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PLZEŇ SKVRŇANY SOUE Plzeň\Pavilon 7 - zateplení fasády, střechy tělocvičny a výměna oken\Rozpočet a Vv 2025\Final URS 2026-I\"/>
    </mc:Choice>
  </mc:AlternateContent>
  <xr:revisionPtr revIDLastSave="0" documentId="13_ncr:1_{07E77141-C698-42C2-B814-5951A864611A}" xr6:coauthVersionLast="47" xr6:coauthVersionMax="47" xr10:uidLastSave="{00000000-0000-0000-0000-000000000000}"/>
  <bookViews>
    <workbookView xWindow="30612" yWindow="-108" windowWidth="30936" windowHeight="16776" activeTab="1" xr2:uid="{00000000-000D-0000-FFFF-FFFF00000000}"/>
  </bookViews>
  <sheets>
    <sheet name="Rekapitulace stavby" sheetId="1" r:id="rId1"/>
    <sheet name="01 - Okapový chodník" sheetId="2" r:id="rId2"/>
    <sheet name="02 - Zateplení fasády a s..." sheetId="3" r:id="rId3"/>
    <sheet name="03 - Zateplení střechy" sheetId="4" r:id="rId4"/>
    <sheet name="04 - Výplně otvorů" sheetId="5" r:id="rId5"/>
    <sheet name="05 - Vstup" sheetId="6" r:id="rId6"/>
    <sheet name="06 - Ostatní práce" sheetId="7" r:id="rId7"/>
    <sheet name="07 - Vedlejší náklady" sheetId="8" r:id="rId8"/>
    <sheet name="Seznam figur" sheetId="9" r:id="rId9"/>
  </sheets>
  <definedNames>
    <definedName name="_xlnm._FilterDatabase" localSheetId="1" hidden="1">'01 - Okapový chodník'!$C$124:$K$240</definedName>
    <definedName name="_xlnm._FilterDatabase" localSheetId="2" hidden="1">'02 - Zateplení fasády a s...'!$C$123:$K$594</definedName>
    <definedName name="_xlnm._FilterDatabase" localSheetId="3" hidden="1">'03 - Zateplení střechy'!$C$125:$K$676</definedName>
    <definedName name="_xlnm._FilterDatabase" localSheetId="4" hidden="1">'04 - Výplně otvorů'!$C$132:$K$524</definedName>
    <definedName name="_xlnm._FilterDatabase" localSheetId="5" hidden="1">'05 - Vstup'!$C$119:$K$133</definedName>
    <definedName name="_xlnm._FilterDatabase" localSheetId="6" hidden="1">'06 - Ostatní práce'!$C$129:$K$274</definedName>
    <definedName name="_xlnm._FilterDatabase" localSheetId="7" hidden="1">'07 - Vedlejší náklady'!$C$118:$K$128</definedName>
    <definedName name="_xlnm.Print_Titles" localSheetId="1">'01 - Okapový chodník'!$124:$124</definedName>
    <definedName name="_xlnm.Print_Titles" localSheetId="2">'02 - Zateplení fasády a s...'!$123:$123</definedName>
    <definedName name="_xlnm.Print_Titles" localSheetId="3">'03 - Zateplení střechy'!$125:$125</definedName>
    <definedName name="_xlnm.Print_Titles" localSheetId="4">'04 - Výplně otvorů'!$132:$132</definedName>
    <definedName name="_xlnm.Print_Titles" localSheetId="5">'05 - Vstup'!$119:$119</definedName>
    <definedName name="_xlnm.Print_Titles" localSheetId="6">'06 - Ostatní práce'!$129:$129</definedName>
    <definedName name="_xlnm.Print_Titles" localSheetId="7">'07 - Vedlejší náklady'!$118:$118</definedName>
    <definedName name="_xlnm.Print_Titles" localSheetId="0">'Rekapitulace stavby'!$92:$92</definedName>
    <definedName name="_xlnm.Print_Titles" localSheetId="8">'Seznam figur'!$9:$9</definedName>
    <definedName name="_xlnm.Print_Area" localSheetId="1">'01 - Okapový chodník'!$C$4:$J$76,'01 - Okapový chodník'!$C$82:$J$106,'01 - Okapový chodník'!$C$112:$K$240</definedName>
    <definedName name="_xlnm.Print_Area" localSheetId="2">'02 - Zateplení fasády a s...'!$C$4:$J$76,'02 - Zateplení fasády a s...'!$C$82:$J$105,'02 - Zateplení fasády a s...'!$C$111:$K$594</definedName>
    <definedName name="_xlnm.Print_Area" localSheetId="3">'03 - Zateplení střechy'!$C$4:$J$76,'03 - Zateplení střechy'!$C$82:$J$107,'03 - Zateplení střechy'!$C$113:$K$676</definedName>
    <definedName name="_xlnm.Print_Area" localSheetId="4">'04 - Výplně otvorů'!$C$4:$J$76,'04 - Výplně otvorů'!$C$82:$J$114,'04 - Výplně otvorů'!$C$120:$K$524</definedName>
    <definedName name="_xlnm.Print_Area" localSheetId="5">'05 - Vstup'!$C$4:$J$76,'05 - Vstup'!$C$82:$J$101,'05 - Vstup'!$C$107:$K$133</definedName>
    <definedName name="_xlnm.Print_Area" localSheetId="6">'06 - Ostatní práce'!$C$4:$J$76,'06 - Ostatní práce'!$C$82:$J$111,'06 - Ostatní práce'!$C$117:$K$274</definedName>
    <definedName name="_xlnm.Print_Area" localSheetId="7">'07 - Vedlejší náklady'!$C$4:$J$76,'07 - Vedlejší náklady'!$C$82:$J$100,'07 - Vedlejší náklady'!$C$106:$K$128</definedName>
    <definedName name="_xlnm.Print_Area" localSheetId="0">'Rekapitulace stavby'!$D$4:$AO$76,'Rekapitulace stavby'!$C$82:$AQ$102</definedName>
    <definedName name="_xlnm.Print_Area" localSheetId="8">'Seznam figur'!$C$4:$G$122</definedName>
  </definedNames>
  <calcPr calcId="181029"/>
</workbook>
</file>

<file path=xl/calcChain.xml><?xml version="1.0" encoding="utf-8"?>
<calcChain xmlns="http://schemas.openxmlformats.org/spreadsheetml/2006/main">
  <c r="D7" i="9" l="1"/>
  <c r="R121" i="8"/>
  <c r="P121" i="8"/>
  <c r="J37" i="8"/>
  <c r="J36" i="8"/>
  <c r="AY101" i="1"/>
  <c r="J35" i="8"/>
  <c r="AX101" i="1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BI126" i="8"/>
  <c r="BH126" i="8"/>
  <c r="BG126" i="8"/>
  <c r="BF126" i="8"/>
  <c r="T126" i="8"/>
  <c r="T125" i="8" s="1"/>
  <c r="R126" i="8"/>
  <c r="R125" i="8" s="1"/>
  <c r="R120" i="8" s="1"/>
  <c r="R119" i="8" s="1"/>
  <c r="P126" i="8"/>
  <c r="P125" i="8" s="1"/>
  <c r="BI124" i="8"/>
  <c r="BH124" i="8"/>
  <c r="BG124" i="8"/>
  <c r="BF124" i="8"/>
  <c r="T124" i="8"/>
  <c r="R124" i="8"/>
  <c r="P124" i="8"/>
  <c r="BI123" i="8"/>
  <c r="BH123" i="8"/>
  <c r="BG123" i="8"/>
  <c r="BF123" i="8"/>
  <c r="T123" i="8"/>
  <c r="R123" i="8"/>
  <c r="P123" i="8"/>
  <c r="BI122" i="8"/>
  <c r="F37" i="8" s="1"/>
  <c r="BH122" i="8"/>
  <c r="F36" i="8" s="1"/>
  <c r="BG122" i="8"/>
  <c r="F35" i="8" s="1"/>
  <c r="BF122" i="8"/>
  <c r="J34" i="8" s="1"/>
  <c r="T122" i="8"/>
  <c r="T121" i="8" s="1"/>
  <c r="T120" i="8" s="1"/>
  <c r="T119" i="8" s="1"/>
  <c r="R122" i="8"/>
  <c r="P122" i="8"/>
  <c r="J116" i="8"/>
  <c r="J115" i="8"/>
  <c r="F115" i="8"/>
  <c r="F113" i="8"/>
  <c r="E111" i="8"/>
  <c r="J92" i="8"/>
  <c r="J91" i="8"/>
  <c r="F91" i="8"/>
  <c r="F89" i="8"/>
  <c r="E87" i="8"/>
  <c r="J18" i="8"/>
  <c r="E18" i="8"/>
  <c r="F116" i="8"/>
  <c r="J17" i="8"/>
  <c r="J12" i="8"/>
  <c r="J113" i="8"/>
  <c r="E7" i="8"/>
  <c r="E109" i="8"/>
  <c r="R250" i="7"/>
  <c r="J37" i="7"/>
  <c r="J36" i="7"/>
  <c r="AY100" i="1"/>
  <c r="J35" i="7"/>
  <c r="AX100" i="1"/>
  <c r="BI269" i="7"/>
  <c r="BH269" i="7"/>
  <c r="BG269" i="7"/>
  <c r="BF269" i="7"/>
  <c r="T269" i="7"/>
  <c r="R269" i="7"/>
  <c r="P269" i="7"/>
  <c r="BI263" i="7"/>
  <c r="BH263" i="7"/>
  <c r="BG263" i="7"/>
  <c r="BF263" i="7"/>
  <c r="T263" i="7"/>
  <c r="R263" i="7"/>
  <c r="P263" i="7"/>
  <c r="BI257" i="7"/>
  <c r="BH257" i="7"/>
  <c r="BG257" i="7"/>
  <c r="BF257" i="7"/>
  <c r="T257" i="7"/>
  <c r="R257" i="7"/>
  <c r="P257" i="7"/>
  <c r="BI251" i="7"/>
  <c r="BH251" i="7"/>
  <c r="BG251" i="7"/>
  <c r="BF251" i="7"/>
  <c r="T251" i="7"/>
  <c r="T250" i="7" s="1"/>
  <c r="R251" i="7"/>
  <c r="P251" i="7"/>
  <c r="BI249" i="7"/>
  <c r="BH249" i="7"/>
  <c r="BG249" i="7"/>
  <c r="BF249" i="7"/>
  <c r="T249" i="7"/>
  <c r="R249" i="7"/>
  <c r="P249" i="7"/>
  <c r="BI248" i="7"/>
  <c r="BH248" i="7"/>
  <c r="BG248" i="7"/>
  <c r="BF248" i="7"/>
  <c r="T248" i="7"/>
  <c r="R248" i="7"/>
  <c r="P248" i="7"/>
  <c r="BI247" i="7"/>
  <c r="BH247" i="7"/>
  <c r="BG247" i="7"/>
  <c r="BF247" i="7"/>
  <c r="T247" i="7"/>
  <c r="R247" i="7"/>
  <c r="P247" i="7"/>
  <c r="BI244" i="7"/>
  <c r="BH244" i="7"/>
  <c r="BG244" i="7"/>
  <c r="BF244" i="7"/>
  <c r="T244" i="7"/>
  <c r="R244" i="7"/>
  <c r="P244" i="7"/>
  <c r="BI241" i="7"/>
  <c r="BH241" i="7"/>
  <c r="BG241" i="7"/>
  <c r="BF241" i="7"/>
  <c r="T241" i="7"/>
  <c r="R241" i="7"/>
  <c r="P241" i="7"/>
  <c r="BI238" i="7"/>
  <c r="BH238" i="7"/>
  <c r="BG238" i="7"/>
  <c r="BF238" i="7"/>
  <c r="T238" i="7"/>
  <c r="R238" i="7"/>
  <c r="P238" i="7"/>
  <c r="BI237" i="7"/>
  <c r="BH237" i="7"/>
  <c r="BG237" i="7"/>
  <c r="BF237" i="7"/>
  <c r="T237" i="7"/>
  <c r="R237" i="7"/>
  <c r="P237" i="7"/>
  <c r="BI234" i="7"/>
  <c r="BH234" i="7"/>
  <c r="BG234" i="7"/>
  <c r="BF234" i="7"/>
  <c r="T234" i="7"/>
  <c r="R234" i="7"/>
  <c r="P234" i="7"/>
  <c r="BI233" i="7"/>
  <c r="BH233" i="7"/>
  <c r="BG233" i="7"/>
  <c r="BF233" i="7"/>
  <c r="T233" i="7"/>
  <c r="R233" i="7"/>
  <c r="P233" i="7"/>
  <c r="BI232" i="7"/>
  <c r="BH232" i="7"/>
  <c r="BG232" i="7"/>
  <c r="BF232" i="7"/>
  <c r="T232" i="7"/>
  <c r="R232" i="7"/>
  <c r="P232" i="7"/>
  <c r="BI230" i="7"/>
  <c r="BH230" i="7"/>
  <c r="BG230" i="7"/>
  <c r="BF230" i="7"/>
  <c r="T230" i="7"/>
  <c r="R230" i="7"/>
  <c r="P230" i="7"/>
  <c r="BI229" i="7"/>
  <c r="BH229" i="7"/>
  <c r="BG229" i="7"/>
  <c r="BF229" i="7"/>
  <c r="T229" i="7"/>
  <c r="R229" i="7"/>
  <c r="P229" i="7"/>
  <c r="BI228" i="7"/>
  <c r="BH228" i="7"/>
  <c r="BG228" i="7"/>
  <c r="BF228" i="7"/>
  <c r="T228" i="7"/>
  <c r="R228" i="7"/>
  <c r="P228" i="7"/>
  <c r="BI226" i="7"/>
  <c r="BH226" i="7"/>
  <c r="BG226" i="7"/>
  <c r="BF226" i="7"/>
  <c r="T226" i="7"/>
  <c r="R226" i="7"/>
  <c r="P226" i="7"/>
  <c r="BI223" i="7"/>
  <c r="BH223" i="7"/>
  <c r="BG223" i="7"/>
  <c r="BF223" i="7"/>
  <c r="T223" i="7"/>
  <c r="R223" i="7"/>
  <c r="P223" i="7"/>
  <c r="BI220" i="7"/>
  <c r="BH220" i="7"/>
  <c r="BG220" i="7"/>
  <c r="BF220" i="7"/>
  <c r="T220" i="7"/>
  <c r="R220" i="7"/>
  <c r="P220" i="7"/>
  <c r="BI218" i="7"/>
  <c r="BH218" i="7"/>
  <c r="BG218" i="7"/>
  <c r="BF218" i="7"/>
  <c r="T218" i="7"/>
  <c r="R218" i="7"/>
  <c r="P218" i="7"/>
  <c r="BI217" i="7"/>
  <c r="BH217" i="7"/>
  <c r="BG217" i="7"/>
  <c r="BF217" i="7"/>
  <c r="T217" i="7"/>
  <c r="R217" i="7"/>
  <c r="P217" i="7"/>
  <c r="BI216" i="7"/>
  <c r="BH216" i="7"/>
  <c r="BG216" i="7"/>
  <c r="BF216" i="7"/>
  <c r="T216" i="7"/>
  <c r="R216" i="7"/>
  <c r="P216" i="7"/>
  <c r="BI214" i="7"/>
  <c r="BH214" i="7"/>
  <c r="BG214" i="7"/>
  <c r="BF214" i="7"/>
  <c r="T214" i="7"/>
  <c r="R214" i="7"/>
  <c r="P214" i="7"/>
  <c r="BI210" i="7"/>
  <c r="BH210" i="7"/>
  <c r="BG210" i="7"/>
  <c r="BF210" i="7"/>
  <c r="T210" i="7"/>
  <c r="R210" i="7"/>
  <c r="P210" i="7"/>
  <c r="BI209" i="7"/>
  <c r="BH209" i="7"/>
  <c r="BG209" i="7"/>
  <c r="BF209" i="7"/>
  <c r="T209" i="7"/>
  <c r="R209" i="7"/>
  <c r="P209" i="7"/>
  <c r="BI208" i="7"/>
  <c r="BH208" i="7"/>
  <c r="BG208" i="7"/>
  <c r="BF208" i="7"/>
  <c r="T208" i="7"/>
  <c r="R208" i="7"/>
  <c r="P208" i="7"/>
  <c r="BI207" i="7"/>
  <c r="BH207" i="7"/>
  <c r="BG207" i="7"/>
  <c r="BF207" i="7"/>
  <c r="T207" i="7"/>
  <c r="R207" i="7"/>
  <c r="P207" i="7"/>
  <c r="BI205" i="7"/>
  <c r="BH205" i="7"/>
  <c r="BG205" i="7"/>
  <c r="BF205" i="7"/>
  <c r="T205" i="7"/>
  <c r="R205" i="7"/>
  <c r="P205" i="7"/>
  <c r="BI203" i="7"/>
  <c r="BH203" i="7"/>
  <c r="BG203" i="7"/>
  <c r="BF203" i="7"/>
  <c r="T203" i="7"/>
  <c r="R203" i="7"/>
  <c r="P203" i="7"/>
  <c r="BI201" i="7"/>
  <c r="BH201" i="7"/>
  <c r="BG201" i="7"/>
  <c r="BF201" i="7"/>
  <c r="T201" i="7"/>
  <c r="R201" i="7"/>
  <c r="P201" i="7"/>
  <c r="BI199" i="7"/>
  <c r="BH199" i="7"/>
  <c r="BG199" i="7"/>
  <c r="BF199" i="7"/>
  <c r="T199" i="7"/>
  <c r="R199" i="7"/>
  <c r="P199" i="7"/>
  <c r="BI197" i="7"/>
  <c r="BH197" i="7"/>
  <c r="BG197" i="7"/>
  <c r="BF197" i="7"/>
  <c r="T197" i="7"/>
  <c r="R197" i="7"/>
  <c r="P197" i="7"/>
  <c r="BI192" i="7"/>
  <c r="BH192" i="7"/>
  <c r="BG192" i="7"/>
  <c r="BF192" i="7"/>
  <c r="T192" i="7"/>
  <c r="R192" i="7"/>
  <c r="P192" i="7"/>
  <c r="BI190" i="7"/>
  <c r="BH190" i="7"/>
  <c r="BG190" i="7"/>
  <c r="BF190" i="7"/>
  <c r="T190" i="7"/>
  <c r="R190" i="7"/>
  <c r="P190" i="7"/>
  <c r="BI187" i="7"/>
  <c r="BH187" i="7"/>
  <c r="BG187" i="7"/>
  <c r="BF187" i="7"/>
  <c r="T187" i="7"/>
  <c r="R187" i="7"/>
  <c r="P187" i="7"/>
  <c r="BI184" i="7"/>
  <c r="BH184" i="7"/>
  <c r="BG184" i="7"/>
  <c r="BF184" i="7"/>
  <c r="T184" i="7"/>
  <c r="R184" i="7"/>
  <c r="P184" i="7"/>
  <c r="BI182" i="7"/>
  <c r="BH182" i="7"/>
  <c r="BG182" i="7"/>
  <c r="BF182" i="7"/>
  <c r="T182" i="7"/>
  <c r="R182" i="7"/>
  <c r="P182" i="7"/>
  <c r="BI179" i="7"/>
  <c r="BH179" i="7"/>
  <c r="BG179" i="7"/>
  <c r="BF179" i="7"/>
  <c r="T179" i="7"/>
  <c r="R179" i="7"/>
  <c r="P179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4" i="7"/>
  <c r="BH174" i="7"/>
  <c r="BG174" i="7"/>
  <c r="BF174" i="7"/>
  <c r="T174" i="7"/>
  <c r="T173" i="7"/>
  <c r="R174" i="7"/>
  <c r="R173" i="7"/>
  <c r="P174" i="7"/>
  <c r="P173" i="7"/>
  <c r="BI172" i="7"/>
  <c r="BH172" i="7"/>
  <c r="BG172" i="7"/>
  <c r="BF172" i="7"/>
  <c r="T172" i="7"/>
  <c r="R172" i="7"/>
  <c r="P172" i="7"/>
  <c r="BI170" i="7"/>
  <c r="BH170" i="7"/>
  <c r="BG170" i="7"/>
  <c r="BF170" i="7"/>
  <c r="T170" i="7"/>
  <c r="R170" i="7"/>
  <c r="P170" i="7"/>
  <c r="BI169" i="7"/>
  <c r="BH169" i="7"/>
  <c r="BG169" i="7"/>
  <c r="BF169" i="7"/>
  <c r="T169" i="7"/>
  <c r="R169" i="7"/>
  <c r="P169" i="7"/>
  <c r="BI168" i="7"/>
  <c r="BH168" i="7"/>
  <c r="BG168" i="7"/>
  <c r="BF168" i="7"/>
  <c r="T168" i="7"/>
  <c r="R168" i="7"/>
  <c r="P168" i="7"/>
  <c r="BI166" i="7"/>
  <c r="BH166" i="7"/>
  <c r="BG166" i="7"/>
  <c r="BF166" i="7"/>
  <c r="T166" i="7"/>
  <c r="T165" i="7" s="1"/>
  <c r="R166" i="7"/>
  <c r="R165" i="7"/>
  <c r="P166" i="7"/>
  <c r="P165" i="7"/>
  <c r="BI163" i="7"/>
  <c r="BH163" i="7"/>
  <c r="BG163" i="7"/>
  <c r="BF163" i="7"/>
  <c r="T163" i="7"/>
  <c r="T162" i="7"/>
  <c r="R163" i="7"/>
  <c r="R162" i="7"/>
  <c r="P163" i="7"/>
  <c r="P162" i="7"/>
  <c r="BI157" i="7"/>
  <c r="BH157" i="7"/>
  <c r="BG157" i="7"/>
  <c r="BF157" i="7"/>
  <c r="T157" i="7"/>
  <c r="T156" i="7"/>
  <c r="R157" i="7"/>
  <c r="R156" i="7"/>
  <c r="P157" i="7"/>
  <c r="P156" i="7" s="1"/>
  <c r="BI152" i="7"/>
  <c r="BH152" i="7"/>
  <c r="BG152" i="7"/>
  <c r="BF152" i="7"/>
  <c r="T152" i="7"/>
  <c r="T143" i="7" s="1"/>
  <c r="R152" i="7"/>
  <c r="P152" i="7"/>
  <c r="BI148" i="7"/>
  <c r="BH148" i="7"/>
  <c r="BG148" i="7"/>
  <c r="BF148" i="7"/>
  <c r="T148" i="7"/>
  <c r="R148" i="7"/>
  <c r="P148" i="7"/>
  <c r="BI144" i="7"/>
  <c r="BH144" i="7"/>
  <c r="BG144" i="7"/>
  <c r="BF144" i="7"/>
  <c r="T144" i="7"/>
  <c r="R144" i="7"/>
  <c r="R143" i="7" s="1"/>
  <c r="P144" i="7"/>
  <c r="P143" i="7" s="1"/>
  <c r="BI140" i="7"/>
  <c r="BH140" i="7"/>
  <c r="BG140" i="7"/>
  <c r="BF140" i="7"/>
  <c r="T140" i="7"/>
  <c r="R140" i="7"/>
  <c r="P140" i="7"/>
  <c r="BI138" i="7"/>
  <c r="BH138" i="7"/>
  <c r="BG138" i="7"/>
  <c r="BF138" i="7"/>
  <c r="T138" i="7"/>
  <c r="R138" i="7"/>
  <c r="P138" i="7"/>
  <c r="BI136" i="7"/>
  <c r="BH136" i="7"/>
  <c r="BG136" i="7"/>
  <c r="BF136" i="7"/>
  <c r="T136" i="7"/>
  <c r="R136" i="7"/>
  <c r="P136" i="7"/>
  <c r="BI134" i="7"/>
  <c r="BH134" i="7"/>
  <c r="BG134" i="7"/>
  <c r="BF134" i="7"/>
  <c r="T134" i="7"/>
  <c r="R134" i="7"/>
  <c r="P134" i="7"/>
  <c r="BI132" i="7"/>
  <c r="F37" i="7" s="1"/>
  <c r="BH132" i="7"/>
  <c r="BG132" i="7"/>
  <c r="BF132" i="7"/>
  <c r="T132" i="7"/>
  <c r="R132" i="7"/>
  <c r="P132" i="7"/>
  <c r="J127" i="7"/>
  <c r="J126" i="7"/>
  <c r="F126" i="7"/>
  <c r="F124" i="7"/>
  <c r="E122" i="7"/>
  <c r="J92" i="7"/>
  <c r="J91" i="7"/>
  <c r="F91" i="7"/>
  <c r="F89" i="7"/>
  <c r="E87" i="7"/>
  <c r="J18" i="7"/>
  <c r="E18" i="7"/>
  <c r="F92" i="7"/>
  <c r="J17" i="7"/>
  <c r="J12" i="7"/>
  <c r="J124" i="7" s="1"/>
  <c r="E7" i="7"/>
  <c r="E120" i="7"/>
  <c r="J37" i="6"/>
  <c r="J36" i="6"/>
  <c r="AY99" i="1"/>
  <c r="J35" i="6"/>
  <c r="AX99" i="1"/>
  <c r="BI133" i="6"/>
  <c r="BH133" i="6"/>
  <c r="BG133" i="6"/>
  <c r="BF133" i="6"/>
  <c r="T133" i="6"/>
  <c r="R133" i="6"/>
  <c r="P133" i="6"/>
  <c r="BI130" i="6"/>
  <c r="BH130" i="6"/>
  <c r="BG130" i="6"/>
  <c r="BF130" i="6"/>
  <c r="T130" i="6"/>
  <c r="R130" i="6"/>
  <c r="P130" i="6"/>
  <c r="BI127" i="6"/>
  <c r="BH127" i="6"/>
  <c r="BG127" i="6"/>
  <c r="BF127" i="6"/>
  <c r="T127" i="6"/>
  <c r="R127" i="6"/>
  <c r="P127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J117" i="6"/>
  <c r="J116" i="6"/>
  <c r="F116" i="6"/>
  <c r="F114" i="6"/>
  <c r="E112" i="6"/>
  <c r="J92" i="6"/>
  <c r="J91" i="6"/>
  <c r="F91" i="6"/>
  <c r="F89" i="6"/>
  <c r="E87" i="6"/>
  <c r="J18" i="6"/>
  <c r="E18" i="6"/>
  <c r="F92" i="6"/>
  <c r="J17" i="6"/>
  <c r="J12" i="6"/>
  <c r="J114" i="6"/>
  <c r="E7" i="6"/>
  <c r="E85" i="6"/>
  <c r="J37" i="5"/>
  <c r="J36" i="5"/>
  <c r="AY98" i="1" s="1"/>
  <c r="J35" i="5"/>
  <c r="AX98" i="1"/>
  <c r="BI524" i="5"/>
  <c r="BH524" i="5"/>
  <c r="BG524" i="5"/>
  <c r="BF524" i="5"/>
  <c r="T524" i="5"/>
  <c r="R524" i="5"/>
  <c r="P524" i="5"/>
  <c r="BI522" i="5"/>
  <c r="BH522" i="5"/>
  <c r="BG522" i="5"/>
  <c r="BF522" i="5"/>
  <c r="T522" i="5"/>
  <c r="R522" i="5"/>
  <c r="P522" i="5"/>
  <c r="BI518" i="5"/>
  <c r="BH518" i="5"/>
  <c r="BG518" i="5"/>
  <c r="BF518" i="5"/>
  <c r="T518" i="5"/>
  <c r="R518" i="5"/>
  <c r="P518" i="5"/>
  <c r="BI514" i="5"/>
  <c r="BH514" i="5"/>
  <c r="BG514" i="5"/>
  <c r="BF514" i="5"/>
  <c r="T514" i="5"/>
  <c r="R514" i="5"/>
  <c r="P514" i="5"/>
  <c r="BI510" i="5"/>
  <c r="BH510" i="5"/>
  <c r="BG510" i="5"/>
  <c r="BF510" i="5"/>
  <c r="T510" i="5"/>
  <c r="R510" i="5"/>
  <c r="P510" i="5"/>
  <c r="BI506" i="5"/>
  <c r="BH506" i="5"/>
  <c r="BG506" i="5"/>
  <c r="BF506" i="5"/>
  <c r="T506" i="5"/>
  <c r="R506" i="5"/>
  <c r="P506" i="5"/>
  <c r="BI502" i="5"/>
  <c r="BH502" i="5"/>
  <c r="BG502" i="5"/>
  <c r="BF502" i="5"/>
  <c r="T502" i="5"/>
  <c r="R502" i="5"/>
  <c r="P502" i="5"/>
  <c r="BI500" i="5"/>
  <c r="BH500" i="5"/>
  <c r="BG500" i="5"/>
  <c r="BF500" i="5"/>
  <c r="T500" i="5"/>
  <c r="R500" i="5"/>
  <c r="P500" i="5"/>
  <c r="BI498" i="5"/>
  <c r="BH498" i="5"/>
  <c r="BG498" i="5"/>
  <c r="BF498" i="5"/>
  <c r="T498" i="5"/>
  <c r="R498" i="5"/>
  <c r="P498" i="5"/>
  <c r="BI494" i="5"/>
  <c r="BH494" i="5"/>
  <c r="BG494" i="5"/>
  <c r="BF494" i="5"/>
  <c r="T494" i="5"/>
  <c r="R494" i="5"/>
  <c r="P494" i="5"/>
  <c r="BI490" i="5"/>
  <c r="BH490" i="5"/>
  <c r="BG490" i="5"/>
  <c r="BF490" i="5"/>
  <c r="T490" i="5"/>
  <c r="R490" i="5"/>
  <c r="P490" i="5"/>
  <c r="BI487" i="5"/>
  <c r="BH487" i="5"/>
  <c r="BG487" i="5"/>
  <c r="BF487" i="5"/>
  <c r="T487" i="5"/>
  <c r="R487" i="5"/>
  <c r="P487" i="5"/>
  <c r="BI484" i="5"/>
  <c r="BH484" i="5"/>
  <c r="BG484" i="5"/>
  <c r="BF484" i="5"/>
  <c r="T484" i="5"/>
  <c r="R484" i="5"/>
  <c r="P484" i="5"/>
  <c r="BI481" i="5"/>
  <c r="BH481" i="5"/>
  <c r="BG481" i="5"/>
  <c r="BF481" i="5"/>
  <c r="T481" i="5"/>
  <c r="R481" i="5"/>
  <c r="P481" i="5"/>
  <c r="BI479" i="5"/>
  <c r="BH479" i="5"/>
  <c r="BG479" i="5"/>
  <c r="BF479" i="5"/>
  <c r="T479" i="5"/>
  <c r="R479" i="5"/>
  <c r="P479" i="5"/>
  <c r="BI475" i="5"/>
  <c r="BH475" i="5"/>
  <c r="BG475" i="5"/>
  <c r="BF475" i="5"/>
  <c r="T475" i="5"/>
  <c r="R475" i="5"/>
  <c r="P475" i="5"/>
  <c r="BI471" i="5"/>
  <c r="BH471" i="5"/>
  <c r="BG471" i="5"/>
  <c r="BF471" i="5"/>
  <c r="T471" i="5"/>
  <c r="R471" i="5"/>
  <c r="P471" i="5"/>
  <c r="BI466" i="5"/>
  <c r="BH466" i="5"/>
  <c r="BG466" i="5"/>
  <c r="BF466" i="5"/>
  <c r="T466" i="5"/>
  <c r="R466" i="5"/>
  <c r="P466" i="5"/>
  <c r="BI464" i="5"/>
  <c r="BH464" i="5"/>
  <c r="BG464" i="5"/>
  <c r="BF464" i="5"/>
  <c r="T464" i="5"/>
  <c r="R464" i="5"/>
  <c r="P464" i="5"/>
  <c r="BI461" i="5"/>
  <c r="BH461" i="5"/>
  <c r="BG461" i="5"/>
  <c r="BF461" i="5"/>
  <c r="T461" i="5"/>
  <c r="R461" i="5"/>
  <c r="P461" i="5"/>
  <c r="BI458" i="5"/>
  <c r="BH458" i="5"/>
  <c r="BG458" i="5"/>
  <c r="BF458" i="5"/>
  <c r="T458" i="5"/>
  <c r="R458" i="5"/>
  <c r="P458" i="5"/>
  <c r="BI456" i="5"/>
  <c r="BH456" i="5"/>
  <c r="BG456" i="5"/>
  <c r="BF456" i="5"/>
  <c r="T456" i="5"/>
  <c r="R456" i="5"/>
  <c r="P456" i="5"/>
  <c r="BI438" i="5"/>
  <c r="BH438" i="5"/>
  <c r="BG438" i="5"/>
  <c r="BF438" i="5"/>
  <c r="T438" i="5"/>
  <c r="R438" i="5"/>
  <c r="P438" i="5"/>
  <c r="BI436" i="5"/>
  <c r="BH436" i="5"/>
  <c r="BG436" i="5"/>
  <c r="BF436" i="5"/>
  <c r="T436" i="5"/>
  <c r="R436" i="5"/>
  <c r="P436" i="5"/>
  <c r="BI418" i="5"/>
  <c r="BH418" i="5"/>
  <c r="BG418" i="5"/>
  <c r="BF418" i="5"/>
  <c r="T418" i="5"/>
  <c r="R418" i="5"/>
  <c r="P418" i="5"/>
  <c r="BI416" i="5"/>
  <c r="BH416" i="5"/>
  <c r="BG416" i="5"/>
  <c r="BF416" i="5"/>
  <c r="T416" i="5"/>
  <c r="R416" i="5"/>
  <c r="P416" i="5"/>
  <c r="BI413" i="5"/>
  <c r="BH413" i="5"/>
  <c r="BG413" i="5"/>
  <c r="BF413" i="5"/>
  <c r="T413" i="5"/>
  <c r="R413" i="5"/>
  <c r="P413" i="5"/>
  <c r="BI410" i="5"/>
  <c r="BH410" i="5"/>
  <c r="BG410" i="5"/>
  <c r="BF410" i="5"/>
  <c r="T410" i="5"/>
  <c r="R410" i="5"/>
  <c r="P410" i="5"/>
  <c r="BI408" i="5"/>
  <c r="BH408" i="5"/>
  <c r="BG408" i="5"/>
  <c r="BF408" i="5"/>
  <c r="T408" i="5"/>
  <c r="R408" i="5"/>
  <c r="P408" i="5"/>
  <c r="BI404" i="5"/>
  <c r="BH404" i="5"/>
  <c r="BG404" i="5"/>
  <c r="BF404" i="5"/>
  <c r="T404" i="5"/>
  <c r="R404" i="5"/>
  <c r="P404" i="5"/>
  <c r="BI400" i="5"/>
  <c r="BH400" i="5"/>
  <c r="BG400" i="5"/>
  <c r="BF400" i="5"/>
  <c r="T400" i="5"/>
  <c r="R400" i="5"/>
  <c r="P400" i="5"/>
  <c r="BI396" i="5"/>
  <c r="BH396" i="5"/>
  <c r="BG396" i="5"/>
  <c r="BF396" i="5"/>
  <c r="T396" i="5"/>
  <c r="R396" i="5"/>
  <c r="P396" i="5"/>
  <c r="BI395" i="5"/>
  <c r="BH395" i="5"/>
  <c r="BG395" i="5"/>
  <c r="BF395" i="5"/>
  <c r="T395" i="5"/>
  <c r="R395" i="5"/>
  <c r="P395" i="5"/>
  <c r="BI393" i="5"/>
  <c r="BH393" i="5"/>
  <c r="BG393" i="5"/>
  <c r="BF393" i="5"/>
  <c r="T393" i="5"/>
  <c r="R393" i="5"/>
  <c r="P393" i="5"/>
  <c r="BI372" i="5"/>
  <c r="BH372" i="5"/>
  <c r="BG372" i="5"/>
  <c r="BF372" i="5"/>
  <c r="T372" i="5"/>
  <c r="R372" i="5"/>
  <c r="P372" i="5"/>
  <c r="BI369" i="5"/>
  <c r="BH369" i="5"/>
  <c r="BG369" i="5"/>
  <c r="BF369" i="5"/>
  <c r="T369" i="5"/>
  <c r="R369" i="5"/>
  <c r="P369" i="5"/>
  <c r="BI351" i="5"/>
  <c r="BH351" i="5"/>
  <c r="BG351" i="5"/>
  <c r="BF351" i="5"/>
  <c r="T351" i="5"/>
  <c r="R351" i="5"/>
  <c r="P351" i="5"/>
  <c r="BI347" i="5"/>
  <c r="BH347" i="5"/>
  <c r="BG347" i="5"/>
  <c r="BF347" i="5"/>
  <c r="T347" i="5"/>
  <c r="R347" i="5"/>
  <c r="P347" i="5"/>
  <c r="BI344" i="5"/>
  <c r="BH344" i="5"/>
  <c r="BG344" i="5"/>
  <c r="BF344" i="5"/>
  <c r="T344" i="5"/>
  <c r="R344" i="5"/>
  <c r="P344" i="5"/>
  <c r="BI342" i="5"/>
  <c r="BH342" i="5"/>
  <c r="BG342" i="5"/>
  <c r="BF342" i="5"/>
  <c r="T342" i="5"/>
  <c r="R342" i="5"/>
  <c r="P342" i="5"/>
  <c r="BI328" i="5"/>
  <c r="BH328" i="5"/>
  <c r="BG328" i="5"/>
  <c r="BF328" i="5"/>
  <c r="T328" i="5"/>
  <c r="R328" i="5"/>
  <c r="P328" i="5"/>
  <c r="BI321" i="5"/>
  <c r="BH321" i="5"/>
  <c r="BG321" i="5"/>
  <c r="BF321" i="5"/>
  <c r="T321" i="5"/>
  <c r="R321" i="5"/>
  <c r="P321" i="5"/>
  <c r="BI315" i="5"/>
  <c r="BH315" i="5"/>
  <c r="BG315" i="5"/>
  <c r="BF315" i="5"/>
  <c r="T315" i="5"/>
  <c r="R315" i="5"/>
  <c r="P315" i="5"/>
  <c r="BI313" i="5"/>
  <c r="BH313" i="5"/>
  <c r="BG313" i="5"/>
  <c r="BF313" i="5"/>
  <c r="T313" i="5"/>
  <c r="R313" i="5"/>
  <c r="P313" i="5"/>
  <c r="BI296" i="5"/>
  <c r="BH296" i="5"/>
  <c r="BG296" i="5"/>
  <c r="BF296" i="5"/>
  <c r="T296" i="5"/>
  <c r="R296" i="5"/>
  <c r="P296" i="5"/>
  <c r="BI278" i="5"/>
  <c r="BH278" i="5"/>
  <c r="BG278" i="5"/>
  <c r="BF278" i="5"/>
  <c r="T278" i="5"/>
  <c r="R278" i="5"/>
  <c r="P278" i="5"/>
  <c r="BI268" i="5"/>
  <c r="BH268" i="5"/>
  <c r="BG268" i="5"/>
  <c r="BF268" i="5"/>
  <c r="T268" i="5"/>
  <c r="T267" i="5"/>
  <c r="R268" i="5"/>
  <c r="R267" i="5" s="1"/>
  <c r="P268" i="5"/>
  <c r="P267" i="5" s="1"/>
  <c r="BI266" i="5"/>
  <c r="BH266" i="5"/>
  <c r="BG266" i="5"/>
  <c r="BF266" i="5"/>
  <c r="T266" i="5"/>
  <c r="R266" i="5"/>
  <c r="P266" i="5"/>
  <c r="BI265" i="5"/>
  <c r="BH265" i="5"/>
  <c r="BG265" i="5"/>
  <c r="BF265" i="5"/>
  <c r="T265" i="5"/>
  <c r="R265" i="5"/>
  <c r="P265" i="5"/>
  <c r="BI263" i="5"/>
  <c r="BH263" i="5"/>
  <c r="BG263" i="5"/>
  <c r="BF263" i="5"/>
  <c r="T263" i="5"/>
  <c r="R263" i="5"/>
  <c r="P263" i="5"/>
  <c r="BI261" i="5"/>
  <c r="BH261" i="5"/>
  <c r="BG261" i="5"/>
  <c r="BF261" i="5"/>
  <c r="T261" i="5"/>
  <c r="R261" i="5"/>
  <c r="P261" i="5"/>
  <c r="BI258" i="5"/>
  <c r="BH258" i="5"/>
  <c r="BG258" i="5"/>
  <c r="BF258" i="5"/>
  <c r="T258" i="5"/>
  <c r="R258" i="5"/>
  <c r="P258" i="5"/>
  <c r="BI255" i="5"/>
  <c r="BH255" i="5"/>
  <c r="BG255" i="5"/>
  <c r="BF255" i="5"/>
  <c r="T255" i="5"/>
  <c r="R255" i="5"/>
  <c r="P255" i="5"/>
  <c r="BI252" i="5"/>
  <c r="BH252" i="5"/>
  <c r="BG252" i="5"/>
  <c r="BF252" i="5"/>
  <c r="T252" i="5"/>
  <c r="T251" i="5" s="1"/>
  <c r="R252" i="5"/>
  <c r="R251" i="5" s="1"/>
  <c r="P252" i="5"/>
  <c r="P251" i="5"/>
  <c r="BI250" i="5"/>
  <c r="BH250" i="5"/>
  <c r="BG250" i="5"/>
  <c r="BF250" i="5"/>
  <c r="T250" i="5"/>
  <c r="R250" i="5"/>
  <c r="P250" i="5"/>
  <c r="BI248" i="5"/>
  <c r="BH248" i="5"/>
  <c r="BG248" i="5"/>
  <c r="BF248" i="5"/>
  <c r="T248" i="5"/>
  <c r="R248" i="5"/>
  <c r="P248" i="5"/>
  <c r="BI247" i="5"/>
  <c r="BH247" i="5"/>
  <c r="BG247" i="5"/>
  <c r="BF247" i="5"/>
  <c r="T247" i="5"/>
  <c r="R247" i="5"/>
  <c r="P247" i="5"/>
  <c r="BI245" i="5"/>
  <c r="BH245" i="5"/>
  <c r="BG245" i="5"/>
  <c r="BF245" i="5"/>
  <c r="T245" i="5"/>
  <c r="R245" i="5"/>
  <c r="P245" i="5"/>
  <c r="BI244" i="5"/>
  <c r="BH244" i="5"/>
  <c r="BG244" i="5"/>
  <c r="BF244" i="5"/>
  <c r="T244" i="5"/>
  <c r="R244" i="5"/>
  <c r="P244" i="5"/>
  <c r="BI240" i="5"/>
  <c r="BH240" i="5"/>
  <c r="BG240" i="5"/>
  <c r="BF240" i="5"/>
  <c r="T240" i="5"/>
  <c r="R240" i="5"/>
  <c r="P240" i="5"/>
  <c r="BI237" i="5"/>
  <c r="BH237" i="5"/>
  <c r="BG237" i="5"/>
  <c r="BF237" i="5"/>
  <c r="T237" i="5"/>
  <c r="R237" i="5"/>
  <c r="P237" i="5"/>
  <c r="BI219" i="5"/>
  <c r="BH219" i="5"/>
  <c r="BG219" i="5"/>
  <c r="BF219" i="5"/>
  <c r="T219" i="5"/>
  <c r="R219" i="5"/>
  <c r="P219" i="5"/>
  <c r="BI215" i="5"/>
  <c r="BH215" i="5"/>
  <c r="BG215" i="5"/>
  <c r="BF215" i="5"/>
  <c r="T215" i="5"/>
  <c r="R215" i="5"/>
  <c r="P215" i="5"/>
  <c r="BI208" i="5"/>
  <c r="BH208" i="5"/>
  <c r="BG208" i="5"/>
  <c r="BF208" i="5"/>
  <c r="T208" i="5"/>
  <c r="R208" i="5"/>
  <c r="P208" i="5"/>
  <c r="BI205" i="5"/>
  <c r="BH205" i="5"/>
  <c r="BG205" i="5"/>
  <c r="BF205" i="5"/>
  <c r="T205" i="5"/>
  <c r="R205" i="5"/>
  <c r="P205" i="5"/>
  <c r="BI187" i="5"/>
  <c r="BH187" i="5"/>
  <c r="BG187" i="5"/>
  <c r="BF187" i="5"/>
  <c r="T187" i="5"/>
  <c r="R187" i="5"/>
  <c r="P187" i="5"/>
  <c r="BI161" i="5"/>
  <c r="BH161" i="5"/>
  <c r="BG161" i="5"/>
  <c r="BF161" i="5"/>
  <c r="T161" i="5"/>
  <c r="R161" i="5"/>
  <c r="P161" i="5"/>
  <c r="BI157" i="5"/>
  <c r="BH157" i="5"/>
  <c r="BG157" i="5"/>
  <c r="BF157" i="5"/>
  <c r="T157" i="5"/>
  <c r="R157" i="5"/>
  <c r="P157" i="5"/>
  <c r="BI148" i="5"/>
  <c r="BH148" i="5"/>
  <c r="BG148" i="5"/>
  <c r="BF148" i="5"/>
  <c r="T148" i="5"/>
  <c r="R148" i="5"/>
  <c r="P148" i="5"/>
  <c r="BI136" i="5"/>
  <c r="BH136" i="5"/>
  <c r="BG136" i="5"/>
  <c r="BF136" i="5"/>
  <c r="T136" i="5"/>
  <c r="R136" i="5"/>
  <c r="R135" i="5"/>
  <c r="P136" i="5"/>
  <c r="P135" i="5" s="1"/>
  <c r="J130" i="5"/>
  <c r="J129" i="5"/>
  <c r="F129" i="5"/>
  <c r="F127" i="5"/>
  <c r="E125" i="5"/>
  <c r="J92" i="5"/>
  <c r="J91" i="5"/>
  <c r="F91" i="5"/>
  <c r="F89" i="5"/>
  <c r="E87" i="5"/>
  <c r="J18" i="5"/>
  <c r="E18" i="5"/>
  <c r="F92" i="5" s="1"/>
  <c r="J17" i="5"/>
  <c r="J12" i="5"/>
  <c r="J127" i="5"/>
  <c r="E7" i="5"/>
  <c r="E123" i="5"/>
  <c r="J37" i="4"/>
  <c r="J36" i="4"/>
  <c r="AY97" i="1" s="1"/>
  <c r="J35" i="4"/>
  <c r="AX97" i="1"/>
  <c r="BI676" i="4"/>
  <c r="BH676" i="4"/>
  <c r="BG676" i="4"/>
  <c r="BF676" i="4"/>
  <c r="T676" i="4"/>
  <c r="R676" i="4"/>
  <c r="P676" i="4"/>
  <c r="BI675" i="4"/>
  <c r="BH675" i="4"/>
  <c r="BG675" i="4"/>
  <c r="BF675" i="4"/>
  <c r="T675" i="4"/>
  <c r="R675" i="4"/>
  <c r="P675" i="4"/>
  <c r="BI674" i="4"/>
  <c r="BH674" i="4"/>
  <c r="BG674" i="4"/>
  <c r="BF674" i="4"/>
  <c r="T674" i="4"/>
  <c r="R674" i="4"/>
  <c r="P674" i="4"/>
  <c r="BI672" i="4"/>
  <c r="BH672" i="4"/>
  <c r="BG672" i="4"/>
  <c r="BF672" i="4"/>
  <c r="T672" i="4"/>
  <c r="R672" i="4"/>
  <c r="P672" i="4"/>
  <c r="BI671" i="4"/>
  <c r="BH671" i="4"/>
  <c r="BG671" i="4"/>
  <c r="BF671" i="4"/>
  <c r="T671" i="4"/>
  <c r="R671" i="4"/>
  <c r="P671" i="4"/>
  <c r="BI669" i="4"/>
  <c r="BH669" i="4"/>
  <c r="BG669" i="4"/>
  <c r="BF669" i="4"/>
  <c r="T669" i="4"/>
  <c r="R669" i="4"/>
  <c r="P669" i="4"/>
  <c r="BI667" i="4"/>
  <c r="BH667" i="4"/>
  <c r="BG667" i="4"/>
  <c r="BF667" i="4"/>
  <c r="T667" i="4"/>
  <c r="R667" i="4"/>
  <c r="P667" i="4"/>
  <c r="BI663" i="4"/>
  <c r="BH663" i="4"/>
  <c r="BG663" i="4"/>
  <c r="BF663" i="4"/>
  <c r="T663" i="4"/>
  <c r="R663" i="4"/>
  <c r="P663" i="4"/>
  <c r="BI661" i="4"/>
  <c r="BH661" i="4"/>
  <c r="BG661" i="4"/>
  <c r="BF661" i="4"/>
  <c r="T661" i="4"/>
  <c r="R661" i="4"/>
  <c r="P661" i="4"/>
  <c r="BI655" i="4"/>
  <c r="BH655" i="4"/>
  <c r="BG655" i="4"/>
  <c r="BF655" i="4"/>
  <c r="T655" i="4"/>
  <c r="R655" i="4"/>
  <c r="P655" i="4"/>
  <c r="BI652" i="4"/>
  <c r="BH652" i="4"/>
  <c r="BG652" i="4"/>
  <c r="BF652" i="4"/>
  <c r="T652" i="4"/>
  <c r="R652" i="4"/>
  <c r="P652" i="4"/>
  <c r="BI644" i="4"/>
  <c r="BH644" i="4"/>
  <c r="BG644" i="4"/>
  <c r="BF644" i="4"/>
  <c r="T644" i="4"/>
  <c r="R644" i="4"/>
  <c r="P644" i="4"/>
  <c r="BI638" i="4"/>
  <c r="BH638" i="4"/>
  <c r="BG638" i="4"/>
  <c r="BF638" i="4"/>
  <c r="T638" i="4"/>
  <c r="R638" i="4"/>
  <c r="P638" i="4"/>
  <c r="BI632" i="4"/>
  <c r="BH632" i="4"/>
  <c r="BG632" i="4"/>
  <c r="BF632" i="4"/>
  <c r="T632" i="4"/>
  <c r="R632" i="4"/>
  <c r="P632" i="4"/>
  <c r="BI629" i="4"/>
  <c r="BH629" i="4"/>
  <c r="BG629" i="4"/>
  <c r="BF629" i="4"/>
  <c r="T629" i="4"/>
  <c r="R629" i="4"/>
  <c r="P629" i="4"/>
  <c r="BI626" i="4"/>
  <c r="BH626" i="4"/>
  <c r="BG626" i="4"/>
  <c r="BF626" i="4"/>
  <c r="T626" i="4"/>
  <c r="R626" i="4"/>
  <c r="P626" i="4"/>
  <c r="BI624" i="4"/>
  <c r="BH624" i="4"/>
  <c r="BG624" i="4"/>
  <c r="BF624" i="4"/>
  <c r="T624" i="4"/>
  <c r="R624" i="4"/>
  <c r="P624" i="4"/>
  <c r="BI619" i="4"/>
  <c r="BH619" i="4"/>
  <c r="BG619" i="4"/>
  <c r="BF619" i="4"/>
  <c r="T619" i="4"/>
  <c r="R619" i="4"/>
  <c r="P619" i="4"/>
  <c r="BI617" i="4"/>
  <c r="BH617" i="4"/>
  <c r="BG617" i="4"/>
  <c r="BF617" i="4"/>
  <c r="T617" i="4"/>
  <c r="R617" i="4"/>
  <c r="P617" i="4"/>
  <c r="BI608" i="4"/>
  <c r="BH608" i="4"/>
  <c r="BG608" i="4"/>
  <c r="BF608" i="4"/>
  <c r="T608" i="4"/>
  <c r="R608" i="4"/>
  <c r="P608" i="4"/>
  <c r="BI600" i="4"/>
  <c r="BH600" i="4"/>
  <c r="BG600" i="4"/>
  <c r="BF600" i="4"/>
  <c r="T600" i="4"/>
  <c r="R600" i="4"/>
  <c r="P600" i="4"/>
  <c r="BI598" i="4"/>
  <c r="BH598" i="4"/>
  <c r="BG598" i="4"/>
  <c r="BF598" i="4"/>
  <c r="T598" i="4"/>
  <c r="R598" i="4"/>
  <c r="P598" i="4"/>
  <c r="BI597" i="4"/>
  <c r="BH597" i="4"/>
  <c r="BG597" i="4"/>
  <c r="BF597" i="4"/>
  <c r="T597" i="4"/>
  <c r="R597" i="4"/>
  <c r="P597" i="4"/>
  <c r="BI595" i="4"/>
  <c r="BH595" i="4"/>
  <c r="BG595" i="4"/>
  <c r="BF595" i="4"/>
  <c r="T595" i="4"/>
  <c r="R595" i="4"/>
  <c r="P595" i="4"/>
  <c r="BI594" i="4"/>
  <c r="BH594" i="4"/>
  <c r="BG594" i="4"/>
  <c r="BF594" i="4"/>
  <c r="T594" i="4"/>
  <c r="R594" i="4"/>
  <c r="P594" i="4"/>
  <c r="BI592" i="4"/>
  <c r="BH592" i="4"/>
  <c r="BG592" i="4"/>
  <c r="BF592" i="4"/>
  <c r="T592" i="4"/>
  <c r="R592" i="4"/>
  <c r="P592" i="4"/>
  <c r="BI590" i="4"/>
  <c r="BH590" i="4"/>
  <c r="BG590" i="4"/>
  <c r="BF590" i="4"/>
  <c r="T590" i="4"/>
  <c r="R590" i="4"/>
  <c r="P590" i="4"/>
  <c r="BI588" i="4"/>
  <c r="BH588" i="4"/>
  <c r="BG588" i="4"/>
  <c r="BF588" i="4"/>
  <c r="T588" i="4"/>
  <c r="R588" i="4"/>
  <c r="P588" i="4"/>
  <c r="BI586" i="4"/>
  <c r="BH586" i="4"/>
  <c r="BG586" i="4"/>
  <c r="BF586" i="4"/>
  <c r="T586" i="4"/>
  <c r="R586" i="4"/>
  <c r="P586" i="4"/>
  <c r="BI582" i="4"/>
  <c r="BH582" i="4"/>
  <c r="BG582" i="4"/>
  <c r="BF582" i="4"/>
  <c r="T582" i="4"/>
  <c r="R582" i="4"/>
  <c r="P582" i="4"/>
  <c r="BI580" i="4"/>
  <c r="BH580" i="4"/>
  <c r="BG580" i="4"/>
  <c r="BF580" i="4"/>
  <c r="T580" i="4"/>
  <c r="R580" i="4"/>
  <c r="P580" i="4"/>
  <c r="BI579" i="4"/>
  <c r="BH579" i="4"/>
  <c r="BG579" i="4"/>
  <c r="BF579" i="4"/>
  <c r="T579" i="4"/>
  <c r="R579" i="4"/>
  <c r="P579" i="4"/>
  <c r="BI578" i="4"/>
  <c r="BH578" i="4"/>
  <c r="BG578" i="4"/>
  <c r="BF578" i="4"/>
  <c r="T578" i="4"/>
  <c r="R578" i="4"/>
  <c r="P578" i="4"/>
  <c r="BI575" i="4"/>
  <c r="BH575" i="4"/>
  <c r="BG575" i="4"/>
  <c r="BF575" i="4"/>
  <c r="T575" i="4"/>
  <c r="R575" i="4"/>
  <c r="P575" i="4"/>
  <c r="BI573" i="4"/>
  <c r="BH573" i="4"/>
  <c r="BG573" i="4"/>
  <c r="BF573" i="4"/>
  <c r="T573" i="4"/>
  <c r="R573" i="4"/>
  <c r="P573" i="4"/>
  <c r="BI571" i="4"/>
  <c r="BH571" i="4"/>
  <c r="BG571" i="4"/>
  <c r="BF571" i="4"/>
  <c r="T571" i="4"/>
  <c r="R571" i="4"/>
  <c r="P571" i="4"/>
  <c r="BI567" i="4"/>
  <c r="BH567" i="4"/>
  <c r="BG567" i="4"/>
  <c r="BF567" i="4"/>
  <c r="T567" i="4"/>
  <c r="R567" i="4"/>
  <c r="P567" i="4"/>
  <c r="BI564" i="4"/>
  <c r="BH564" i="4"/>
  <c r="BG564" i="4"/>
  <c r="BF564" i="4"/>
  <c r="T564" i="4"/>
  <c r="R564" i="4"/>
  <c r="P564" i="4"/>
  <c r="BI562" i="4"/>
  <c r="BH562" i="4"/>
  <c r="BG562" i="4"/>
  <c r="BF562" i="4"/>
  <c r="T562" i="4"/>
  <c r="R562" i="4"/>
  <c r="P562" i="4"/>
  <c r="BI550" i="4"/>
  <c r="BH550" i="4"/>
  <c r="BG550" i="4"/>
  <c r="BF550" i="4"/>
  <c r="T550" i="4"/>
  <c r="R550" i="4"/>
  <c r="P550" i="4"/>
  <c r="BI538" i="4"/>
  <c r="BH538" i="4"/>
  <c r="BG538" i="4"/>
  <c r="BF538" i="4"/>
  <c r="T538" i="4"/>
  <c r="R538" i="4"/>
  <c r="P538" i="4"/>
  <c r="BI526" i="4"/>
  <c r="BH526" i="4"/>
  <c r="BG526" i="4"/>
  <c r="BF526" i="4"/>
  <c r="T526" i="4"/>
  <c r="R526" i="4"/>
  <c r="P526" i="4"/>
  <c r="BI509" i="4"/>
  <c r="BH509" i="4"/>
  <c r="BG509" i="4"/>
  <c r="BF509" i="4"/>
  <c r="T509" i="4"/>
  <c r="R509" i="4"/>
  <c r="P509" i="4"/>
  <c r="BI503" i="4"/>
  <c r="BH503" i="4"/>
  <c r="BG503" i="4"/>
  <c r="BF503" i="4"/>
  <c r="T503" i="4"/>
  <c r="R503" i="4"/>
  <c r="P503" i="4"/>
  <c r="BI499" i="4"/>
  <c r="BH499" i="4"/>
  <c r="BG499" i="4"/>
  <c r="BF499" i="4"/>
  <c r="T499" i="4"/>
  <c r="R499" i="4"/>
  <c r="P499" i="4"/>
  <c r="BI495" i="4"/>
  <c r="BH495" i="4"/>
  <c r="BG495" i="4"/>
  <c r="BF495" i="4"/>
  <c r="T495" i="4"/>
  <c r="R495" i="4"/>
  <c r="P495" i="4"/>
  <c r="BI493" i="4"/>
  <c r="BH493" i="4"/>
  <c r="BG493" i="4"/>
  <c r="BF493" i="4"/>
  <c r="T493" i="4"/>
  <c r="R493" i="4"/>
  <c r="P493" i="4"/>
  <c r="BI491" i="4"/>
  <c r="BH491" i="4"/>
  <c r="BG491" i="4"/>
  <c r="BF491" i="4"/>
  <c r="T491" i="4"/>
  <c r="R491" i="4"/>
  <c r="P491" i="4"/>
  <c r="BI485" i="4"/>
  <c r="BH485" i="4"/>
  <c r="BG485" i="4"/>
  <c r="BF485" i="4"/>
  <c r="T485" i="4"/>
  <c r="R485" i="4"/>
  <c r="P485" i="4"/>
  <c r="BI473" i="4"/>
  <c r="BH473" i="4"/>
  <c r="BG473" i="4"/>
  <c r="BF473" i="4"/>
  <c r="T473" i="4"/>
  <c r="R473" i="4"/>
  <c r="P473" i="4"/>
  <c r="BI462" i="4"/>
  <c r="BH462" i="4"/>
  <c r="BG462" i="4"/>
  <c r="BF462" i="4"/>
  <c r="T462" i="4"/>
  <c r="R462" i="4"/>
  <c r="P462" i="4"/>
  <c r="BI448" i="4"/>
  <c r="BH448" i="4"/>
  <c r="BG448" i="4"/>
  <c r="BF448" i="4"/>
  <c r="T448" i="4"/>
  <c r="R448" i="4"/>
  <c r="P448" i="4"/>
  <c r="BI441" i="4"/>
  <c r="BH441" i="4"/>
  <c r="BG441" i="4"/>
  <c r="BF441" i="4"/>
  <c r="T441" i="4"/>
  <c r="R441" i="4"/>
  <c r="P441" i="4"/>
  <c r="BI435" i="4"/>
  <c r="BH435" i="4"/>
  <c r="BG435" i="4"/>
  <c r="BF435" i="4"/>
  <c r="T435" i="4"/>
  <c r="R435" i="4"/>
  <c r="P435" i="4"/>
  <c r="BI432" i="4"/>
  <c r="BH432" i="4"/>
  <c r="BG432" i="4"/>
  <c r="BF432" i="4"/>
  <c r="T432" i="4"/>
  <c r="R432" i="4"/>
  <c r="P432" i="4"/>
  <c r="BI429" i="4"/>
  <c r="BH429" i="4"/>
  <c r="BG429" i="4"/>
  <c r="BF429" i="4"/>
  <c r="T429" i="4"/>
  <c r="R429" i="4"/>
  <c r="P429" i="4"/>
  <c r="BI427" i="4"/>
  <c r="BH427" i="4"/>
  <c r="BG427" i="4"/>
  <c r="BF427" i="4"/>
  <c r="T427" i="4"/>
  <c r="R427" i="4"/>
  <c r="P427" i="4"/>
  <c r="BI409" i="4"/>
  <c r="BH409" i="4"/>
  <c r="BG409" i="4"/>
  <c r="BF409" i="4"/>
  <c r="T409" i="4"/>
  <c r="R409" i="4"/>
  <c r="P409" i="4"/>
  <c r="BI392" i="4"/>
  <c r="BH392" i="4"/>
  <c r="BG392" i="4"/>
  <c r="BF392" i="4"/>
  <c r="T392" i="4"/>
  <c r="R392" i="4"/>
  <c r="P392" i="4"/>
  <c r="BI374" i="4"/>
  <c r="BH374" i="4"/>
  <c r="BG374" i="4"/>
  <c r="BF374" i="4"/>
  <c r="T374" i="4"/>
  <c r="R374" i="4"/>
  <c r="P374" i="4"/>
  <c r="BI359" i="4"/>
  <c r="BH359" i="4"/>
  <c r="BG359" i="4"/>
  <c r="BF359" i="4"/>
  <c r="T359" i="4"/>
  <c r="R359" i="4"/>
  <c r="P359" i="4"/>
  <c r="BI342" i="4"/>
  <c r="BH342" i="4"/>
  <c r="BG342" i="4"/>
  <c r="BF342" i="4"/>
  <c r="T342" i="4"/>
  <c r="R342" i="4"/>
  <c r="P342" i="4"/>
  <c r="BI335" i="4"/>
  <c r="BH335" i="4"/>
  <c r="BG335" i="4"/>
  <c r="BF335" i="4"/>
  <c r="T335" i="4"/>
  <c r="R335" i="4"/>
  <c r="P335" i="4"/>
  <c r="BI327" i="4"/>
  <c r="BH327" i="4"/>
  <c r="BG327" i="4"/>
  <c r="BF327" i="4"/>
  <c r="T327" i="4"/>
  <c r="R327" i="4"/>
  <c r="P327" i="4"/>
  <c r="BI308" i="4"/>
  <c r="BH308" i="4"/>
  <c r="BG308" i="4"/>
  <c r="BF308" i="4"/>
  <c r="T308" i="4"/>
  <c r="R308" i="4"/>
  <c r="P308" i="4"/>
  <c r="BI289" i="4"/>
  <c r="BH289" i="4"/>
  <c r="BG289" i="4"/>
  <c r="BF289" i="4"/>
  <c r="T289" i="4"/>
  <c r="R289" i="4"/>
  <c r="P289" i="4"/>
  <c r="BI283" i="4"/>
  <c r="BH283" i="4"/>
  <c r="BG283" i="4"/>
  <c r="BF283" i="4"/>
  <c r="T283" i="4"/>
  <c r="R283" i="4"/>
  <c r="P283" i="4"/>
  <c r="BI280" i="4"/>
  <c r="BH280" i="4"/>
  <c r="BG280" i="4"/>
  <c r="BF280" i="4"/>
  <c r="T280" i="4"/>
  <c r="R280" i="4"/>
  <c r="P280" i="4"/>
  <c r="BI277" i="4"/>
  <c r="BH277" i="4"/>
  <c r="BG277" i="4"/>
  <c r="BF277" i="4"/>
  <c r="T277" i="4"/>
  <c r="R277" i="4"/>
  <c r="P277" i="4"/>
  <c r="BI274" i="4"/>
  <c r="BH274" i="4"/>
  <c r="BG274" i="4"/>
  <c r="BF274" i="4"/>
  <c r="T274" i="4"/>
  <c r="R274" i="4"/>
  <c r="P274" i="4"/>
  <c r="BI265" i="4"/>
  <c r="BH265" i="4"/>
  <c r="BG265" i="4"/>
  <c r="BF265" i="4"/>
  <c r="T265" i="4"/>
  <c r="R265" i="4"/>
  <c r="P265" i="4"/>
  <c r="BI258" i="4"/>
  <c r="BH258" i="4"/>
  <c r="BG258" i="4"/>
  <c r="BF258" i="4"/>
  <c r="T258" i="4"/>
  <c r="R258" i="4"/>
  <c r="P258" i="4"/>
  <c r="BI241" i="4"/>
  <c r="BH241" i="4"/>
  <c r="BG241" i="4"/>
  <c r="BF241" i="4"/>
  <c r="T241" i="4"/>
  <c r="R241" i="4"/>
  <c r="P241" i="4"/>
  <c r="BI223" i="4"/>
  <c r="BH223" i="4"/>
  <c r="BG223" i="4"/>
  <c r="BF223" i="4"/>
  <c r="T223" i="4"/>
  <c r="R223" i="4"/>
  <c r="P223" i="4"/>
  <c r="BI219" i="4"/>
  <c r="BH219" i="4"/>
  <c r="BG219" i="4"/>
  <c r="BF219" i="4"/>
  <c r="T219" i="4"/>
  <c r="R219" i="4"/>
  <c r="P219" i="4"/>
  <c r="BI201" i="4"/>
  <c r="BH201" i="4"/>
  <c r="BG201" i="4"/>
  <c r="BF201" i="4"/>
  <c r="T201" i="4"/>
  <c r="R201" i="4"/>
  <c r="P201" i="4"/>
  <c r="BI196" i="4"/>
  <c r="BH196" i="4"/>
  <c r="BG196" i="4"/>
  <c r="BF196" i="4"/>
  <c r="T196" i="4"/>
  <c r="R196" i="4"/>
  <c r="P196" i="4"/>
  <c r="BI192" i="4"/>
  <c r="BH192" i="4"/>
  <c r="BG192" i="4"/>
  <c r="BF192" i="4"/>
  <c r="T192" i="4"/>
  <c r="R192" i="4"/>
  <c r="P192" i="4"/>
  <c r="BI182" i="4"/>
  <c r="BH182" i="4"/>
  <c r="BG182" i="4"/>
  <c r="BF182" i="4"/>
  <c r="T182" i="4"/>
  <c r="R182" i="4"/>
  <c r="P182" i="4"/>
  <c r="BI178" i="4"/>
  <c r="BH178" i="4"/>
  <c r="BG178" i="4"/>
  <c r="BF178" i="4"/>
  <c r="T178" i="4"/>
  <c r="R178" i="4"/>
  <c r="P178" i="4"/>
  <c r="BI177" i="4"/>
  <c r="BH177" i="4"/>
  <c r="BG177" i="4"/>
  <c r="BF177" i="4"/>
  <c r="T177" i="4"/>
  <c r="R177" i="4"/>
  <c r="P177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2" i="4"/>
  <c r="BH172" i="4"/>
  <c r="BG172" i="4"/>
  <c r="BF172" i="4"/>
  <c r="T172" i="4"/>
  <c r="R172" i="4"/>
  <c r="P172" i="4"/>
  <c r="BI168" i="4"/>
  <c r="BH168" i="4"/>
  <c r="BG168" i="4"/>
  <c r="BF168" i="4"/>
  <c r="T168" i="4"/>
  <c r="R168" i="4"/>
  <c r="P168" i="4"/>
  <c r="BI163" i="4"/>
  <c r="BH163" i="4"/>
  <c r="BG163" i="4"/>
  <c r="BF163" i="4"/>
  <c r="T163" i="4"/>
  <c r="R163" i="4"/>
  <c r="P163" i="4"/>
  <c r="BI156" i="4"/>
  <c r="BH156" i="4"/>
  <c r="BG156" i="4"/>
  <c r="BF156" i="4"/>
  <c r="T156" i="4"/>
  <c r="R156" i="4"/>
  <c r="P156" i="4"/>
  <c r="BI150" i="4"/>
  <c r="BH150" i="4"/>
  <c r="BG150" i="4"/>
  <c r="BF150" i="4"/>
  <c r="T150" i="4"/>
  <c r="R150" i="4"/>
  <c r="P150" i="4"/>
  <c r="BI148" i="4"/>
  <c r="BH148" i="4"/>
  <c r="BG148" i="4"/>
  <c r="BF148" i="4"/>
  <c r="T148" i="4"/>
  <c r="R148" i="4"/>
  <c r="P148" i="4"/>
  <c r="BI144" i="4"/>
  <c r="BH144" i="4"/>
  <c r="BG144" i="4"/>
  <c r="BF144" i="4"/>
  <c r="T144" i="4"/>
  <c r="R144" i="4"/>
  <c r="P144" i="4"/>
  <c r="BI134" i="4"/>
  <c r="BH134" i="4"/>
  <c r="BG134" i="4"/>
  <c r="BF134" i="4"/>
  <c r="T134" i="4"/>
  <c r="R134" i="4"/>
  <c r="P134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J123" i="4"/>
  <c r="J122" i="4"/>
  <c r="F122" i="4"/>
  <c r="F120" i="4"/>
  <c r="E118" i="4"/>
  <c r="J92" i="4"/>
  <c r="J91" i="4"/>
  <c r="F91" i="4"/>
  <c r="F89" i="4"/>
  <c r="E87" i="4"/>
  <c r="J18" i="4"/>
  <c r="E18" i="4"/>
  <c r="F92" i="4"/>
  <c r="J17" i="4"/>
  <c r="J12" i="4"/>
  <c r="J120" i="4"/>
  <c r="E7" i="4"/>
  <c r="E85" i="4"/>
  <c r="J37" i="3"/>
  <c r="J36" i="3"/>
  <c r="AY96" i="1"/>
  <c r="J35" i="3"/>
  <c r="AX96" i="1"/>
  <c r="BI589" i="3"/>
  <c r="BH589" i="3"/>
  <c r="BG589" i="3"/>
  <c r="BF589" i="3"/>
  <c r="T589" i="3"/>
  <c r="R589" i="3"/>
  <c r="P589" i="3"/>
  <c r="BI586" i="3"/>
  <c r="BH586" i="3"/>
  <c r="BG586" i="3"/>
  <c r="BF586" i="3"/>
  <c r="T586" i="3"/>
  <c r="R586" i="3"/>
  <c r="P586" i="3"/>
  <c r="BI583" i="3"/>
  <c r="BH583" i="3"/>
  <c r="BG583" i="3"/>
  <c r="BF583" i="3"/>
  <c r="T583" i="3"/>
  <c r="R583" i="3"/>
  <c r="P583" i="3"/>
  <c r="BI580" i="3"/>
  <c r="BH580" i="3"/>
  <c r="BG580" i="3"/>
  <c r="BF580" i="3"/>
  <c r="T580" i="3"/>
  <c r="R580" i="3"/>
  <c r="P580" i="3"/>
  <c r="BI574" i="3"/>
  <c r="BH574" i="3"/>
  <c r="BG574" i="3"/>
  <c r="BF574" i="3"/>
  <c r="T574" i="3"/>
  <c r="R574" i="3"/>
  <c r="P574" i="3"/>
  <c r="BI572" i="3"/>
  <c r="BH572" i="3"/>
  <c r="BG572" i="3"/>
  <c r="BF572" i="3"/>
  <c r="T572" i="3"/>
  <c r="T571" i="3"/>
  <c r="R572" i="3"/>
  <c r="R571" i="3"/>
  <c r="P572" i="3"/>
  <c r="P571" i="3"/>
  <c r="BI570" i="3"/>
  <c r="BH570" i="3"/>
  <c r="BG570" i="3"/>
  <c r="BF570" i="3"/>
  <c r="T570" i="3"/>
  <c r="R570" i="3"/>
  <c r="P570" i="3"/>
  <c r="BI568" i="3"/>
  <c r="BH568" i="3"/>
  <c r="BG568" i="3"/>
  <c r="BF568" i="3"/>
  <c r="T568" i="3"/>
  <c r="R568" i="3"/>
  <c r="P568" i="3"/>
  <c r="BI567" i="3"/>
  <c r="BH567" i="3"/>
  <c r="BG567" i="3"/>
  <c r="BF567" i="3"/>
  <c r="T567" i="3"/>
  <c r="R567" i="3"/>
  <c r="P567" i="3"/>
  <c r="BI566" i="3"/>
  <c r="BH566" i="3"/>
  <c r="BG566" i="3"/>
  <c r="BF566" i="3"/>
  <c r="T566" i="3"/>
  <c r="R566" i="3"/>
  <c r="P566" i="3"/>
  <c r="BI558" i="3"/>
  <c r="BH558" i="3"/>
  <c r="BG558" i="3"/>
  <c r="BF558" i="3"/>
  <c r="T558" i="3"/>
  <c r="R558" i="3"/>
  <c r="P558" i="3"/>
  <c r="BI550" i="3"/>
  <c r="BH550" i="3"/>
  <c r="BG550" i="3"/>
  <c r="BF550" i="3"/>
  <c r="T550" i="3"/>
  <c r="R550" i="3"/>
  <c r="P550" i="3"/>
  <c r="BI543" i="3"/>
  <c r="BH543" i="3"/>
  <c r="BG543" i="3"/>
  <c r="BF543" i="3"/>
  <c r="T543" i="3"/>
  <c r="R543" i="3"/>
  <c r="P543" i="3"/>
  <c r="BI536" i="3"/>
  <c r="BH536" i="3"/>
  <c r="BG536" i="3"/>
  <c r="BF536" i="3"/>
  <c r="T536" i="3"/>
  <c r="R536" i="3"/>
  <c r="P536" i="3"/>
  <c r="BI528" i="3"/>
  <c r="BH528" i="3"/>
  <c r="BG528" i="3"/>
  <c r="BF528" i="3"/>
  <c r="T528" i="3"/>
  <c r="R528" i="3"/>
  <c r="P528" i="3"/>
  <c r="BI521" i="3"/>
  <c r="BH521" i="3"/>
  <c r="BG521" i="3"/>
  <c r="BF521" i="3"/>
  <c r="T521" i="3"/>
  <c r="R521" i="3"/>
  <c r="P521" i="3"/>
  <c r="BI517" i="3"/>
  <c r="BH517" i="3"/>
  <c r="BG517" i="3"/>
  <c r="BF517" i="3"/>
  <c r="T517" i="3"/>
  <c r="R517" i="3"/>
  <c r="P517" i="3"/>
  <c r="BI498" i="3"/>
  <c r="BH498" i="3"/>
  <c r="BG498" i="3"/>
  <c r="BF498" i="3"/>
  <c r="T498" i="3"/>
  <c r="R498" i="3"/>
  <c r="P498" i="3"/>
  <c r="BI493" i="3"/>
  <c r="BH493" i="3"/>
  <c r="BG493" i="3"/>
  <c r="BF493" i="3"/>
  <c r="T493" i="3"/>
  <c r="R493" i="3"/>
  <c r="P493" i="3"/>
  <c r="BI488" i="3"/>
  <c r="BH488" i="3"/>
  <c r="BG488" i="3"/>
  <c r="BF488" i="3"/>
  <c r="T488" i="3"/>
  <c r="R488" i="3"/>
  <c r="P488" i="3"/>
  <c r="BI482" i="3"/>
  <c r="BH482" i="3"/>
  <c r="BG482" i="3"/>
  <c r="BF482" i="3"/>
  <c r="T482" i="3"/>
  <c r="R482" i="3"/>
  <c r="P482" i="3"/>
  <c r="BI476" i="3"/>
  <c r="BH476" i="3"/>
  <c r="BG476" i="3"/>
  <c r="BF476" i="3"/>
  <c r="T476" i="3"/>
  <c r="R476" i="3"/>
  <c r="P476" i="3"/>
  <c r="BI474" i="3"/>
  <c r="BH474" i="3"/>
  <c r="BG474" i="3"/>
  <c r="BF474" i="3"/>
  <c r="T474" i="3"/>
  <c r="R474" i="3"/>
  <c r="P474" i="3"/>
  <c r="BI455" i="3"/>
  <c r="BH455" i="3"/>
  <c r="BG455" i="3"/>
  <c r="BF455" i="3"/>
  <c r="T455" i="3"/>
  <c r="R455" i="3"/>
  <c r="P455" i="3"/>
  <c r="BI433" i="3"/>
  <c r="BH433" i="3"/>
  <c r="BG433" i="3"/>
  <c r="BF433" i="3"/>
  <c r="T433" i="3"/>
  <c r="R433" i="3"/>
  <c r="P433" i="3"/>
  <c r="BI411" i="3"/>
  <c r="BH411" i="3"/>
  <c r="BG411" i="3"/>
  <c r="BF411" i="3"/>
  <c r="T411" i="3"/>
  <c r="R411" i="3"/>
  <c r="P411" i="3"/>
  <c r="BI387" i="3"/>
  <c r="BH387" i="3"/>
  <c r="BG387" i="3"/>
  <c r="BF387" i="3"/>
  <c r="T387" i="3"/>
  <c r="R387" i="3"/>
  <c r="P387" i="3"/>
  <c r="BI384" i="3"/>
  <c r="BH384" i="3"/>
  <c r="BG384" i="3"/>
  <c r="BF384" i="3"/>
  <c r="T384" i="3"/>
  <c r="R384" i="3"/>
  <c r="P384" i="3"/>
  <c r="BI372" i="3"/>
  <c r="BH372" i="3"/>
  <c r="BG372" i="3"/>
  <c r="BF372" i="3"/>
  <c r="T372" i="3"/>
  <c r="R372" i="3"/>
  <c r="P372" i="3"/>
  <c r="BI361" i="3"/>
  <c r="BH361" i="3"/>
  <c r="BG361" i="3"/>
  <c r="BF361" i="3"/>
  <c r="T361" i="3"/>
  <c r="R361" i="3"/>
  <c r="P361" i="3"/>
  <c r="BI355" i="3"/>
  <c r="BH355" i="3"/>
  <c r="BG355" i="3"/>
  <c r="BF355" i="3"/>
  <c r="T355" i="3"/>
  <c r="R355" i="3"/>
  <c r="P355" i="3"/>
  <c r="BI351" i="3"/>
  <c r="BH351" i="3"/>
  <c r="BG351" i="3"/>
  <c r="BF351" i="3"/>
  <c r="T351" i="3"/>
  <c r="R351" i="3"/>
  <c r="P351" i="3"/>
  <c r="BI332" i="3"/>
  <c r="BH332" i="3"/>
  <c r="BG332" i="3"/>
  <c r="BF332" i="3"/>
  <c r="T332" i="3"/>
  <c r="R332" i="3"/>
  <c r="P332" i="3"/>
  <c r="BI313" i="3"/>
  <c r="BH313" i="3"/>
  <c r="BG313" i="3"/>
  <c r="BF313" i="3"/>
  <c r="T313" i="3"/>
  <c r="R313" i="3"/>
  <c r="P313" i="3"/>
  <c r="BI292" i="3"/>
  <c r="BH292" i="3"/>
  <c r="BG292" i="3"/>
  <c r="BF292" i="3"/>
  <c r="T292" i="3"/>
  <c r="R292" i="3"/>
  <c r="P292" i="3"/>
  <c r="BI290" i="3"/>
  <c r="BH290" i="3"/>
  <c r="BG290" i="3"/>
  <c r="BF290" i="3"/>
  <c r="T290" i="3"/>
  <c r="R290" i="3"/>
  <c r="P290" i="3"/>
  <c r="BI288" i="3"/>
  <c r="BH288" i="3"/>
  <c r="BG288" i="3"/>
  <c r="BF288" i="3"/>
  <c r="T288" i="3"/>
  <c r="R288" i="3"/>
  <c r="P288" i="3"/>
  <c r="BI286" i="3"/>
  <c r="BH286" i="3"/>
  <c r="BG286" i="3"/>
  <c r="BF286" i="3"/>
  <c r="T286" i="3"/>
  <c r="R286" i="3"/>
  <c r="P286" i="3"/>
  <c r="BI279" i="3"/>
  <c r="BH279" i="3"/>
  <c r="BG279" i="3"/>
  <c r="BF279" i="3"/>
  <c r="T279" i="3"/>
  <c r="R279" i="3"/>
  <c r="P279" i="3"/>
  <c r="BI277" i="3"/>
  <c r="BH277" i="3"/>
  <c r="BG277" i="3"/>
  <c r="BF277" i="3"/>
  <c r="T277" i="3"/>
  <c r="R277" i="3"/>
  <c r="P277" i="3"/>
  <c r="BI275" i="3"/>
  <c r="BH275" i="3"/>
  <c r="BG275" i="3"/>
  <c r="BF275" i="3"/>
  <c r="T275" i="3"/>
  <c r="R275" i="3"/>
  <c r="P275" i="3"/>
  <c r="BI265" i="3"/>
  <c r="BH265" i="3"/>
  <c r="BG265" i="3"/>
  <c r="BF265" i="3"/>
  <c r="T265" i="3"/>
  <c r="R265" i="3"/>
  <c r="P265" i="3"/>
  <c r="BI255" i="3"/>
  <c r="BH255" i="3"/>
  <c r="BG255" i="3"/>
  <c r="BF255" i="3"/>
  <c r="T255" i="3"/>
  <c r="R255" i="3"/>
  <c r="P255" i="3"/>
  <c r="BI252" i="3"/>
  <c r="BH252" i="3"/>
  <c r="BG252" i="3"/>
  <c r="BF252" i="3"/>
  <c r="T252" i="3"/>
  <c r="R252" i="3"/>
  <c r="P252" i="3"/>
  <c r="BI224" i="3"/>
  <c r="BH224" i="3"/>
  <c r="BG224" i="3"/>
  <c r="BF224" i="3"/>
  <c r="T224" i="3"/>
  <c r="R224" i="3"/>
  <c r="P224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3" i="3"/>
  <c r="BH193" i="3"/>
  <c r="BG193" i="3"/>
  <c r="BF193" i="3"/>
  <c r="T193" i="3"/>
  <c r="R193" i="3"/>
  <c r="P193" i="3"/>
  <c r="BI179" i="3"/>
  <c r="BH179" i="3"/>
  <c r="BG179" i="3"/>
  <c r="BF179" i="3"/>
  <c r="T179" i="3"/>
  <c r="R179" i="3"/>
  <c r="P179" i="3"/>
  <c r="BI176" i="3"/>
  <c r="BH176" i="3"/>
  <c r="BG176" i="3"/>
  <c r="BF176" i="3"/>
  <c r="T176" i="3"/>
  <c r="R176" i="3"/>
  <c r="P176" i="3"/>
  <c r="BI173" i="3"/>
  <c r="BH173" i="3"/>
  <c r="BG173" i="3"/>
  <c r="BF173" i="3"/>
  <c r="T173" i="3"/>
  <c r="R173" i="3"/>
  <c r="P173" i="3"/>
  <c r="BI166" i="3"/>
  <c r="BH166" i="3"/>
  <c r="BG166" i="3"/>
  <c r="BF166" i="3"/>
  <c r="T166" i="3"/>
  <c r="R166" i="3"/>
  <c r="P166" i="3"/>
  <c r="BI163" i="3"/>
  <c r="BH163" i="3"/>
  <c r="BG163" i="3"/>
  <c r="BF163" i="3"/>
  <c r="T163" i="3"/>
  <c r="R163" i="3"/>
  <c r="P163" i="3"/>
  <c r="BI157" i="3"/>
  <c r="BH157" i="3"/>
  <c r="BG157" i="3"/>
  <c r="BF157" i="3"/>
  <c r="T157" i="3"/>
  <c r="R157" i="3"/>
  <c r="P157" i="3"/>
  <c r="BI151" i="3"/>
  <c r="BH151" i="3"/>
  <c r="BG151" i="3"/>
  <c r="BF151" i="3"/>
  <c r="T151" i="3"/>
  <c r="R151" i="3"/>
  <c r="P151" i="3"/>
  <c r="BI145" i="3"/>
  <c r="BH145" i="3"/>
  <c r="BG145" i="3"/>
  <c r="BF145" i="3"/>
  <c r="T145" i="3"/>
  <c r="R145" i="3"/>
  <c r="P145" i="3"/>
  <c r="BI139" i="3"/>
  <c r="BH139" i="3"/>
  <c r="BG139" i="3"/>
  <c r="BF139" i="3"/>
  <c r="T139" i="3"/>
  <c r="R139" i="3"/>
  <c r="P139" i="3"/>
  <c r="BI133" i="3"/>
  <c r="BH133" i="3"/>
  <c r="BG133" i="3"/>
  <c r="BF133" i="3"/>
  <c r="T133" i="3"/>
  <c r="R133" i="3"/>
  <c r="P133" i="3"/>
  <c r="BI127" i="3"/>
  <c r="BH127" i="3"/>
  <c r="BG127" i="3"/>
  <c r="BF127" i="3"/>
  <c r="T127" i="3"/>
  <c r="R127" i="3"/>
  <c r="P127" i="3"/>
  <c r="J121" i="3"/>
  <c r="J120" i="3"/>
  <c r="F120" i="3"/>
  <c r="F118" i="3"/>
  <c r="E116" i="3"/>
  <c r="J92" i="3"/>
  <c r="J91" i="3"/>
  <c r="F91" i="3"/>
  <c r="F89" i="3"/>
  <c r="E87" i="3"/>
  <c r="J18" i="3"/>
  <c r="E18" i="3"/>
  <c r="F121" i="3"/>
  <c r="J17" i="3"/>
  <c r="J12" i="3"/>
  <c r="J89" i="3"/>
  <c r="E7" i="3"/>
  <c r="E114" i="3"/>
  <c r="J37" i="2"/>
  <c r="J36" i="2"/>
  <c r="AY95" i="1"/>
  <c r="J35" i="2"/>
  <c r="AX95" i="1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28" i="2"/>
  <c r="BH228" i="2"/>
  <c r="BG228" i="2"/>
  <c r="BF228" i="2"/>
  <c r="T228" i="2"/>
  <c r="R228" i="2"/>
  <c r="P228" i="2"/>
  <c r="BI225" i="2"/>
  <c r="BH225" i="2"/>
  <c r="BG225" i="2"/>
  <c r="BF225" i="2"/>
  <c r="T225" i="2"/>
  <c r="T224" i="2"/>
  <c r="R225" i="2"/>
  <c r="R224" i="2"/>
  <c r="P225" i="2"/>
  <c r="P224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6" i="2"/>
  <c r="BH216" i="2"/>
  <c r="BG216" i="2"/>
  <c r="BF216" i="2"/>
  <c r="T216" i="2"/>
  <c r="R216" i="2"/>
  <c r="P216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6" i="2"/>
  <c r="BH206" i="2"/>
  <c r="BG206" i="2"/>
  <c r="BF206" i="2"/>
  <c r="T206" i="2"/>
  <c r="R206" i="2"/>
  <c r="P206" i="2"/>
  <c r="BI202" i="2"/>
  <c r="BH202" i="2"/>
  <c r="BG202" i="2"/>
  <c r="BF202" i="2"/>
  <c r="T202" i="2"/>
  <c r="R202" i="2"/>
  <c r="P202" i="2"/>
  <c r="BI198" i="2"/>
  <c r="BH198" i="2"/>
  <c r="BG198" i="2"/>
  <c r="BF198" i="2"/>
  <c r="T198" i="2"/>
  <c r="R198" i="2"/>
  <c r="P198" i="2"/>
  <c r="BI193" i="2"/>
  <c r="BH193" i="2"/>
  <c r="BG193" i="2"/>
  <c r="BF193" i="2"/>
  <c r="T193" i="2"/>
  <c r="R193" i="2"/>
  <c r="P193" i="2"/>
  <c r="BI189" i="2"/>
  <c r="BH189" i="2"/>
  <c r="BG189" i="2"/>
  <c r="BF189" i="2"/>
  <c r="T189" i="2"/>
  <c r="R189" i="2"/>
  <c r="P189" i="2"/>
  <c r="BI185" i="2"/>
  <c r="BH185" i="2"/>
  <c r="BG185" i="2"/>
  <c r="BF185" i="2"/>
  <c r="T185" i="2"/>
  <c r="R185" i="2"/>
  <c r="P185" i="2"/>
  <c r="BI179" i="2"/>
  <c r="BH179" i="2"/>
  <c r="BG179" i="2"/>
  <c r="BF179" i="2"/>
  <c r="T179" i="2"/>
  <c r="R179" i="2"/>
  <c r="P179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0" i="2"/>
  <c r="BH160" i="2"/>
  <c r="BG160" i="2"/>
  <c r="BF160" i="2"/>
  <c r="T160" i="2"/>
  <c r="R160" i="2"/>
  <c r="P160" i="2"/>
  <c r="BI151" i="2"/>
  <c r="BH151" i="2"/>
  <c r="BG151" i="2"/>
  <c r="BF151" i="2"/>
  <c r="T151" i="2"/>
  <c r="R151" i="2"/>
  <c r="P151" i="2"/>
  <c r="BI146" i="2"/>
  <c r="BH146" i="2"/>
  <c r="BG146" i="2"/>
  <c r="BF146" i="2"/>
  <c r="T146" i="2"/>
  <c r="R146" i="2"/>
  <c r="P146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R136" i="2"/>
  <c r="P136" i="2"/>
  <c r="BI132" i="2"/>
  <c r="BH132" i="2"/>
  <c r="BG132" i="2"/>
  <c r="BF132" i="2"/>
  <c r="T132" i="2"/>
  <c r="R132" i="2"/>
  <c r="P132" i="2"/>
  <c r="BI128" i="2"/>
  <c r="BH128" i="2"/>
  <c r="BG128" i="2"/>
  <c r="BF128" i="2"/>
  <c r="T128" i="2"/>
  <c r="R128" i="2"/>
  <c r="P128" i="2"/>
  <c r="J122" i="2"/>
  <c r="J121" i="2"/>
  <c r="F121" i="2"/>
  <c r="F119" i="2"/>
  <c r="E117" i="2"/>
  <c r="J92" i="2"/>
  <c r="J91" i="2"/>
  <c r="F91" i="2"/>
  <c r="F89" i="2"/>
  <c r="E87" i="2"/>
  <c r="J18" i="2"/>
  <c r="E18" i="2"/>
  <c r="F122" i="2"/>
  <c r="J17" i="2"/>
  <c r="J12" i="2"/>
  <c r="J89" i="2" s="1"/>
  <c r="E7" i="2"/>
  <c r="E115" i="2"/>
  <c r="L90" i="1"/>
  <c r="AM90" i="1"/>
  <c r="AM89" i="1"/>
  <c r="L89" i="1"/>
  <c r="AM87" i="1"/>
  <c r="L87" i="1"/>
  <c r="L85" i="1"/>
  <c r="L84" i="1"/>
  <c r="J127" i="8"/>
  <c r="BK126" i="8"/>
  <c r="BK124" i="8"/>
  <c r="BK123" i="8"/>
  <c r="J122" i="8"/>
  <c r="J249" i="7"/>
  <c r="J244" i="7"/>
  <c r="BK241" i="7"/>
  <c r="J199" i="7"/>
  <c r="BK192" i="7"/>
  <c r="J182" i="7"/>
  <c r="BK178" i="7"/>
  <c r="BK177" i="7"/>
  <c r="J170" i="7"/>
  <c r="BK168" i="7"/>
  <c r="BK163" i="7"/>
  <c r="J152" i="7"/>
  <c r="BK148" i="7"/>
  <c r="BK138" i="7"/>
  <c r="J136" i="7"/>
  <c r="J132" i="7"/>
  <c r="BK127" i="6"/>
  <c r="BK123" i="6"/>
  <c r="J481" i="5"/>
  <c r="BK418" i="5"/>
  <c r="BK416" i="5"/>
  <c r="BK351" i="5"/>
  <c r="J347" i="5"/>
  <c r="J344" i="5"/>
  <c r="J328" i="5"/>
  <c r="BK265" i="5"/>
  <c r="BK261" i="5"/>
  <c r="J258" i="5"/>
  <c r="J248" i="5"/>
  <c r="BK219" i="5"/>
  <c r="BK676" i="4"/>
  <c r="BK675" i="4"/>
  <c r="BK669" i="4"/>
  <c r="J667" i="4"/>
  <c r="BK661" i="4"/>
  <c r="J655" i="4"/>
  <c r="BK638" i="4"/>
  <c r="BK575" i="4"/>
  <c r="BK573" i="4"/>
  <c r="J567" i="4"/>
  <c r="J564" i="4"/>
  <c r="BK448" i="4"/>
  <c r="BK263" i="7"/>
  <c r="J229" i="7"/>
  <c r="J228" i="7"/>
  <c r="BK218" i="7"/>
  <c r="BK217" i="7"/>
  <c r="J214" i="7"/>
  <c r="J179" i="7"/>
  <c r="J133" i="6"/>
  <c r="J130" i="6"/>
  <c r="J127" i="6"/>
  <c r="J124" i="6"/>
  <c r="J123" i="6"/>
  <c r="BK404" i="5"/>
  <c r="J372" i="5"/>
  <c r="J278" i="5"/>
  <c r="J268" i="5"/>
  <c r="BK187" i="5"/>
  <c r="BK567" i="4"/>
  <c r="BK550" i="4"/>
  <c r="J526" i="4"/>
  <c r="J448" i="4"/>
  <c r="J429" i="4"/>
  <c r="BK134" i="4"/>
  <c r="BK589" i="3"/>
  <c r="J586" i="3"/>
  <c r="J580" i="3"/>
  <c r="J528" i="3"/>
  <c r="J521" i="3"/>
  <c r="F34" i="8"/>
  <c r="J522" i="5"/>
  <c r="J518" i="5"/>
  <c r="BK514" i="5"/>
  <c r="J506" i="5"/>
  <c r="J502" i="5"/>
  <c r="BK494" i="5"/>
  <c r="BK484" i="5"/>
  <c r="J438" i="5"/>
  <c r="BK400" i="5"/>
  <c r="J369" i="5"/>
  <c r="BK344" i="5"/>
  <c r="J313" i="5"/>
  <c r="BK228" i="7"/>
  <c r="BK124" i="6"/>
  <c r="J351" i="5"/>
  <c r="J263" i="5"/>
  <c r="J632" i="4"/>
  <c r="J626" i="4"/>
  <c r="J619" i="4"/>
  <c r="J608" i="4"/>
  <c r="BK600" i="4"/>
  <c r="BK595" i="4"/>
  <c r="J499" i="4"/>
  <c r="J495" i="4"/>
  <c r="J493" i="4"/>
  <c r="BK257" i="7"/>
  <c r="J237" i="7"/>
  <c r="BK234" i="7"/>
  <c r="J230" i="7"/>
  <c r="J218" i="7"/>
  <c r="J210" i="7"/>
  <c r="BK209" i="7"/>
  <c r="BK207" i="7"/>
  <c r="BK174" i="7"/>
  <c r="BK170" i="7"/>
  <c r="BK152" i="7"/>
  <c r="BK140" i="7"/>
  <c r="BK487" i="5"/>
  <c r="BK461" i="5"/>
  <c r="BK328" i="5"/>
  <c r="BK263" i="5"/>
  <c r="BK208" i="5"/>
  <c r="J205" i="5"/>
  <c r="J187" i="5"/>
  <c r="J161" i="5"/>
  <c r="BK136" i="5"/>
  <c r="J503" i="4"/>
  <c r="BK432" i="4"/>
  <c r="J427" i="4"/>
  <c r="J289" i="4"/>
  <c r="BK283" i="4"/>
  <c r="J201" i="4"/>
  <c r="J192" i="4"/>
  <c r="J175" i="4"/>
  <c r="BK174" i="4"/>
  <c r="BK570" i="3"/>
  <c r="BK550" i="3"/>
  <c r="BK528" i="3"/>
  <c r="BK493" i="3"/>
  <c r="J488" i="3"/>
  <c r="BK482" i="3"/>
  <c r="BK476" i="3"/>
  <c r="BK433" i="3"/>
  <c r="BK387" i="3"/>
  <c r="BK277" i="3"/>
  <c r="BK163" i="3"/>
  <c r="BK145" i="3"/>
  <c r="J139" i="3"/>
  <c r="BK234" i="2"/>
  <c r="BK202" i="2"/>
  <c r="J185" i="2"/>
  <c r="AS94" i="1"/>
  <c r="BK269" i="7"/>
  <c r="J123" i="8"/>
  <c r="BK122" i="8"/>
  <c r="BK237" i="7"/>
  <c r="J234" i="7"/>
  <c r="J203" i="7"/>
  <c r="J201" i="7"/>
  <c r="J197" i="7"/>
  <c r="J190" i="7"/>
  <c r="J172" i="7"/>
  <c r="BK169" i="7"/>
  <c r="BK166" i="7"/>
  <c r="J163" i="7"/>
  <c r="BK157" i="7"/>
  <c r="BK144" i="7"/>
  <c r="BK133" i="6"/>
  <c r="J475" i="5"/>
  <c r="BK393" i="5"/>
  <c r="J676" i="4"/>
  <c r="J675" i="4"/>
  <c r="BK674" i="4"/>
  <c r="BK672" i="4"/>
  <c r="J592" i="4"/>
  <c r="J586" i="4"/>
  <c r="BK580" i="4"/>
  <c r="J573" i="4"/>
  <c r="BK564" i="4"/>
  <c r="J550" i="4"/>
  <c r="J538" i="4"/>
  <c r="BK526" i="4"/>
  <c r="J462" i="4"/>
  <c r="J435" i="4"/>
  <c r="J223" i="4"/>
  <c r="BK196" i="4"/>
  <c r="J178" i="4"/>
  <c r="J156" i="4"/>
  <c r="J150" i="4"/>
  <c r="BK586" i="3"/>
  <c r="J583" i="3"/>
  <c r="BK580" i="3"/>
  <c r="BK574" i="3"/>
  <c r="BK572" i="3"/>
  <c r="J566" i="3"/>
  <c r="J482" i="3"/>
  <c r="J474" i="3"/>
  <c r="BK279" i="3"/>
  <c r="J255" i="3"/>
  <c r="J179" i="3"/>
  <c r="BK166" i="3"/>
  <c r="BK157" i="3"/>
  <c r="J221" i="2"/>
  <c r="BK220" i="2"/>
  <c r="J219" i="2"/>
  <c r="BK212" i="2"/>
  <c r="BK206" i="2"/>
  <c r="BK173" i="2"/>
  <c r="J160" i="2"/>
  <c r="BK151" i="2"/>
  <c r="BK132" i="2"/>
  <c r="J238" i="7"/>
  <c r="BK232" i="7"/>
  <c r="BK208" i="7"/>
  <c r="J207" i="7"/>
  <c r="BK413" i="5"/>
  <c r="BK278" i="5"/>
  <c r="BK268" i="5"/>
  <c r="J244" i="5"/>
  <c r="J240" i="5"/>
  <c r="J219" i="5"/>
  <c r="BK586" i="4"/>
  <c r="J571" i="4"/>
  <c r="J485" i="4"/>
  <c r="J342" i="4"/>
  <c r="BK308" i="4"/>
  <c r="J280" i="4"/>
  <c r="J265" i="4"/>
  <c r="J182" i="4"/>
  <c r="BK178" i="4"/>
  <c r="BK168" i="4"/>
  <c r="J130" i="4"/>
  <c r="BK583" i="3"/>
  <c r="J558" i="3"/>
  <c r="J543" i="3"/>
  <c r="BK536" i="3"/>
  <c r="J411" i="3"/>
  <c r="BK361" i="3"/>
  <c r="J351" i="3"/>
  <c r="J288" i="3"/>
  <c r="J277" i="3"/>
  <c r="J265" i="3"/>
  <c r="BK255" i="3"/>
  <c r="BK224" i="3"/>
  <c r="BK195" i="3"/>
  <c r="BK176" i="3"/>
  <c r="J173" i="3"/>
  <c r="J157" i="3"/>
  <c r="BK139" i="3"/>
  <c r="J127" i="3"/>
  <c r="J234" i="2"/>
  <c r="J228" i="2"/>
  <c r="J209" i="2"/>
  <c r="J202" i="2"/>
  <c r="J189" i="2"/>
  <c r="J179" i="2"/>
  <c r="BK128" i="8"/>
  <c r="J413" i="5"/>
  <c r="J265" i="5"/>
  <c r="BK655" i="4"/>
  <c r="BK644" i="4"/>
  <c r="BK624" i="4"/>
  <c r="BK619" i="4"/>
  <c r="J600" i="4"/>
  <c r="J595" i="4"/>
  <c r="BK571" i="4"/>
  <c r="J374" i="4"/>
  <c r="BK342" i="4"/>
  <c r="J335" i="4"/>
  <c r="J258" i="4"/>
  <c r="J177" i="4"/>
  <c r="BK163" i="4"/>
  <c r="BK148" i="4"/>
  <c r="J574" i="3"/>
  <c r="J568" i="3"/>
  <c r="BK558" i="3"/>
  <c r="BK543" i="3"/>
  <c r="J536" i="3"/>
  <c r="BK498" i="3"/>
  <c r="J476" i="3"/>
  <c r="BK372" i="3"/>
  <c r="J361" i="3"/>
  <c r="J355" i="3"/>
  <c r="J292" i="3"/>
  <c r="BK288" i="3"/>
  <c r="J279" i="3"/>
  <c r="BK275" i="3"/>
  <c r="J252" i="3"/>
  <c r="J133" i="3"/>
  <c r="J240" i="2"/>
  <c r="BK238" i="2"/>
  <c r="J232" i="2"/>
  <c r="BK223" i="2"/>
  <c r="J198" i="2"/>
  <c r="BK179" i="2"/>
  <c r="BK171" i="2"/>
  <c r="BK160" i="2"/>
  <c r="J136" i="2"/>
  <c r="BK538" i="4"/>
  <c r="BK524" i="5"/>
  <c r="J416" i="5"/>
  <c r="BK410" i="5"/>
  <c r="J400" i="5"/>
  <c r="BK395" i="5"/>
  <c r="J393" i="5"/>
  <c r="BK342" i="5"/>
  <c r="J315" i="5"/>
  <c r="BK250" i="5"/>
  <c r="BK248" i="5"/>
  <c r="J245" i="5"/>
  <c r="J579" i="4"/>
  <c r="J578" i="4"/>
  <c r="BK493" i="4"/>
  <c r="J473" i="4"/>
  <c r="J441" i="4"/>
  <c r="J432" i="4"/>
  <c r="BK429" i="4"/>
  <c r="BK409" i="4"/>
  <c r="BK392" i="4"/>
  <c r="BK374" i="4"/>
  <c r="BK258" i="4"/>
  <c r="J219" i="4"/>
  <c r="BK192" i="4"/>
  <c r="BK172" i="4"/>
  <c r="J163" i="4"/>
  <c r="BK129" i="4"/>
  <c r="J570" i="3"/>
  <c r="J498" i="3"/>
  <c r="J493" i="3"/>
  <c r="BK384" i="3"/>
  <c r="BK332" i="3"/>
  <c r="J290" i="3"/>
  <c r="J275" i="3"/>
  <c r="BK252" i="3"/>
  <c r="BK196" i="3"/>
  <c r="J193" i="3"/>
  <c r="BK173" i="3"/>
  <c r="J151" i="3"/>
  <c r="BK232" i="2"/>
  <c r="BK228" i="2"/>
  <c r="J220" i="2"/>
  <c r="J216" i="2"/>
  <c r="BK189" i="2"/>
  <c r="J146" i="2"/>
  <c r="BK136" i="2"/>
  <c r="J132" i="2"/>
  <c r="J128" i="2"/>
  <c r="J498" i="5"/>
  <c r="J484" i="5"/>
  <c r="J404" i="5"/>
  <c r="BK369" i="5"/>
  <c r="J342" i="5"/>
  <c r="BK315" i="5"/>
  <c r="BK313" i="5"/>
  <c r="BK296" i="5"/>
  <c r="BK266" i="5"/>
  <c r="J255" i="5"/>
  <c r="BK252" i="5"/>
  <c r="BK671" i="4"/>
  <c r="J629" i="4"/>
  <c r="BK617" i="4"/>
  <c r="BK597" i="4"/>
  <c r="J671" i="4"/>
  <c r="BK652" i="4"/>
  <c r="J644" i="4"/>
  <c r="J638" i="4"/>
  <c r="J617" i="4"/>
  <c r="BK608" i="4"/>
  <c r="J582" i="4"/>
  <c r="J327" i="4"/>
  <c r="J277" i="4"/>
  <c r="BK219" i="4"/>
  <c r="J196" i="4"/>
  <c r="BK177" i="4"/>
  <c r="BK150" i="4"/>
  <c r="J144" i="4"/>
  <c r="BK130" i="4"/>
  <c r="J589" i="3"/>
  <c r="BK568" i="3"/>
  <c r="J550" i="3"/>
  <c r="BK517" i="3"/>
  <c r="J433" i="3"/>
  <c r="J384" i="3"/>
  <c r="BK355" i="3"/>
  <c r="J332" i="3"/>
  <c r="J286" i="3"/>
  <c r="BK265" i="3"/>
  <c r="BK133" i="3"/>
  <c r="BK240" i="2"/>
  <c r="J238" i="2"/>
  <c r="J225" i="2"/>
  <c r="BK210" i="2"/>
  <c r="BK139" i="2"/>
  <c r="BK128" i="2"/>
  <c r="BK247" i="7"/>
  <c r="J138" i="7"/>
  <c r="BK134" i="7"/>
  <c r="J510" i="5"/>
  <c r="J321" i="5"/>
  <c r="J250" i="5"/>
  <c r="BK240" i="5"/>
  <c r="J237" i="5"/>
  <c r="J661" i="4"/>
  <c r="BK582" i="4"/>
  <c r="J580" i="4"/>
  <c r="J562" i="4"/>
  <c r="BK491" i="4"/>
  <c r="BK462" i="4"/>
  <c r="BK274" i="4"/>
  <c r="J241" i="4"/>
  <c r="BK201" i="4"/>
  <c r="J174" i="4"/>
  <c r="BK567" i="3"/>
  <c r="BK566" i="3"/>
  <c r="BK474" i="3"/>
  <c r="BK290" i="3"/>
  <c r="BK286" i="3"/>
  <c r="J196" i="3"/>
  <c r="J195" i="3"/>
  <c r="BK225" i="2"/>
  <c r="J206" i="2"/>
  <c r="J193" i="2"/>
  <c r="BK458" i="5"/>
  <c r="BK456" i="5"/>
  <c r="J436" i="5"/>
  <c r="J479" i="5"/>
  <c r="BK471" i="5"/>
  <c r="J458" i="5"/>
  <c r="J252" i="5"/>
  <c r="J247" i="5"/>
  <c r="BK244" i="5"/>
  <c r="BK157" i="5"/>
  <c r="J148" i="5"/>
  <c r="J266" i="5"/>
  <c r="J261" i="5"/>
  <c r="BK255" i="5"/>
  <c r="J215" i="5"/>
  <c r="J208" i="5"/>
  <c r="J157" i="5"/>
  <c r="BK148" i="5"/>
  <c r="J136" i="5"/>
  <c r="BK629" i="4"/>
  <c r="BK590" i="4"/>
  <c r="BK562" i="4"/>
  <c r="J509" i="4"/>
  <c r="BK441" i="4"/>
  <c r="BK427" i="4"/>
  <c r="J409" i="4"/>
  <c r="BK359" i="4"/>
  <c r="BK327" i="4"/>
  <c r="J283" i="4"/>
  <c r="BK280" i="4"/>
  <c r="BK277" i="4"/>
  <c r="BK265" i="4"/>
  <c r="BK175" i="4"/>
  <c r="J572" i="3"/>
  <c r="BK127" i="3"/>
  <c r="J223" i="2"/>
  <c r="BK221" i="2"/>
  <c r="BK216" i="2"/>
  <c r="BK127" i="8"/>
  <c r="BK251" i="7"/>
  <c r="J248" i="7"/>
  <c r="J241" i="7"/>
  <c r="BK233" i="7"/>
  <c r="BK230" i="7"/>
  <c r="BK229" i="7"/>
  <c r="BK226" i="7"/>
  <c r="J220" i="7"/>
  <c r="J216" i="7"/>
  <c r="BK214" i="7"/>
  <c r="BK205" i="7"/>
  <c r="BK203" i="7"/>
  <c r="BK201" i="7"/>
  <c r="J192" i="7"/>
  <c r="BK187" i="7"/>
  <c r="BK182" i="7"/>
  <c r="J168" i="7"/>
  <c r="J157" i="7"/>
  <c r="J144" i="7"/>
  <c r="BK136" i="7"/>
  <c r="BK522" i="5"/>
  <c r="BK510" i="5"/>
  <c r="BK506" i="5"/>
  <c r="J500" i="5"/>
  <c r="J494" i="5"/>
  <c r="J490" i="5"/>
  <c r="J487" i="5"/>
  <c r="BK475" i="5"/>
  <c r="J464" i="5"/>
  <c r="J461" i="5"/>
  <c r="BK396" i="5"/>
  <c r="BK372" i="5"/>
  <c r="J296" i="5"/>
  <c r="BK237" i="5"/>
  <c r="J672" i="4"/>
  <c r="BK663" i="4"/>
  <c r="J652" i="4"/>
  <c r="BK632" i="4"/>
  <c r="BK435" i="4"/>
  <c r="BK289" i="4"/>
  <c r="J172" i="4"/>
  <c r="J168" i="4"/>
  <c r="J129" i="4"/>
  <c r="J567" i="3"/>
  <c r="BK521" i="3"/>
  <c r="J517" i="3"/>
  <c r="BK488" i="3"/>
  <c r="BK455" i="3"/>
  <c r="J372" i="3"/>
  <c r="BK313" i="3"/>
  <c r="J163" i="3"/>
  <c r="J212" i="2"/>
  <c r="BK209" i="2"/>
  <c r="J269" i="7"/>
  <c r="BK249" i="7"/>
  <c r="BK223" i="7"/>
  <c r="J208" i="7"/>
  <c r="J205" i="7"/>
  <c r="BK199" i="7"/>
  <c r="BK190" i="7"/>
  <c r="BK184" i="7"/>
  <c r="J178" i="7"/>
  <c r="J140" i="7"/>
  <c r="J134" i="7"/>
  <c r="BK132" i="7"/>
  <c r="J524" i="5"/>
  <c r="BK500" i="5"/>
  <c r="BK498" i="5"/>
  <c r="J471" i="5"/>
  <c r="BK466" i="5"/>
  <c r="BK464" i="5"/>
  <c r="J418" i="5"/>
  <c r="J410" i="5"/>
  <c r="J408" i="5"/>
  <c r="J395" i="5"/>
  <c r="BK258" i="5"/>
  <c r="BK594" i="4"/>
  <c r="BK592" i="4"/>
  <c r="BK579" i="4"/>
  <c r="BK578" i="4"/>
  <c r="BK495" i="4"/>
  <c r="BK473" i="4"/>
  <c r="J274" i="4"/>
  <c r="BK241" i="4"/>
  <c r="BK223" i="4"/>
  <c r="J674" i="4"/>
  <c r="BK667" i="4"/>
  <c r="J663" i="4"/>
  <c r="J598" i="4"/>
  <c r="J594" i="4"/>
  <c r="BK588" i="4"/>
  <c r="BK509" i="4"/>
  <c r="BK485" i="4"/>
  <c r="J392" i="4"/>
  <c r="J359" i="4"/>
  <c r="BK335" i="4"/>
  <c r="J308" i="4"/>
  <c r="BK182" i="4"/>
  <c r="BK156" i="4"/>
  <c r="J148" i="4"/>
  <c r="BK144" i="4"/>
  <c r="J134" i="4"/>
  <c r="J455" i="3"/>
  <c r="BK411" i="3"/>
  <c r="J387" i="3"/>
  <c r="BK351" i="3"/>
  <c r="J313" i="3"/>
  <c r="BK292" i="3"/>
  <c r="J224" i="3"/>
  <c r="BK193" i="3"/>
  <c r="BK179" i="3"/>
  <c r="J176" i="3"/>
  <c r="J166" i="3"/>
  <c r="BK151" i="3"/>
  <c r="J145" i="3"/>
  <c r="BK219" i="2"/>
  <c r="J210" i="2"/>
  <c r="BK198" i="2"/>
  <c r="BK193" i="2"/>
  <c r="BK185" i="2"/>
  <c r="J173" i="2"/>
  <c r="J171" i="2"/>
  <c r="J151" i="2"/>
  <c r="BK146" i="2"/>
  <c r="J139" i="2"/>
  <c r="J251" i="7"/>
  <c r="J247" i="7"/>
  <c r="BK244" i="7"/>
  <c r="BK238" i="7"/>
  <c r="J232" i="7"/>
  <c r="J226" i="7"/>
  <c r="BK220" i="7"/>
  <c r="BK172" i="7"/>
  <c r="J166" i="7"/>
  <c r="BK130" i="6"/>
  <c r="BK518" i="5"/>
  <c r="J514" i="5"/>
  <c r="BK502" i="5"/>
  <c r="BK490" i="5"/>
  <c r="J128" i="8"/>
  <c r="BK481" i="5"/>
  <c r="BK408" i="5"/>
  <c r="J396" i="5"/>
  <c r="BK247" i="5"/>
  <c r="BK245" i="5"/>
  <c r="J669" i="4"/>
  <c r="BK598" i="4"/>
  <c r="J575" i="4"/>
  <c r="J126" i="8"/>
  <c r="J124" i="8"/>
  <c r="J263" i="7"/>
  <c r="J257" i="7"/>
  <c r="BK248" i="7"/>
  <c r="J233" i="7"/>
  <c r="J223" i="7"/>
  <c r="J217" i="7"/>
  <c r="BK216" i="7"/>
  <c r="BK210" i="7"/>
  <c r="J209" i="7"/>
  <c r="BK197" i="7"/>
  <c r="J187" i="7"/>
  <c r="J184" i="7"/>
  <c r="BK179" i="7"/>
  <c r="J177" i="7"/>
  <c r="J174" i="7"/>
  <c r="J169" i="7"/>
  <c r="J148" i="7"/>
  <c r="BK479" i="5"/>
  <c r="J466" i="5"/>
  <c r="J456" i="5"/>
  <c r="BK438" i="5"/>
  <c r="BK436" i="5"/>
  <c r="BK347" i="5"/>
  <c r="BK321" i="5"/>
  <c r="BK215" i="5"/>
  <c r="BK205" i="5"/>
  <c r="BK161" i="5"/>
  <c r="BK626" i="4"/>
  <c r="J624" i="4"/>
  <c r="J597" i="4"/>
  <c r="J590" i="4"/>
  <c r="J588" i="4"/>
  <c r="BK503" i="4"/>
  <c r="BK499" i="4"/>
  <c r="J491" i="4"/>
  <c r="P120" i="8" l="1"/>
  <c r="P119" i="8" s="1"/>
  <c r="AU101" i="1" s="1"/>
  <c r="T200" i="4"/>
  <c r="BK563" i="4"/>
  <c r="J563" i="4"/>
  <c r="J102" i="4"/>
  <c r="R587" i="4"/>
  <c r="T314" i="5"/>
  <c r="T480" i="5"/>
  <c r="P122" i="6"/>
  <c r="P121" i="6"/>
  <c r="P250" i="7"/>
  <c r="P200" i="4"/>
  <c r="R314" i="5"/>
  <c r="P457" i="5"/>
  <c r="R480" i="5"/>
  <c r="R493" i="5"/>
  <c r="BK122" i="6"/>
  <c r="BK121" i="6"/>
  <c r="J121" i="6"/>
  <c r="J97" i="6" s="1"/>
  <c r="R243" i="5"/>
  <c r="R254" i="5"/>
  <c r="BK277" i="5"/>
  <c r="J277" i="5"/>
  <c r="J107" i="5" s="1"/>
  <c r="R465" i="5"/>
  <c r="P499" i="5"/>
  <c r="T127" i="2"/>
  <c r="P208" i="2"/>
  <c r="P218" i="2"/>
  <c r="P227" i="2"/>
  <c r="P226" i="2"/>
  <c r="T520" i="3"/>
  <c r="T573" i="3"/>
  <c r="BK128" i="4"/>
  <c r="BK127" i="4" s="1"/>
  <c r="BK147" i="5"/>
  <c r="J147" i="5"/>
  <c r="J99" i="5"/>
  <c r="P243" i="5"/>
  <c r="T254" i="5"/>
  <c r="R126" i="6"/>
  <c r="R125" i="6"/>
  <c r="T218" i="2"/>
  <c r="R126" i="3"/>
  <c r="R125" i="3" s="1"/>
  <c r="R124" i="3" s="1"/>
  <c r="BK573" i="3"/>
  <c r="J573" i="3" s="1"/>
  <c r="J102" i="3" s="1"/>
  <c r="R147" i="5"/>
  <c r="T243" i="5"/>
  <c r="R277" i="5"/>
  <c r="BK465" i="5"/>
  <c r="J465" i="5"/>
  <c r="J110" i="5"/>
  <c r="T499" i="5"/>
  <c r="P126" i="6"/>
  <c r="P125" i="6" s="1"/>
  <c r="R231" i="7"/>
  <c r="R197" i="2"/>
  <c r="P211" i="2"/>
  <c r="R520" i="3"/>
  <c r="R573" i="3"/>
  <c r="P585" i="3"/>
  <c r="P584" i="3"/>
  <c r="R200" i="4"/>
  <c r="P563" i="4"/>
  <c r="R599" i="4"/>
  <c r="T599" i="4"/>
  <c r="BK668" i="4"/>
  <c r="J668" i="4" s="1"/>
  <c r="J106" i="4" s="1"/>
  <c r="T428" i="4"/>
  <c r="BK599" i="4"/>
  <c r="J599" i="4"/>
  <c r="J104" i="4" s="1"/>
  <c r="P618" i="4"/>
  <c r="R668" i="4"/>
  <c r="P207" i="5"/>
  <c r="P262" i="5"/>
  <c r="BE438" i="5"/>
  <c r="BK127" i="2"/>
  <c r="J127" i="2" s="1"/>
  <c r="J98" i="2" s="1"/>
  <c r="BK211" i="2"/>
  <c r="J211" i="2"/>
  <c r="J101" i="2"/>
  <c r="R227" i="2"/>
  <c r="R226" i="2"/>
  <c r="P520" i="3"/>
  <c r="R585" i="3"/>
  <c r="R584" i="3" s="1"/>
  <c r="BK207" i="5"/>
  <c r="J207" i="5"/>
  <c r="J100" i="5" s="1"/>
  <c r="BK254" i="5"/>
  <c r="R262" i="5"/>
  <c r="T122" i="6"/>
  <c r="T121" i="6"/>
  <c r="BK176" i="7"/>
  <c r="R127" i="2"/>
  <c r="R208" i="2"/>
  <c r="R218" i="2"/>
  <c r="BK126" i="3"/>
  <c r="J126" i="3"/>
  <c r="J98" i="3" s="1"/>
  <c r="R565" i="3"/>
  <c r="BK143" i="7"/>
  <c r="T167" i="7"/>
  <c r="T142" i="7"/>
  <c r="T135" i="5"/>
  <c r="P167" i="7"/>
  <c r="P142" i="7"/>
  <c r="BK197" i="2"/>
  <c r="J197" i="2"/>
  <c r="J99" i="2" s="1"/>
  <c r="T208" i="2"/>
  <c r="BK227" i="2"/>
  <c r="J227" i="2" s="1"/>
  <c r="J105" i="2" s="1"/>
  <c r="P565" i="3"/>
  <c r="T585" i="3"/>
  <c r="T584" i="3"/>
  <c r="P428" i="4"/>
  <c r="R563" i="4"/>
  <c r="P587" i="4"/>
  <c r="BK618" i="4"/>
  <c r="J618" i="4"/>
  <c r="J105" i="4"/>
  <c r="T668" i="4"/>
  <c r="BK167" i="7"/>
  <c r="J167" i="7"/>
  <c r="J103" i="7"/>
  <c r="R167" i="7"/>
  <c r="R142" i="7"/>
  <c r="BK131" i="7"/>
  <c r="J131" i="7"/>
  <c r="J97" i="7" s="1"/>
  <c r="P131" i="7"/>
  <c r="R131" i="7"/>
  <c r="T131" i="7"/>
  <c r="P127" i="2"/>
  <c r="BK208" i="2"/>
  <c r="J208" i="2"/>
  <c r="J100" i="2"/>
  <c r="T211" i="2"/>
  <c r="T126" i="3"/>
  <c r="T125" i="3" s="1"/>
  <c r="T124" i="3" s="1"/>
  <c r="BK200" i="4"/>
  <c r="J200" i="4"/>
  <c r="J100" i="4"/>
  <c r="T197" i="2"/>
  <c r="R211" i="2"/>
  <c r="T227" i="2"/>
  <c r="T226" i="2"/>
  <c r="P176" i="7"/>
  <c r="P197" i="2"/>
  <c r="BK218" i="2"/>
  <c r="J218" i="2"/>
  <c r="J102" i="2"/>
  <c r="P126" i="3"/>
  <c r="P125" i="3"/>
  <c r="P124" i="3" s="1"/>
  <c r="AU96" i="1" s="1"/>
  <c r="T565" i="3"/>
  <c r="P128" i="4"/>
  <c r="P127" i="4"/>
  <c r="T207" i="5"/>
  <c r="BK262" i="5"/>
  <c r="J262" i="5"/>
  <c r="J105" i="5" s="1"/>
  <c r="T262" i="5"/>
  <c r="BK457" i="5"/>
  <c r="J457" i="5"/>
  <c r="J109" i="5"/>
  <c r="BK480" i="5"/>
  <c r="J480" i="5" s="1"/>
  <c r="J111" i="5" s="1"/>
  <c r="T493" i="5"/>
  <c r="BK231" i="7"/>
  <c r="J231" i="7"/>
  <c r="J109" i="7"/>
  <c r="BK250" i="7"/>
  <c r="J250" i="7"/>
  <c r="J110" i="7" s="1"/>
  <c r="BK428" i="4"/>
  <c r="J428" i="4" s="1"/>
  <c r="J101" i="4" s="1"/>
  <c r="T563" i="4"/>
  <c r="T587" i="4"/>
  <c r="T618" i="4"/>
  <c r="BK314" i="5"/>
  <c r="J314" i="5" s="1"/>
  <c r="J108" i="5" s="1"/>
  <c r="T457" i="5"/>
  <c r="P480" i="5"/>
  <c r="P493" i="5"/>
  <c r="T231" i="7"/>
  <c r="R128" i="4"/>
  <c r="R127" i="4"/>
  <c r="T147" i="5"/>
  <c r="P277" i="5"/>
  <c r="T465" i="5"/>
  <c r="BK493" i="5"/>
  <c r="J493" i="5"/>
  <c r="J112" i="5"/>
  <c r="T126" i="6"/>
  <c r="T125" i="6"/>
  <c r="T176" i="7"/>
  <c r="BK227" i="7"/>
  <c r="J227" i="7" s="1"/>
  <c r="J108" i="7" s="1"/>
  <c r="BK121" i="8"/>
  <c r="J121" i="8" s="1"/>
  <c r="J98" i="8" s="1"/>
  <c r="R207" i="5"/>
  <c r="R134" i="5" s="1"/>
  <c r="BK520" i="3"/>
  <c r="J520" i="3"/>
  <c r="J99" i="3" s="1"/>
  <c r="BK565" i="3"/>
  <c r="J565" i="3"/>
  <c r="J100" i="3"/>
  <c r="P573" i="3"/>
  <c r="BK585" i="3"/>
  <c r="J585" i="3" s="1"/>
  <c r="J104" i="3" s="1"/>
  <c r="R428" i="4"/>
  <c r="BK587" i="4"/>
  <c r="J587" i="4"/>
  <c r="J103" i="4"/>
  <c r="P599" i="4"/>
  <c r="R618" i="4"/>
  <c r="P668" i="4"/>
  <c r="P314" i="5"/>
  <c r="R457" i="5"/>
  <c r="BK499" i="5"/>
  <c r="J499" i="5"/>
  <c r="J113" i="5" s="1"/>
  <c r="R122" i="6"/>
  <c r="R121" i="6"/>
  <c r="R120" i="6" s="1"/>
  <c r="R176" i="7"/>
  <c r="R175" i="7" s="1"/>
  <c r="BK219" i="7"/>
  <c r="J219" i="7"/>
  <c r="J107" i="7"/>
  <c r="P219" i="7"/>
  <c r="R219" i="7"/>
  <c r="T219" i="7"/>
  <c r="P227" i="7"/>
  <c r="R227" i="7"/>
  <c r="T227" i="7"/>
  <c r="BK125" i="8"/>
  <c r="J125" i="8"/>
  <c r="J99" i="8"/>
  <c r="T128" i="4"/>
  <c r="T127" i="4" s="1"/>
  <c r="P147" i="5"/>
  <c r="P134" i="5" s="1"/>
  <c r="BK243" i="5"/>
  <c r="J243" i="5"/>
  <c r="J101" i="5" s="1"/>
  <c r="P254" i="5"/>
  <c r="T277" i="5"/>
  <c r="P465" i="5"/>
  <c r="R499" i="5"/>
  <c r="BK126" i="6"/>
  <c r="BK125" i="6"/>
  <c r="J125" i="6"/>
  <c r="J99" i="6"/>
  <c r="P231" i="7"/>
  <c r="BE509" i="4"/>
  <c r="BE564" i="4"/>
  <c r="BE575" i="4"/>
  <c r="BE578" i="4"/>
  <c r="BE579" i="4"/>
  <c r="BE580" i="4"/>
  <c r="BE600" i="4"/>
  <c r="BE644" i="4"/>
  <c r="BE655" i="4"/>
  <c r="BE661" i="4"/>
  <c r="BE148" i="5"/>
  <c r="BE187" i="5"/>
  <c r="BE205" i="5"/>
  <c r="BE208" i="5"/>
  <c r="BE215" i="5"/>
  <c r="BE313" i="5"/>
  <c r="BE458" i="5"/>
  <c r="J89" i="6"/>
  <c r="BE127" i="6"/>
  <c r="BE133" i="6"/>
  <c r="E85" i="7"/>
  <c r="BE144" i="7"/>
  <c r="BE166" i="7"/>
  <c r="BE205" i="7"/>
  <c r="BE230" i="7"/>
  <c r="BE251" i="7"/>
  <c r="BE124" i="8"/>
  <c r="BE571" i="4"/>
  <c r="BE626" i="4"/>
  <c r="BE244" i="5"/>
  <c r="BE321" i="5"/>
  <c r="BE413" i="5"/>
  <c r="BE124" i="6"/>
  <c r="BE506" i="5"/>
  <c r="BE510" i="5"/>
  <c r="F117" i="6"/>
  <c r="BE140" i="7"/>
  <c r="BE199" i="7"/>
  <c r="BE201" i="7"/>
  <c r="BE203" i="7"/>
  <c r="BE217" i="7"/>
  <c r="BE234" i="7"/>
  <c r="BE241" i="7"/>
  <c r="BE248" i="7"/>
  <c r="BD101" i="1"/>
  <c r="J119" i="2"/>
  <c r="BE136" i="2"/>
  <c r="BE225" i="2"/>
  <c r="F92" i="3"/>
  <c r="J118" i="3"/>
  <c r="BE252" i="3"/>
  <c r="BE493" i="3"/>
  <c r="BK571" i="3"/>
  <c r="J571" i="3"/>
  <c r="J101" i="3"/>
  <c r="BE129" i="4"/>
  <c r="BE177" i="4"/>
  <c r="BE503" i="4"/>
  <c r="BE592" i="4"/>
  <c r="BE672" i="4"/>
  <c r="BE676" i="4"/>
  <c r="BE283" i="4"/>
  <c r="BE342" i="4"/>
  <c r="BE359" i="4"/>
  <c r="BE427" i="4"/>
  <c r="BE441" i="4"/>
  <c r="BE396" i="5"/>
  <c r="BE400" i="5"/>
  <c r="BE484" i="5"/>
  <c r="BK267" i="5"/>
  <c r="J267" i="5"/>
  <c r="J106" i="5"/>
  <c r="F127" i="7"/>
  <c r="BE168" i="7"/>
  <c r="BE169" i="7"/>
  <c r="BE170" i="7"/>
  <c r="BE182" i="7"/>
  <c r="BE187" i="7"/>
  <c r="BE257" i="7"/>
  <c r="BE219" i="2"/>
  <c r="E85" i="3"/>
  <c r="BE139" i="3"/>
  <c r="BE196" i="3"/>
  <c r="BE355" i="3"/>
  <c r="BE384" i="3"/>
  <c r="BE574" i="3"/>
  <c r="BE182" i="4"/>
  <c r="BE667" i="4"/>
  <c r="BE674" i="4"/>
  <c r="BE255" i="5"/>
  <c r="BE328" i="5"/>
  <c r="BE393" i="5"/>
  <c r="BE418" i="5"/>
  <c r="BE436" i="5"/>
  <c r="BE456" i="5"/>
  <c r="BE502" i="5"/>
  <c r="BE514" i="5"/>
  <c r="BE518" i="5"/>
  <c r="BE524" i="5"/>
  <c r="E110" i="6"/>
  <c r="BE123" i="6"/>
  <c r="BE152" i="7"/>
  <c r="BE177" i="7"/>
  <c r="BE178" i="7"/>
  <c r="BE184" i="7"/>
  <c r="BE207" i="7"/>
  <c r="BE210" i="7"/>
  <c r="BE247" i="7"/>
  <c r="BE269" i="7"/>
  <c r="BE126" i="8"/>
  <c r="BE160" i="2"/>
  <c r="BE313" i="3"/>
  <c r="BE332" i="3"/>
  <c r="BE482" i="3"/>
  <c r="BE528" i="3"/>
  <c r="BE550" i="3"/>
  <c r="BE308" i="4"/>
  <c r="BE473" i="4"/>
  <c r="BE499" i="4"/>
  <c r="BE526" i="4"/>
  <c r="BE538" i="4"/>
  <c r="BE567" i="4"/>
  <c r="E85" i="5"/>
  <c r="F130" i="5"/>
  <c r="BE161" i="5"/>
  <c r="BE240" i="5"/>
  <c r="BE250" i="5"/>
  <c r="BE296" i="5"/>
  <c r="BE466" i="5"/>
  <c r="BE481" i="5"/>
  <c r="BK251" i="5"/>
  <c r="BK134" i="5" s="1"/>
  <c r="J134" i="5" s="1"/>
  <c r="J97" i="5" s="1"/>
  <c r="BA101" i="1"/>
  <c r="BB101" i="1"/>
  <c r="F92" i="2"/>
  <c r="BE128" i="2"/>
  <c r="BE139" i="2"/>
  <c r="BE179" i="2"/>
  <c r="BE198" i="2"/>
  <c r="BE176" i="3"/>
  <c r="BE224" i="3"/>
  <c r="BE275" i="3"/>
  <c r="BE351" i="3"/>
  <c r="BE361" i="3"/>
  <c r="BE433" i="3"/>
  <c r="BE175" i="4"/>
  <c r="BE219" i="4"/>
  <c r="BE335" i="4"/>
  <c r="BE471" i="5"/>
  <c r="BE498" i="5"/>
  <c r="BE500" i="5"/>
  <c r="BE136" i="7"/>
  <c r="BE174" i="7"/>
  <c r="BE226" i="7"/>
  <c r="BE146" i="2"/>
  <c r="BE212" i="2"/>
  <c r="BE216" i="2"/>
  <c r="BE228" i="2"/>
  <c r="BE145" i="3"/>
  <c r="BE193" i="3"/>
  <c r="BE255" i="3"/>
  <c r="BE288" i="3"/>
  <c r="BE292" i="3"/>
  <c r="BE474" i="3"/>
  <c r="BE476" i="3"/>
  <c r="BE488" i="3"/>
  <c r="BE566" i="3"/>
  <c r="J89" i="4"/>
  <c r="F123" i="4"/>
  <c r="BE148" i="4"/>
  <c r="BE172" i="4"/>
  <c r="BE174" i="4"/>
  <c r="BE178" i="4"/>
  <c r="BE258" i="4"/>
  <c r="BE289" i="4"/>
  <c r="BE409" i="4"/>
  <c r="BE663" i="4"/>
  <c r="BK156" i="7"/>
  <c r="J156" i="7" s="1"/>
  <c r="J100" i="7" s="1"/>
  <c r="BE675" i="4"/>
  <c r="BK165" i="7"/>
  <c r="J165" i="7"/>
  <c r="J102" i="7"/>
  <c r="BE171" i="2"/>
  <c r="BE221" i="2"/>
  <c r="BE223" i="2"/>
  <c r="BE127" i="3"/>
  <c r="BE157" i="3"/>
  <c r="BE163" i="3"/>
  <c r="BE166" i="3"/>
  <c r="BE372" i="3"/>
  <c r="BE223" i="4"/>
  <c r="BE448" i="4"/>
  <c r="BE491" i="4"/>
  <c r="BE588" i="4"/>
  <c r="J89" i="5"/>
  <c r="BE369" i="5"/>
  <c r="BE404" i="5"/>
  <c r="BE464" i="5"/>
  <c r="BE475" i="5"/>
  <c r="BE487" i="5"/>
  <c r="BE494" i="5"/>
  <c r="BK162" i="7"/>
  <c r="J162" i="7"/>
  <c r="J101" i="7" s="1"/>
  <c r="BK173" i="7"/>
  <c r="J173" i="7"/>
  <c r="J104" i="7" s="1"/>
  <c r="BD100" i="1"/>
  <c r="E85" i="2"/>
  <c r="BE132" i="2"/>
  <c r="BE185" i="2"/>
  <c r="BE206" i="2"/>
  <c r="BE220" i="2"/>
  <c r="BE238" i="2"/>
  <c r="BE240" i="2"/>
  <c r="BK224" i="2"/>
  <c r="J224" i="2"/>
  <c r="J103" i="2"/>
  <c r="BE195" i="3"/>
  <c r="BE265" i="3"/>
  <c r="BE286" i="3"/>
  <c r="BE498" i="3"/>
  <c r="BE572" i="3"/>
  <c r="BE583" i="3"/>
  <c r="BE586" i="3"/>
  <c r="BE150" i="4"/>
  <c r="BE156" i="4"/>
  <c r="BE573" i="4"/>
  <c r="BE590" i="4"/>
  <c r="BE595" i="4"/>
  <c r="BE624" i="4"/>
  <c r="BE629" i="4"/>
  <c r="BE248" i="5"/>
  <c r="BE252" i="5"/>
  <c r="BE266" i="5"/>
  <c r="BE372" i="5"/>
  <c r="BE408" i="5"/>
  <c r="BE151" i="2"/>
  <c r="BE193" i="2"/>
  <c r="BE202" i="2"/>
  <c r="BE232" i="2"/>
  <c r="BE133" i="3"/>
  <c r="BE151" i="3"/>
  <c r="BE179" i="3"/>
  <c r="BE279" i="3"/>
  <c r="BE387" i="3"/>
  <c r="BE455" i="3"/>
  <c r="BE558" i="3"/>
  <c r="BE568" i="3"/>
  <c r="BE580" i="3"/>
  <c r="BE274" i="4"/>
  <c r="BE327" i="4"/>
  <c r="BE392" i="4"/>
  <c r="BE429" i="4"/>
  <c r="BE435" i="4"/>
  <c r="BE594" i="4"/>
  <c r="BE245" i="5"/>
  <c r="BE263" i="5"/>
  <c r="BE209" i="7"/>
  <c r="BE209" i="2"/>
  <c r="BE210" i="2"/>
  <c r="BE234" i="2"/>
  <c r="BE277" i="3"/>
  <c r="BE290" i="3"/>
  <c r="BE567" i="3"/>
  <c r="BE570" i="3"/>
  <c r="BE589" i="3"/>
  <c r="E116" i="4"/>
  <c r="BE130" i="4"/>
  <c r="BE134" i="4"/>
  <c r="BE144" i="4"/>
  <c r="BE163" i="4"/>
  <c r="BE192" i="4"/>
  <c r="BE201" i="4"/>
  <c r="BE241" i="4"/>
  <c r="BE265" i="4"/>
  <c r="BE277" i="4"/>
  <c r="BE280" i="4"/>
  <c r="BE485" i="4"/>
  <c r="BE493" i="4"/>
  <c r="BE495" i="4"/>
  <c r="BE562" i="4"/>
  <c r="BE597" i="4"/>
  <c r="BE638" i="4"/>
  <c r="BE669" i="4"/>
  <c r="BE671" i="4"/>
  <c r="BE261" i="5"/>
  <c r="BE395" i="5"/>
  <c r="BE461" i="5"/>
  <c r="BK135" i="5"/>
  <c r="BE138" i="7"/>
  <c r="BE179" i="7"/>
  <c r="BE192" i="7"/>
  <c r="BE232" i="7"/>
  <c r="BE249" i="7"/>
  <c r="BE123" i="8"/>
  <c r="BE128" i="8"/>
  <c r="BE127" i="8"/>
  <c r="BE173" i="2"/>
  <c r="BE189" i="2"/>
  <c r="BE173" i="3"/>
  <c r="BE411" i="3"/>
  <c r="BE517" i="3"/>
  <c r="BE521" i="3"/>
  <c r="BE543" i="3"/>
  <c r="BE168" i="4"/>
  <c r="BE196" i="4"/>
  <c r="BE374" i="4"/>
  <c r="BE608" i="4"/>
  <c r="BE157" i="5"/>
  <c r="BE237" i="5"/>
  <c r="BE479" i="5"/>
  <c r="BE490" i="5"/>
  <c r="BE163" i="7"/>
  <c r="BE197" i="7"/>
  <c r="E85" i="8"/>
  <c r="J89" i="8"/>
  <c r="F92" i="8"/>
  <c r="BE582" i="4"/>
  <c r="BE586" i="4"/>
  <c r="BE598" i="4"/>
  <c r="BE652" i="4"/>
  <c r="BE219" i="5"/>
  <c r="BE258" i="5"/>
  <c r="BE265" i="5"/>
  <c r="BE268" i="5"/>
  <c r="BE344" i="5"/>
  <c r="BE416" i="5"/>
  <c r="BE134" i="7"/>
  <c r="BE148" i="7"/>
  <c r="BE214" i="7"/>
  <c r="BE216" i="7"/>
  <c r="BE223" i="7"/>
  <c r="BE233" i="7"/>
  <c r="BE244" i="7"/>
  <c r="BE315" i="5"/>
  <c r="BE347" i="5"/>
  <c r="BE522" i="5"/>
  <c r="AW101" i="1"/>
  <c r="BE536" i="3"/>
  <c r="BE432" i="4"/>
  <c r="BE462" i="4"/>
  <c r="BE617" i="4"/>
  <c r="BE619" i="4"/>
  <c r="BE136" i="5"/>
  <c r="BE278" i="5"/>
  <c r="BE342" i="5"/>
  <c r="BE351" i="5"/>
  <c r="BE410" i="5"/>
  <c r="BE132" i="7"/>
  <c r="BE172" i="7"/>
  <c r="BE208" i="7"/>
  <c r="BE550" i="4"/>
  <c r="BE632" i="4"/>
  <c r="BE247" i="5"/>
  <c r="BE130" i="6"/>
  <c r="J89" i="7"/>
  <c r="BE157" i="7"/>
  <c r="BE190" i="7"/>
  <c r="BE218" i="7"/>
  <c r="BE220" i="7"/>
  <c r="BE228" i="7"/>
  <c r="BE229" i="7"/>
  <c r="BE237" i="7"/>
  <c r="BE238" i="7"/>
  <c r="BE263" i="7"/>
  <c r="BE122" i="8"/>
  <c r="BC101" i="1"/>
  <c r="F35" i="4"/>
  <c r="BB97" i="1" s="1"/>
  <c r="F36" i="3"/>
  <c r="BC96" i="1" s="1"/>
  <c r="F37" i="2"/>
  <c r="BD95" i="1" s="1"/>
  <c r="F34" i="4"/>
  <c r="BA97" i="1"/>
  <c r="F37" i="5"/>
  <c r="BD98" i="1"/>
  <c r="F34" i="3"/>
  <c r="BA96" i="1" s="1"/>
  <c r="F36" i="7"/>
  <c r="BC100" i="1"/>
  <c r="F34" i="5"/>
  <c r="BA98" i="1"/>
  <c r="F35" i="6"/>
  <c r="BB99" i="1"/>
  <c r="F34" i="2"/>
  <c r="BA95" i="1" s="1"/>
  <c r="F35" i="3"/>
  <c r="BB96" i="1" s="1"/>
  <c r="J34" i="6"/>
  <c r="AW99" i="1"/>
  <c r="J34" i="5"/>
  <c r="AW98" i="1" s="1"/>
  <c r="J34" i="2"/>
  <c r="AW95" i="1" s="1"/>
  <c r="F34" i="6"/>
  <c r="BA99" i="1" s="1"/>
  <c r="F35" i="5"/>
  <c r="BB98" i="1"/>
  <c r="F36" i="5"/>
  <c r="BC98" i="1"/>
  <c r="F37" i="4"/>
  <c r="BD97" i="1" s="1"/>
  <c r="F35" i="2"/>
  <c r="BB95" i="1" s="1"/>
  <c r="J34" i="7"/>
  <c r="AW100" i="1"/>
  <c r="F37" i="6"/>
  <c r="BD99" i="1"/>
  <c r="F36" i="4"/>
  <c r="BC97" i="1" s="1"/>
  <c r="F36" i="2"/>
  <c r="BC95" i="1" s="1"/>
  <c r="F35" i="7"/>
  <c r="BB100" i="1"/>
  <c r="J34" i="4"/>
  <c r="AW97" i="1" s="1"/>
  <c r="F36" i="6"/>
  <c r="BC99" i="1" s="1"/>
  <c r="F37" i="3"/>
  <c r="BD96" i="1" s="1"/>
  <c r="J34" i="3"/>
  <c r="AW96" i="1"/>
  <c r="F34" i="7"/>
  <c r="BA100" i="1"/>
  <c r="J251" i="5" l="1"/>
  <c r="J102" i="5" s="1"/>
  <c r="P126" i="2"/>
  <c r="P125" i="2"/>
  <c r="AU95" i="1"/>
  <c r="BK142" i="7"/>
  <c r="BK130" i="7" s="1"/>
  <c r="J130" i="7" s="1"/>
  <c r="J96" i="7" s="1"/>
  <c r="J142" i="7"/>
  <c r="J98" i="7"/>
  <c r="R199" i="4"/>
  <c r="R126" i="2"/>
  <c r="R125" i="2"/>
  <c r="BK253" i="5"/>
  <c r="J253" i="5"/>
  <c r="J103" i="5"/>
  <c r="R253" i="5"/>
  <c r="R133" i="5"/>
  <c r="R126" i="4"/>
  <c r="P253" i="5"/>
  <c r="P133" i="5"/>
  <c r="AU98" i="1"/>
  <c r="T126" i="2"/>
  <c r="T125" i="2"/>
  <c r="P120" i="6"/>
  <c r="AU99" i="1"/>
  <c r="P199" i="4"/>
  <c r="P126" i="4" s="1"/>
  <c r="AU97" i="1" s="1"/>
  <c r="T253" i="5"/>
  <c r="T175" i="7"/>
  <c r="T130" i="7"/>
  <c r="BK175" i="7"/>
  <c r="J175" i="7"/>
  <c r="J105" i="7"/>
  <c r="T120" i="6"/>
  <c r="R130" i="7"/>
  <c r="T134" i="5"/>
  <c r="T133" i="5"/>
  <c r="P175" i="7"/>
  <c r="P130" i="7"/>
  <c r="AU100" i="1"/>
  <c r="T199" i="4"/>
  <c r="T126" i="4"/>
  <c r="BK133" i="5"/>
  <c r="J133" i="5"/>
  <c r="J96" i="5"/>
  <c r="J122" i="6"/>
  <c r="J98" i="6"/>
  <c r="J128" i="4"/>
  <c r="J98" i="4"/>
  <c r="J127" i="4"/>
  <c r="J97" i="4"/>
  <c r="J254" i="5"/>
  <c r="J104" i="5"/>
  <c r="BK120" i="6"/>
  <c r="J120" i="6"/>
  <c r="BK120" i="8"/>
  <c r="J120" i="8"/>
  <c r="J97" i="8"/>
  <c r="J126" i="6"/>
  <c r="J100" i="6"/>
  <c r="J176" i="7"/>
  <c r="J106" i="7"/>
  <c r="BK584" i="3"/>
  <c r="J584" i="3"/>
  <c r="J103" i="3"/>
  <c r="J143" i="7"/>
  <c r="J99" i="7"/>
  <c r="BK126" i="2"/>
  <c r="BK125" i="2" s="1"/>
  <c r="J125" i="2" s="1"/>
  <c r="J30" i="2" s="1"/>
  <c r="AG95" i="1" s="1"/>
  <c r="BK125" i="3"/>
  <c r="J125" i="3"/>
  <c r="J97" i="3"/>
  <c r="J135" i="5"/>
  <c r="J98" i="5"/>
  <c r="BK226" i="2"/>
  <c r="J226" i="2"/>
  <c r="J104" i="2"/>
  <c r="BK199" i="4"/>
  <c r="J199" i="4"/>
  <c r="J99" i="4"/>
  <c r="J30" i="6"/>
  <c r="AG99" i="1"/>
  <c r="F33" i="8"/>
  <c r="AZ101" i="1"/>
  <c r="J33" i="3"/>
  <c r="AV96" i="1" s="1"/>
  <c r="AT96" i="1" s="1"/>
  <c r="BB94" i="1"/>
  <c r="AX94" i="1" s="1"/>
  <c r="J33" i="8"/>
  <c r="AV101" i="1"/>
  <c r="AT101" i="1" s="1"/>
  <c r="J33" i="5"/>
  <c r="AV98" i="1"/>
  <c r="AT98" i="1"/>
  <c r="J33" i="6"/>
  <c r="AV99" i="1"/>
  <c r="AT99" i="1"/>
  <c r="F33" i="4"/>
  <c r="AZ97" i="1" s="1"/>
  <c r="F33" i="2"/>
  <c r="AZ95" i="1" s="1"/>
  <c r="J33" i="4"/>
  <c r="AV97" i="1" s="1"/>
  <c r="AT97" i="1" s="1"/>
  <c r="BD94" i="1"/>
  <c r="W33" i="1"/>
  <c r="BA94" i="1"/>
  <c r="AW94" i="1"/>
  <c r="AK30" i="1" s="1"/>
  <c r="J33" i="2"/>
  <c r="AV95" i="1" s="1"/>
  <c r="AT95" i="1" s="1"/>
  <c r="F33" i="6"/>
  <c r="AZ99" i="1"/>
  <c r="F33" i="5"/>
  <c r="AZ98" i="1" s="1"/>
  <c r="BC94" i="1"/>
  <c r="AY94" i="1" s="1"/>
  <c r="F33" i="3"/>
  <c r="AZ96" i="1" s="1"/>
  <c r="J33" i="7"/>
  <c r="AV100" i="1"/>
  <c r="AT100" i="1"/>
  <c r="F33" i="7"/>
  <c r="AZ100" i="1"/>
  <c r="J39" i="6" l="1"/>
  <c r="J39" i="2"/>
  <c r="BK126" i="4"/>
  <c r="J126" i="4"/>
  <c r="J96" i="4"/>
  <c r="J96" i="6"/>
  <c r="BK119" i="8"/>
  <c r="J119" i="8"/>
  <c r="J96" i="8"/>
  <c r="J126" i="2"/>
  <c r="J97" i="2"/>
  <c r="J96" i="2"/>
  <c r="BK124" i="3"/>
  <c r="J124" i="3"/>
  <c r="AN99" i="1"/>
  <c r="AN95" i="1"/>
  <c r="AZ94" i="1"/>
  <c r="W29" i="1"/>
  <c r="AU94" i="1"/>
  <c r="W30" i="1"/>
  <c r="J30" i="7"/>
  <c r="AG100" i="1"/>
  <c r="AN100" i="1"/>
  <c r="J30" i="3"/>
  <c r="AG96" i="1" s="1"/>
  <c r="AN96" i="1" s="1"/>
  <c r="J30" i="5"/>
  <c r="AG98" i="1"/>
  <c r="AN98" i="1"/>
  <c r="W31" i="1"/>
  <c r="W32" i="1"/>
  <c r="J39" i="3" l="1"/>
  <c r="J96" i="3"/>
  <c r="J39" i="5"/>
  <c r="J39" i="7"/>
  <c r="J30" i="4"/>
  <c r="AG97" i="1"/>
  <c r="AN97" i="1"/>
  <c r="J30" i="8"/>
  <c r="AG101" i="1"/>
  <c r="AN101" i="1"/>
  <c r="AV94" i="1"/>
  <c r="AK29" i="1" s="1"/>
  <c r="J39" i="4" l="1"/>
  <c r="J39" i="8"/>
  <c r="AG94" i="1"/>
  <c r="AK26" i="1"/>
  <c r="AK35" i="1" s="1"/>
  <c r="AT94" i="1"/>
  <c r="AN94" i="1" l="1"/>
</calcChain>
</file>

<file path=xl/sharedStrings.xml><?xml version="1.0" encoding="utf-8"?>
<sst xmlns="http://schemas.openxmlformats.org/spreadsheetml/2006/main" count="17335" uniqueCount="1640">
  <si>
    <t>Export Komplet</t>
  </si>
  <si>
    <t/>
  </si>
  <si>
    <t>2.0</t>
  </si>
  <si>
    <t>ZAMOK</t>
  </si>
  <si>
    <t>False</t>
  </si>
  <si>
    <t>{95bd8fe1-3b7c-4984-8086-3c6d95de5ce6}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</si>
  <si>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</si>
  <si>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</si>
  <si>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</si>
  <si>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</si>
  <si>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</si>
  <si>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</si>
  <si>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</si>
  <si>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</si>
  <si>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2024/6-9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</si>
  <si>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</si>
  <si>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</si>
  <si>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pavilonu 7, ul. Vejprnická č.p. 679, Plzeň</t>
  </si>
  <si>
    <t>KSO:</t>
  </si>
  <si>
    <t>CC-CZ:</t>
  </si>
  <si>
    <t>Místo:</t>
  </si>
  <si>
    <t>Plzeň</t>
  </si>
  <si>
    <t>Datum:</t>
  </si>
  <si>
    <t>12. 3. 2026</t>
  </si>
  <si>
    <t>Zadavatel:</t>
  </si>
  <si>
    <t>IČ:</t>
  </si>
  <si>
    <t>69456330</t>
  </si>
  <si>
    <t>SOUE Plzeň, Vejprnická 56</t>
  </si>
  <si>
    <t>DIČ:</t>
  </si>
  <si>
    <t>Uchazeč:</t>
  </si>
  <si>
    <t>Vyplň údaj</t>
  </si>
  <si>
    <t>Projektant:</t>
  </si>
  <si>
    <t>27983943</t>
  </si>
  <si>
    <t>A.D.S. Rokycany s.r.o.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</si>
  <si>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</si>
  <si>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</si>
  <si>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</si>
  <si>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</si>
  <si>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</si>
  <si>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</si>
  <si>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</si>
  <si>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</si>
  <si>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</si>
  <si>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</si>
  <si>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</si>
  <si>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</si>
  <si>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</si>
  <si>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</si>
  <si>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</si>
  <si>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</si>
  <si>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</si>
  <si>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</si>
  <si>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</si>
  <si>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</si>
  <si>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</si>
  <si>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</si>
  <si>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</si>
  <si>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</si>
  <si>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</si>
  <si>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</si>
  <si>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</si>
  <si>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</si>
  <si>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</si>
  <si>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</si>
  <si>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</si>
  <si>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</si>
  <si>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</si>
  <si>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</si>
  <si>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</si>
  <si>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</si>
  <si>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</si>
  <si>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</si>
  <si>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</si>
  <si>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</si>
  <si>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</si>
  <si>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</si>
  <si>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</si>
  <si>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</si>
  <si>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</si>
  <si>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</si>
  <si>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</si>
  <si>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</si>
  <si>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</si>
  <si>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Okapový chodník</t>
  </si>
  <si>
    <t>STA</t>
  </si>
  <si>
    <t>1</t>
  </si>
  <si>
    <t>{5f6fc964-58d8-4981-8a27-865442d1816c}</t>
  </si>
  <si>
    <t>2</t>
  </si>
  <si>
    <t>02</t>
  </si>
  <si>
    <t>Zateplení fasády a stropu sklepa technického podlaží</t>
  </si>
  <si>
    <t>{8c0474db-bafc-4459-86cd-3edce1914b33}</t>
  </si>
  <si>
    <t>03</t>
  </si>
  <si>
    <t>Zateplení střechy</t>
  </si>
  <si>
    <t>{02e9ca7e-f31c-43b3-8a73-661d1bab79af}</t>
  </si>
  <si>
    <t>04</t>
  </si>
  <si>
    <t>Výplně otvorů</t>
  </si>
  <si>
    <t>{272d2283-861b-434a-9f1c-6ba4e9af06d3}</t>
  </si>
  <si>
    <t>05</t>
  </si>
  <si>
    <t>Vstup</t>
  </si>
  <si>
    <t>{bf458b02-8c74-406f-9801-a382681942c9}</t>
  </si>
  <si>
    <t>06</t>
  </si>
  <si>
    <t>Ostatní práce</t>
  </si>
  <si>
    <t>{67dd77eb-aa8c-439f-9d41-920ab45fe6b9}</t>
  </si>
  <si>
    <t>07</t>
  </si>
  <si>
    <t>Vedlejší náklady</t>
  </si>
  <si>
    <t>{f66feba8-7de4-467a-aa6c-b595e3bcb7a3}</t>
  </si>
  <si>
    <t>KRYCÍ LIST SOUPISU PRACÍ</t>
  </si>
  <si>
    <t>Objekt:</t>
  </si>
  <si>
    <t>01 - Okapový chodník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</si>
  <si>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</si>
  <si>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</si>
  <si>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</si>
  <si>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</si>
  <si>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</si>
  <si>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</si>
  <si>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</si>
  <si>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</si>
  <si>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</si>
  <si>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</si>
  <si>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</si>
  <si>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</si>
  <si>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</si>
  <si>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</si>
  <si>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</si>
  <si>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</si>
  <si>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</si>
  <si>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</si>
  <si>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</si>
  <si>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</si>
  <si>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</si>
  <si>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</si>
  <si>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</si>
  <si>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</si>
  <si>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</si>
  <si>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</si>
  <si>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</si>
  <si>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</si>
  <si>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</si>
  <si>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</si>
  <si>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</si>
  <si>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</si>
  <si>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</si>
  <si>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</si>
  <si>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</si>
  <si>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CS ÚRS 2026 01</t>
  </si>
  <si>
    <t>4</t>
  </si>
  <si>
    <t>151738167</t>
  </si>
  <si>
    <t>VV</t>
  </si>
  <si>
    <t>okapový chodník</t>
  </si>
  <si>
    <t>0,5*(135-3,15)</t>
  </si>
  <si>
    <t>Součet</t>
  </si>
  <si>
    <t>113107112</t>
  </si>
  <si>
    <t>Odstranění podkladu z kameniva těženého tl přes 100 do 200 mm ručně</t>
  </si>
  <si>
    <t>1522827621</t>
  </si>
  <si>
    <t>3</t>
  </si>
  <si>
    <t>131251100</t>
  </si>
  <si>
    <t>Hloubení jam nezapažených v hornině třídy těžitelnosti I skupiny 3 objem do 20 m3 strojně</t>
  </si>
  <si>
    <t>m3</t>
  </si>
  <si>
    <t>106537179</t>
  </si>
  <si>
    <t>RETENČNÍ NÁDRŽ</t>
  </si>
  <si>
    <t>13</t>
  </si>
  <si>
    <t>132251102</t>
  </si>
  <si>
    <t>Hloubení rýh nezapažených š do 800 mm v hornině třídy těžitelnosti I skupiny 3 objem do 50 m3 strojně</t>
  </si>
  <si>
    <t>-2136131380</t>
  </si>
  <si>
    <t>0,5*(135-3,15)*0,65</t>
  </si>
  <si>
    <t>Mezisoučet</t>
  </si>
  <si>
    <t>odvodnění do jímky</t>
  </si>
  <si>
    <t>(2,72+15,12+2,5+6,4+1,1)*0,6*0,8</t>
  </si>
  <si>
    <t>5</t>
  </si>
  <si>
    <t>162211311</t>
  </si>
  <si>
    <t>Vodorovné přemístění výkopku z horniny třídy těžitelnosti I skupiny 1 až 3 stavebním kolečkem do 10 m</t>
  </si>
  <si>
    <t>1360939522</t>
  </si>
  <si>
    <t>42,851+13</t>
  </si>
  <si>
    <t>6</t>
  </si>
  <si>
    <t>162251102</t>
  </si>
  <si>
    <t>Vodorovné přemístění přes 20 do 50 m výkopku/sypaniny z horniny třídy těžitelnosti I skupiny 1 až 3</t>
  </si>
  <si>
    <t>-155491667</t>
  </si>
  <si>
    <t>0,5*(135-3,15)*0,1</t>
  </si>
  <si>
    <t>7</t>
  </si>
  <si>
    <t>162651112</t>
  </si>
  <si>
    <t>Vodorovné přemístění přes 4 000 do 5000 m výkopku/sypaniny z horniny třídy těžitelnosti I skupiny 1 až 3</t>
  </si>
  <si>
    <t>320634501</t>
  </si>
  <si>
    <t>8</t>
  </si>
  <si>
    <t>171201231</t>
  </si>
  <si>
    <t>Poplatek za uložení zeminy a kamení na recyklační skládce (skládkovné) kód odpadu 17 05 04</t>
  </si>
  <si>
    <t>t</t>
  </si>
  <si>
    <t>-1619627600</t>
  </si>
  <si>
    <t>125,251*1,6 'Přepočtené koeficientem množství</t>
  </si>
  <si>
    <t>9</t>
  </si>
  <si>
    <t>174111101</t>
  </si>
  <si>
    <t>Zásyp jam, šachet rýh nebo kolem objektů sypaninou se zhutněním ručně</t>
  </si>
  <si>
    <t>188859872</t>
  </si>
  <si>
    <t>okolo jímyk</t>
  </si>
  <si>
    <t>10</t>
  </si>
  <si>
    <t>181351103</t>
  </si>
  <si>
    <t>Rozprostření ornice tl vrstvy do 200 mm pl přes 100 do 500 m2 v rovině nebo ve svahu do 1:5 strojně</t>
  </si>
  <si>
    <t>589915461</t>
  </si>
  <si>
    <t>1,2*(135-3,15)</t>
  </si>
  <si>
    <t>okolo jímky</t>
  </si>
  <si>
    <t>4,3*2,3</t>
  </si>
  <si>
    <t>11</t>
  </si>
  <si>
    <t>M</t>
  </si>
  <si>
    <t>10364101</t>
  </si>
  <si>
    <t>zemina pro terénní úpravy - ornice</t>
  </si>
  <si>
    <t>1860572383</t>
  </si>
  <si>
    <t>168,11*0,1*1,6</t>
  </si>
  <si>
    <t>181411131</t>
  </si>
  <si>
    <t>Založení parkového trávníku výsevem pl do 1000 m2 v rovině a ve svahu do 1:5</t>
  </si>
  <si>
    <t>2135134316</t>
  </si>
  <si>
    <t>00572410</t>
  </si>
  <si>
    <t>osivo směs travní parková</t>
  </si>
  <si>
    <t>kg</t>
  </si>
  <si>
    <t>-1245207844</t>
  </si>
  <si>
    <t>158,22*0,025*1,1</t>
  </si>
  <si>
    <t>Komunikace</t>
  </si>
  <si>
    <t>14</t>
  </si>
  <si>
    <t>564821111</t>
  </si>
  <si>
    <t>Podklad ze štěrkodrtě ŠD plochy přes 100 m2 tl 80 mm</t>
  </si>
  <si>
    <t>-155424043</t>
  </si>
  <si>
    <t>15</t>
  </si>
  <si>
    <t>596811222</t>
  </si>
  <si>
    <t>Kladení betonové dlažby komunikací pro pěší do lože z kameniva velikosti přes 0,09 do 0,25 m2 pl přes 100 do 300 m2</t>
  </si>
  <si>
    <t>1479351402</t>
  </si>
  <si>
    <t>16</t>
  </si>
  <si>
    <t>59246003</t>
  </si>
  <si>
    <t>dlažba plošná terasová betonová 500x500mm tl 50mm</t>
  </si>
  <si>
    <t>57130489</t>
  </si>
  <si>
    <t>65,925*1,1 'Přepočtené koeficientem množství</t>
  </si>
  <si>
    <t>Trubní vedení</t>
  </si>
  <si>
    <t>17</t>
  </si>
  <si>
    <t>894221315</t>
  </si>
  <si>
    <t>Retenční betonová nádrž na dešťové vody, objem 13 m3, určena pro závlahu a potřeby zahrady s přepadem  do vsaku alt. s rozstřikem  po pozemku</t>
  </si>
  <si>
    <t>kus</t>
  </si>
  <si>
    <t>CS ÚRS 2024 01</t>
  </si>
  <si>
    <t>585354690</t>
  </si>
  <si>
    <t>18</t>
  </si>
  <si>
    <t>894811131</t>
  </si>
  <si>
    <t>Revizní šachta z PVC typ přímý, DN 400/160 tlak 12,5 t hl od 860 do 1230 mm</t>
  </si>
  <si>
    <t>1132917708</t>
  </si>
  <si>
    <t>Ostatní konstrukce a práce, bourání</t>
  </si>
  <si>
    <t>19</t>
  </si>
  <si>
    <t>637311121</t>
  </si>
  <si>
    <t>Okapový chodník z betonových chodníkových obrubníků ležatých lože beton</t>
  </si>
  <si>
    <t>m</t>
  </si>
  <si>
    <t>-1153564530</t>
  </si>
  <si>
    <t>140-3,15</t>
  </si>
  <si>
    <t>20</t>
  </si>
  <si>
    <t>59217016</t>
  </si>
  <si>
    <t>obrubník betonový chodníkový 1000x80x250mm</t>
  </si>
  <si>
    <t>575078204</t>
  </si>
  <si>
    <t>136,85*1,1 'Přepočtené koeficientem množství</t>
  </si>
  <si>
    <t>997</t>
  </si>
  <si>
    <t>Přesun sutě</t>
  </si>
  <si>
    <t>997013211</t>
  </si>
  <si>
    <t>Vnitrostaveništní doprava suti a vybouraných hmot pro budovy v do 6 m ručně</t>
  </si>
  <si>
    <t>-1346139021</t>
  </si>
  <si>
    <t>22</t>
  </si>
  <si>
    <t>997013501</t>
  </si>
  <si>
    <t>Odvoz suti a vybouraných hmot na skládku nebo meziskládku do 1 km se složením</t>
  </si>
  <si>
    <t>-1235815971</t>
  </si>
  <si>
    <t>23</t>
  </si>
  <si>
    <t>997013509</t>
  </si>
  <si>
    <t>Příplatek k odvozu suti a vybouraných hmot na skládku ZKD 1 km přes 1 km</t>
  </si>
  <si>
    <t>1504511578</t>
  </si>
  <si>
    <t>36,588*10 'Přepočtené koeficientem množství</t>
  </si>
  <si>
    <t>24</t>
  </si>
  <si>
    <t>997013631</t>
  </si>
  <si>
    <t>Poplatek za uložení na skládce (skládkovné) stavebního odpadu směsného kód odpadu 17 09 04</t>
  </si>
  <si>
    <t>698519958</t>
  </si>
  <si>
    <t>998</t>
  </si>
  <si>
    <t>Přesun hmot</t>
  </si>
  <si>
    <t>25</t>
  </si>
  <si>
    <t>998011001</t>
  </si>
  <si>
    <t>Přesun hmot pro budovy zděné v do 6 m</t>
  </si>
  <si>
    <t>321243680</t>
  </si>
  <si>
    <t>PSV</t>
  </si>
  <si>
    <t>Práce a dodávky PSV</t>
  </si>
  <si>
    <t>711</t>
  </si>
  <si>
    <t>Izolace proti vodě, vlhkosti a plynům</t>
  </si>
  <si>
    <t>26</t>
  </si>
  <si>
    <t>711491272</t>
  </si>
  <si>
    <t>Provedení doplňků izolace proti vodě na ploše svislé z textilií vrstva ochranná</t>
  </si>
  <si>
    <t>-552117729</t>
  </si>
  <si>
    <t>27</t>
  </si>
  <si>
    <t>69311199.1</t>
  </si>
  <si>
    <t>geotextilie netkaná separační, ochranná, filtrační, drenážní PES(70%)+PP(30%) 300g/m2</t>
  </si>
  <si>
    <t>32</t>
  </si>
  <si>
    <t>-1773406348</t>
  </si>
  <si>
    <t>65,925*1,2 'Přepočtené koeficientem množství</t>
  </si>
  <si>
    <t>28</t>
  </si>
  <si>
    <t>711491273.1</t>
  </si>
  <si>
    <t>Provedení izolace proti zemní vlhkosti svislé z nopové fólie</t>
  </si>
  <si>
    <t>1364750233</t>
  </si>
  <si>
    <t>29</t>
  </si>
  <si>
    <t>28323005</t>
  </si>
  <si>
    <t>fólie profilovaná (nopová) drenážní HDPE s výškou nopů 8mm</t>
  </si>
  <si>
    <t>437056187</t>
  </si>
  <si>
    <t>30</t>
  </si>
  <si>
    <t>998711101</t>
  </si>
  <si>
    <t>Přesun hmot tonážní pro izolace proti vodě, vlhkosti a plynům v objektech v do 6 m</t>
  </si>
  <si>
    <t>551668571</t>
  </si>
  <si>
    <t>F0002</t>
  </si>
  <si>
    <t>Zateplení podhledu z MW tl. 60 mm</t>
  </si>
  <si>
    <t>4,64</t>
  </si>
  <si>
    <t>S1</t>
  </si>
  <si>
    <t xml:space="preserve">STROP SKLEPA </t>
  </si>
  <si>
    <t>M2</t>
  </si>
  <si>
    <t>458</t>
  </si>
  <si>
    <t>02 - Zateplení fasády a stropu sklepa technického podlaží</t>
  </si>
  <si>
    <t xml:space="preserve">    6 - Úpravy povrchů, podlahy a osazování výplní</t>
  </si>
  <si>
    <t xml:space="preserve">    713 - Izolace tepelné</t>
  </si>
  <si>
    <t xml:space="preserve">    784 - Dokončovací práce - malby a tapety</t>
  </si>
  <si>
    <t>Úpravy povrchů, podlahy a osazování výplní</t>
  </si>
  <si>
    <t>611142001</t>
  </si>
  <si>
    <t>Potažení vnitřních stropů sklovláknitým pletivem vtlačeným do tenkovrstvé hmoty</t>
  </si>
  <si>
    <t>1574043747</t>
  </si>
  <si>
    <t xml:space="preserve">strop sklepa </t>
  </si>
  <si>
    <t>FIG</t>
  </si>
  <si>
    <t>Rozpad figury: S1</t>
  </si>
  <si>
    <t>strop sklepa</t>
  </si>
  <si>
    <t>611311131</t>
  </si>
  <si>
    <t>Potažení vnitřních rovných stropů vápenným štukem tloušťky do 3 mm</t>
  </si>
  <si>
    <t>310602706</t>
  </si>
  <si>
    <t>621131121</t>
  </si>
  <si>
    <t>Penetrační nátěr vnějších podhledů nanášený ručně</t>
  </si>
  <si>
    <t>-1601390718</t>
  </si>
  <si>
    <t>Rozpad figury: F0002</t>
  </si>
  <si>
    <t>vstup</t>
  </si>
  <si>
    <t>1,6*2,9</t>
  </si>
  <si>
    <t>621221021</t>
  </si>
  <si>
    <t>Montáž kontaktního zateplení vnějších podhledů lepením a mechanickým kotvením desek z minerální vlny s podélnou orientací do betonu a zdiva tl přes 80 do 120 mm</t>
  </si>
  <si>
    <t>274660221</t>
  </si>
  <si>
    <t>63142026</t>
  </si>
  <si>
    <t>deska tepelně izolační minerální kontaktních fasád podélné vlákno λ=0,035 tl 120mm</t>
  </si>
  <si>
    <t>161972951</t>
  </si>
  <si>
    <t>F0002*1,1</t>
  </si>
  <si>
    <t>621531012</t>
  </si>
  <si>
    <t>Tenkovrstvá silikonová zatíraná omítka zrnitost 1,5 mm vnějších podhledů</t>
  </si>
  <si>
    <t>1532728623</t>
  </si>
  <si>
    <t>622131121</t>
  </si>
  <si>
    <t>Penetrační nátěr vnějších stěn nanášený ručně</t>
  </si>
  <si>
    <t>-605665994</t>
  </si>
  <si>
    <t>2012,125</t>
  </si>
  <si>
    <t>622142001</t>
  </si>
  <si>
    <t>Potažení vnějších stěn sklovláknitým pletivem vtlačeným do tenkovrstvé hmoty - vstupy</t>
  </si>
  <si>
    <t>1413017309</t>
  </si>
  <si>
    <t>vstupy</t>
  </si>
  <si>
    <t>(1,6+1,6+3,15)*2,6*2</t>
  </si>
  <si>
    <t>-2,35*2,35*2</t>
  </si>
  <si>
    <t>(1,5+2,1+2,1)*1,5*2</t>
  </si>
  <si>
    <t>622211001</t>
  </si>
  <si>
    <t>Montáž kontaktního zateplení vnějších stěn lepením a mechanickým kotvením polystyrénových desek do betonu a zdiva tl do 40 mm</t>
  </si>
  <si>
    <t>451697061</t>
  </si>
  <si>
    <t xml:space="preserve">MIV vyzděné </t>
  </si>
  <si>
    <t>216,960</t>
  </si>
  <si>
    <t>28376071</t>
  </si>
  <si>
    <t>deska EPS grafitová fasádní λ=0,030-0,031 tl 30mm</t>
  </si>
  <si>
    <t>-1426648168</t>
  </si>
  <si>
    <t>216,960*1,1</t>
  </si>
  <si>
    <t>622211021</t>
  </si>
  <si>
    <t>Montáž kontaktního zateplení vnějších stěn lepením a mechanickým kotvením polystyrénových desek do betonu a zdiva tl přes 80 do 120 mm</t>
  </si>
  <si>
    <t>-232494423</t>
  </si>
  <si>
    <t>obvod fasády pod terénem</t>
  </si>
  <si>
    <t>(36,640+36,640+14,120+4,955)*0,5*1,05</t>
  </si>
  <si>
    <t>okolo spol sálu</t>
  </si>
  <si>
    <t>(6,495+9,95+15,6+9,35)*0,5*1,05</t>
  </si>
  <si>
    <t>společenskýs ál</t>
  </si>
  <si>
    <t>(0,6+0,6)*5,57*1,05</t>
  </si>
  <si>
    <t>28376423</t>
  </si>
  <si>
    <t>deska XPS hrana polodrážková a hladký povrch 300kPA λ=0,035 tl 120mm</t>
  </si>
  <si>
    <t>1070049677</t>
  </si>
  <si>
    <t>147,454*1,1</t>
  </si>
  <si>
    <t>28376076</t>
  </si>
  <si>
    <t>deska EPS grafitová fasádní λ=0,031 tl 100mm</t>
  </si>
  <si>
    <t>2038617123</t>
  </si>
  <si>
    <t>622211031</t>
  </si>
  <si>
    <t>Montáž kontaktního zateplení vnějších stěn lepením a mechanickým kotvením polystyrénových desek do betonu a zdiva tl přes 120 do 160 mm</t>
  </si>
  <si>
    <t>-1468768646</t>
  </si>
  <si>
    <t>severní pohled</t>
  </si>
  <si>
    <t>14,36*18,28*1,05</t>
  </si>
  <si>
    <t>jižní pohled</t>
  </si>
  <si>
    <t>14,36*14*1,05</t>
  </si>
  <si>
    <t>4,955*18,28*1,05</t>
  </si>
  <si>
    <t>-1,2*2,1*9</t>
  </si>
  <si>
    <t>-1,5*2,1</t>
  </si>
  <si>
    <t>společenský sál</t>
  </si>
  <si>
    <t>(6,55+10,27+15,92+10)*5,09*1,05</t>
  </si>
  <si>
    <t>-2,4*2,4*5</t>
  </si>
  <si>
    <t>východní fasáda</t>
  </si>
  <si>
    <t>(36,640)*18,31*1,05</t>
  </si>
  <si>
    <t>východní fasáda okna</t>
  </si>
  <si>
    <t>-(2,4*1,6)*54</t>
  </si>
  <si>
    <t>-(2,4*3,8)*1</t>
  </si>
  <si>
    <t>-(2,4*2,5)*4</t>
  </si>
  <si>
    <t>-(2,4*1)*1</t>
  </si>
  <si>
    <t>PBŘ</t>
  </si>
  <si>
    <t>-65,28</t>
  </si>
  <si>
    <t>-60,35</t>
  </si>
  <si>
    <t>(1,7+1,7)*2,6*1,05</t>
  </si>
  <si>
    <t>28376079</t>
  </si>
  <si>
    <t>deska EPS grafitová fasádní λ=0,031 tl 160mm</t>
  </si>
  <si>
    <t>138285815</t>
  </si>
  <si>
    <t>14,36*18,28*1,15</t>
  </si>
  <si>
    <t>14,36*14*1,15</t>
  </si>
  <si>
    <t>4,955*18,28*1,15</t>
  </si>
  <si>
    <t>(6,55+10,27+15,92+10)*5,09*1,15</t>
  </si>
  <si>
    <t>(36,640)*18,31*1,15</t>
  </si>
  <si>
    <t>východní pohled</t>
  </si>
  <si>
    <t>(1,7+1,7)*2,6*1,15</t>
  </si>
  <si>
    <t>28376425</t>
  </si>
  <si>
    <t>deska XPS hrana polodrážková a hladký povrch 300kPA λ=0,035 tl 160mm</t>
  </si>
  <si>
    <t>1268901132</t>
  </si>
  <si>
    <t xml:space="preserve">jižní pohled nad střechou </t>
  </si>
  <si>
    <t>9*0,25*1,15</t>
  </si>
  <si>
    <t>622211041</t>
  </si>
  <si>
    <t>Montáž kontaktního zateplení vnějších stěn lepením a mechanickým kotvením polystyrénových desek do betonu a zdiva tl přes 160 do 200 mm</t>
  </si>
  <si>
    <t>1924224175</t>
  </si>
  <si>
    <t>obvod fasády</t>
  </si>
  <si>
    <t>západní pohled</t>
  </si>
  <si>
    <t>-(2,4*1,6)*59</t>
  </si>
  <si>
    <t>-2,35*2,4</t>
  </si>
  <si>
    <t>-15,9</t>
  </si>
  <si>
    <t>28376080</t>
  </si>
  <si>
    <t>deska EPS grafitová fasádní λ=0,031 tl 180mm</t>
  </si>
  <si>
    <t>-814885488</t>
  </si>
  <si>
    <t>622221021</t>
  </si>
  <si>
    <t>Montáž kontaktního zateplení vnějších stěn lepením a mechanickým kotvením TI z minerální vlny s podélnou orientací do zdiva a betonu tl přes 80 do 120 mm</t>
  </si>
  <si>
    <t>-600038801</t>
  </si>
  <si>
    <t>2,22*1,05</t>
  </si>
  <si>
    <t>1462444236</t>
  </si>
  <si>
    <t>2,331*1,15 'Přepočtené koeficientem množství</t>
  </si>
  <si>
    <t>622221031</t>
  </si>
  <si>
    <t>Montáž kontaktního zateplení vnějších stěn lepením a mechanickým kotvením TI z minerální vlny s podélnou orientací do zdiva a betonu tl přes 120 do 160 mm</t>
  </si>
  <si>
    <t>-1838260937</t>
  </si>
  <si>
    <t>(1,7+1,7+3,15)*2,6</t>
  </si>
  <si>
    <t>60,35</t>
  </si>
  <si>
    <t>63142029</t>
  </si>
  <si>
    <t>deska tepelně izolační minerální kontaktních fasád podélné vlákno λ=0,035-0,036 tl 160mm</t>
  </si>
  <si>
    <t>-439591726</t>
  </si>
  <si>
    <t>74,740*1,1</t>
  </si>
  <si>
    <t>622221041</t>
  </si>
  <si>
    <t>Montáž kontaktního zateplení vnějších stěn lepením a mechanickým kotvením desek z minerální vlny s podélnou orientací do zdiva a betonu tl přes 160 do 200mm</t>
  </si>
  <si>
    <t>-2079185248</t>
  </si>
  <si>
    <t>68,4</t>
  </si>
  <si>
    <t>63142030</t>
  </si>
  <si>
    <t>deska tepelně izolační minerální kontaktních fasád podélné vlákno λ=0,035-0,036 tl 180mm</t>
  </si>
  <si>
    <t>605230580</t>
  </si>
  <si>
    <t>68,4*1,1 'Přepočtené koeficientem množství</t>
  </si>
  <si>
    <t>622222061</t>
  </si>
  <si>
    <t>Montáž kontaktního zateplení vnějšího ostění, nadpraží nebo parapetu hl. špalety do 400 mm lepením desek z minerální vlny tl do 80 mm</t>
  </si>
  <si>
    <t>1185987432</t>
  </si>
  <si>
    <t>(2,4+1,6+1,6)*59</t>
  </si>
  <si>
    <t>(2,4+1,6+1,6)*54</t>
  </si>
  <si>
    <t>(2,4+3,8+3,8)*1</t>
  </si>
  <si>
    <t>(2,4+2,5+2,5)*4</t>
  </si>
  <si>
    <t>(2,4+1+1)*1</t>
  </si>
  <si>
    <t>(1,5+2,1+2,1)*4</t>
  </si>
  <si>
    <t>spol. sál</t>
  </si>
  <si>
    <t>(2,4+2,4+2,4)*5</t>
  </si>
  <si>
    <t>(1,5+2,1+2,1)*5</t>
  </si>
  <si>
    <t>(0,6+0,6+0,6)*1</t>
  </si>
  <si>
    <t>(2,35+2,4+2,4)*1</t>
  </si>
  <si>
    <t>(1,5+2,1+2,1)*1</t>
  </si>
  <si>
    <t>strojovna</t>
  </si>
  <si>
    <t>(0,8+0,9+0,9)*2</t>
  </si>
  <si>
    <t>63142020</t>
  </si>
  <si>
    <t>deska tepelně izolační minerální kontaktních fasád podélné vlákno λ=0,035-0,036 tl 40mm</t>
  </si>
  <si>
    <t>23115662</t>
  </si>
  <si>
    <t>(2,4+1,6+1,6)*59*0,25</t>
  </si>
  <si>
    <t>(2,4+1,6+1,6)*54*0,25</t>
  </si>
  <si>
    <t>(2,4+3,8+3,8)*1*0,25</t>
  </si>
  <si>
    <t>(2,4+2,5+2,5)*4*0,25</t>
  </si>
  <si>
    <t>(2,4+1+1)*1*0,25</t>
  </si>
  <si>
    <t>(1,5+2,1+2,1)*4*0,25</t>
  </si>
  <si>
    <t>(2,4+2,4+2,4)*0,25</t>
  </si>
  <si>
    <t>(1,5+2,1+2,1)*0,25</t>
  </si>
  <si>
    <t>(0,6+0,6+0,6)*0,25</t>
  </si>
  <si>
    <t>(2,35+2,4+2,4)*0,25</t>
  </si>
  <si>
    <t>28376650</t>
  </si>
  <si>
    <t>deska XPS hrana polodrážková a hladký povrch 500kPA λ=0,035 tl 40mm</t>
  </si>
  <si>
    <t>1457810861</t>
  </si>
  <si>
    <t>(2,4)*59*0,25</t>
  </si>
  <si>
    <t>(2,4)*54*0,25</t>
  </si>
  <si>
    <t>(2,4)*1*0,25</t>
  </si>
  <si>
    <t>(2,4)*4*0,25</t>
  </si>
  <si>
    <t>(2,4*1*0,25</t>
  </si>
  <si>
    <t>(1,5)*4*0,25</t>
  </si>
  <si>
    <t>(2,4)*5*0,25</t>
  </si>
  <si>
    <t>(1,5)*5*0,25</t>
  </si>
  <si>
    <t>(0,6)*1*0,25</t>
  </si>
  <si>
    <t>(0,8)*0,25*2</t>
  </si>
  <si>
    <t>622251101</t>
  </si>
  <si>
    <t>Příplatek k cenám kontaktního zateplení vnějších stěn za zápustnou montáž a použití tepelněizolačních zátek z polystyrenu</t>
  </si>
  <si>
    <t>48072183</t>
  </si>
  <si>
    <t>216,960+147,454+1100,812+456,322</t>
  </si>
  <si>
    <t>4,955*18,28</t>
  </si>
  <si>
    <t>622251105</t>
  </si>
  <si>
    <t>Příplatek k cenám kontaktního zateplení vnějších stěn za zápustnou montáž a použití tepelněizolačních zátek z minerální vlny</t>
  </si>
  <si>
    <t>1329370047</t>
  </si>
  <si>
    <t>4,64+2,331+74,740+68,4+181,788</t>
  </si>
  <si>
    <t>622252001</t>
  </si>
  <si>
    <t>Montáž profilů kontaktního zateplení připevněných mechanicky</t>
  </si>
  <si>
    <t>1100152738</t>
  </si>
  <si>
    <t>14,36</t>
  </si>
  <si>
    <t>(6,55+10,27+15,92+10)</t>
  </si>
  <si>
    <t>(36,640+36,640)</t>
  </si>
  <si>
    <t>31</t>
  </si>
  <si>
    <t>28342212</t>
  </si>
  <si>
    <t>profil zakládací sada upevňovacího a nasouvacího profilu pro ETICS pro izolant tl 140-180mm</t>
  </si>
  <si>
    <t>1637538495</t>
  </si>
  <si>
    <t>144,74*1,1 'Přepočtené koeficientem množství</t>
  </si>
  <si>
    <t>622252002</t>
  </si>
  <si>
    <t>Montáž profilů kontaktního zateplení lepených</t>
  </si>
  <si>
    <t>-1954047130</t>
  </si>
  <si>
    <t>859,980+347,380+512,6+344,63</t>
  </si>
  <si>
    <t>2064,59*0,9 'Přepočtené koeficientem množství</t>
  </si>
  <si>
    <t>33</t>
  </si>
  <si>
    <t>59051476</t>
  </si>
  <si>
    <t>profil začišťovací PVC 9mm s výztužnou tkaninou pro ostění ETICS - protipožární</t>
  </si>
  <si>
    <t>1878504172</t>
  </si>
  <si>
    <t>(1+2+2)</t>
  </si>
  <si>
    <t>(1,5+2,1+2,1)</t>
  </si>
  <si>
    <t>792,8*1,1 'Přepočtené koeficientem množství</t>
  </si>
  <si>
    <t>34</t>
  </si>
  <si>
    <t>59051510</t>
  </si>
  <si>
    <t>profil začišťovací s okapnicí PVC s výztužnou tkaninou pro nadpraží ETICS - proitpožární</t>
  </si>
  <si>
    <t>-1254596379</t>
  </si>
  <si>
    <t>(2,4)*59</t>
  </si>
  <si>
    <t>(2,4)*54</t>
  </si>
  <si>
    <t>(2,4)*1</t>
  </si>
  <si>
    <t>(2,4)*4</t>
  </si>
  <si>
    <t>(1,5)*4</t>
  </si>
  <si>
    <t>(2,4)*5</t>
  </si>
  <si>
    <t>(1,5)*5</t>
  </si>
  <si>
    <t>(0,6)*1</t>
  </si>
  <si>
    <t>(0,8)*2</t>
  </si>
  <si>
    <t>(1)</t>
  </si>
  <si>
    <t>(1,5)</t>
  </si>
  <si>
    <t>315,8*1,1 'Přepočtené koeficientem množství</t>
  </si>
  <si>
    <t>35</t>
  </si>
  <si>
    <t>59051486</t>
  </si>
  <si>
    <t>profil rohový PVC 15x15mm s výztužnou tkaninou š 100mm pro ETICS  - protipožární</t>
  </si>
  <si>
    <t>1647913427</t>
  </si>
  <si>
    <t>(1,6+1,6)*59</t>
  </si>
  <si>
    <t>(1,6+1,6)*54</t>
  </si>
  <si>
    <t>(3,8+3,8)*1</t>
  </si>
  <si>
    <t>(2,5+2,5)*4</t>
  </si>
  <si>
    <t>(1+1)*1</t>
  </si>
  <si>
    <t>(2,1+2,1)*4</t>
  </si>
  <si>
    <t>(2,4+2,4)*5</t>
  </si>
  <si>
    <t>(2,1+2,1)*5</t>
  </si>
  <si>
    <t>(0,6+0,6)*1</t>
  </si>
  <si>
    <t>(0,9+0,9)*2</t>
  </si>
  <si>
    <t>(2+2)</t>
  </si>
  <si>
    <t>(2,1+2,1)</t>
  </si>
  <si>
    <t>466*1,1 'Přepočtené koeficientem množství</t>
  </si>
  <si>
    <t>36</t>
  </si>
  <si>
    <t>59051512</t>
  </si>
  <si>
    <t>profil začišťovací s okapnicí PVC s výztužnou tkaninou pro parapet ETICS - protipožární</t>
  </si>
  <si>
    <t>1447390748</t>
  </si>
  <si>
    <t>313,3*1,1 'Přepočtené koeficientem množství</t>
  </si>
  <si>
    <t>37</t>
  </si>
  <si>
    <t>59051500</t>
  </si>
  <si>
    <t>profil dilatační stěnový PVC s výztužnou tkaninou pro ETICS</t>
  </si>
  <si>
    <t>-1931532785</t>
  </si>
  <si>
    <t>5,5*2*1,1</t>
  </si>
  <si>
    <t>38</t>
  </si>
  <si>
    <t>622151021</t>
  </si>
  <si>
    <t>Penetrační akrylátový nátěr vnějších mozaikových tenkovrstvých omítek stěn</t>
  </si>
  <si>
    <t>956753325</t>
  </si>
  <si>
    <t>39</t>
  </si>
  <si>
    <t>622511112</t>
  </si>
  <si>
    <t>Tenkovrstvá akrylátová mozaiková střednězrnná omítka vnějších stěn</t>
  </si>
  <si>
    <t>-668251357</t>
  </si>
  <si>
    <t>40</t>
  </si>
  <si>
    <t>622151031</t>
  </si>
  <si>
    <t>Penetrační silikonový nátěr vnějších pastovitých tenkovrstvých omítek stěn</t>
  </si>
  <si>
    <t>145192364</t>
  </si>
  <si>
    <t>-70,218</t>
  </si>
  <si>
    <t>41</t>
  </si>
  <si>
    <t>622531012</t>
  </si>
  <si>
    <t>Tenkovrstvá silikonová zatíraná omítka zrnitost 1,5 mm vnějších stěn</t>
  </si>
  <si>
    <t>-1345857300</t>
  </si>
  <si>
    <t>42</t>
  </si>
  <si>
    <t>629991012</t>
  </si>
  <si>
    <t>Zakrytí výplní otvorů fólií přilepenou na začišťovací lišty</t>
  </si>
  <si>
    <t>-1200398811</t>
  </si>
  <si>
    <t>(2,4*1,6)*59</t>
  </si>
  <si>
    <t>(2,4*1,6)*54</t>
  </si>
  <si>
    <t>(2,4*3,8)*1</t>
  </si>
  <si>
    <t>(2,4*2,5)*4</t>
  </si>
  <si>
    <t>(2,4*1)*1</t>
  </si>
  <si>
    <t>(1,5*2,1)*4</t>
  </si>
  <si>
    <t>(2,4*2,4)*5</t>
  </si>
  <si>
    <t>(1,5*2,1)*5</t>
  </si>
  <si>
    <t>(0,6*0,6)*1</t>
  </si>
  <si>
    <t>2,35*2,4</t>
  </si>
  <si>
    <t>1,5*2,1</t>
  </si>
  <si>
    <t>43</t>
  </si>
  <si>
    <t>985131111</t>
  </si>
  <si>
    <t>Očištění ploch stěn, rubu kleneb a podlah tlakovou vodou</t>
  </si>
  <si>
    <t>-1932819595</t>
  </si>
  <si>
    <t>44</t>
  </si>
  <si>
    <t>941211111</t>
  </si>
  <si>
    <t>Montáž lešení řadového rámového lehkého zatížení do 200 kg/m2 š od 0,6 do 0,9 m v do 10 m</t>
  </si>
  <si>
    <t>1889506807</t>
  </si>
  <si>
    <t>(36,640+36,640+14,120+4,955)*20</t>
  </si>
  <si>
    <t>(14,120)*15</t>
  </si>
  <si>
    <t>(6,495+9,95+15,6+9,35)*7,5</t>
  </si>
  <si>
    <t>45</t>
  </si>
  <si>
    <t>941211211</t>
  </si>
  <si>
    <t>Příplatek k lešení řadovému rámovému lehkému do 200 kg/m2 š od 0,6 do 0,9 m v do 10 m za každý den použití</t>
  </si>
  <si>
    <t>-1808064867</t>
  </si>
  <si>
    <t>2369,363*150 'Přepočtené koeficientem množství</t>
  </si>
  <si>
    <t>46</t>
  </si>
  <si>
    <t>941211811</t>
  </si>
  <si>
    <t>Demontáž lešení řadového rámového lehkého zatížení do 200 kg/m2 š od 0,6 do 0,9 m v do 10 m</t>
  </si>
  <si>
    <t>-2108573426</t>
  </si>
  <si>
    <t>47</t>
  </si>
  <si>
    <t>944511111</t>
  </si>
  <si>
    <t>Montáž ochranné sítě z textilie z umělých vláken</t>
  </si>
  <si>
    <t>-1856449514</t>
  </si>
  <si>
    <t>48</t>
  </si>
  <si>
    <t>944511211</t>
  </si>
  <si>
    <t>Příplatek k ochranné síti za každý den použití</t>
  </si>
  <si>
    <t>-206721068</t>
  </si>
  <si>
    <t>49</t>
  </si>
  <si>
    <t>944511811</t>
  </si>
  <si>
    <t>Demontáž ochranné sítě z textilie z umělých vláken</t>
  </si>
  <si>
    <t>912201430</t>
  </si>
  <si>
    <t>50</t>
  </si>
  <si>
    <t>997013215</t>
  </si>
  <si>
    <t>Vnitrostaveništní doprava suti a vybouraných hmot pro budovy v přes 15 do 18 m ručně</t>
  </si>
  <si>
    <t>-1510030240</t>
  </si>
  <si>
    <t>51</t>
  </si>
  <si>
    <t>997013219</t>
  </si>
  <si>
    <t>Příplatek k vnitrostaveništní dopravě suti a vybouraných hmot za zvětšenou dopravu suti ZKD 10 m</t>
  </si>
  <si>
    <t>-64899664</t>
  </si>
  <si>
    <t>52</t>
  </si>
  <si>
    <t>-657143254</t>
  </si>
  <si>
    <t>0,011*15 'Přepočtené koeficientem množství</t>
  </si>
  <si>
    <t>53</t>
  </si>
  <si>
    <t>2028762363</t>
  </si>
  <si>
    <t>54</t>
  </si>
  <si>
    <t>998011003</t>
  </si>
  <si>
    <t>Přesun hmot pro budovy zděné v přes 12 do 24 m</t>
  </si>
  <si>
    <t>-1084536340</t>
  </si>
  <si>
    <t>713</t>
  </si>
  <si>
    <t>Izolace tepelné</t>
  </si>
  <si>
    <t>55</t>
  </si>
  <si>
    <t>713111128</t>
  </si>
  <si>
    <t>Montáž izolace tepelné spodem stropů lepením celoplošně s mechanickým kotvením (2 kotvy na desku) rohoží, pásů, dílců, desek</t>
  </si>
  <si>
    <t>1690067411</t>
  </si>
  <si>
    <t>56</t>
  </si>
  <si>
    <t>-280878345</t>
  </si>
  <si>
    <t>458*1,1 'Přepočtené koeficientem množství</t>
  </si>
  <si>
    <t>57</t>
  </si>
  <si>
    <t>998713102</t>
  </si>
  <si>
    <t>Přesun hmot tonážní pro izolace tepelné v objektech v přes 6 do 12 m</t>
  </si>
  <si>
    <t>-1545261661</t>
  </si>
  <si>
    <t>784</t>
  </si>
  <si>
    <t>Dokončovací práce - malby a tapety</t>
  </si>
  <si>
    <t>58</t>
  </si>
  <si>
    <t>784181121</t>
  </si>
  <si>
    <t>Hloubková jednonásobná bezbarvá penetrace podkladu v místnostech v do 3,80 m</t>
  </si>
  <si>
    <t>-1365200369</t>
  </si>
  <si>
    <t>59</t>
  </si>
  <si>
    <t>784211101</t>
  </si>
  <si>
    <t>Dvojnásobné bílé malby ze směsí za mokra výborně oděruvzdorných v místnostech v do 3,80 m</t>
  </si>
  <si>
    <t>199043226</t>
  </si>
  <si>
    <t>F0001</t>
  </si>
  <si>
    <t>Střecha BD</t>
  </si>
  <si>
    <t>136</t>
  </si>
  <si>
    <t>F0001_1</t>
  </si>
  <si>
    <t>485</t>
  </si>
  <si>
    <t xml:space="preserve">Atika zevnitř </t>
  </si>
  <si>
    <t>16,881</t>
  </si>
  <si>
    <t>F0002_1</t>
  </si>
  <si>
    <t>24,675</t>
  </si>
  <si>
    <t>F0003</t>
  </si>
  <si>
    <t>Atika</t>
  </si>
  <si>
    <t>16,55</t>
  </si>
  <si>
    <t>F0003_1</t>
  </si>
  <si>
    <t>51,5</t>
  </si>
  <si>
    <t>03 - Zateplení střechy</t>
  </si>
  <si>
    <t xml:space="preserve">    712 - Povlakové krytiny</t>
  </si>
  <si>
    <t xml:space="preserve">    721 - Zdravotechnika - vnitřní kanalizace</t>
  </si>
  <si>
    <t xml:space="preserve">    751 - Vzduchotechnika</t>
  </si>
  <si>
    <t xml:space="preserve">    762 - Konstrukce tesařské</t>
  </si>
  <si>
    <t xml:space="preserve">    764 - Konstrukce klempířské</t>
  </si>
  <si>
    <t xml:space="preserve">    767 - Konstrukce zámečnické</t>
  </si>
  <si>
    <t>622131321</t>
  </si>
  <si>
    <t>Penetrační nátěr vnějších stěn nanášený strojně</t>
  </si>
  <si>
    <t>1725896587</t>
  </si>
  <si>
    <t>638321256</t>
  </si>
  <si>
    <t xml:space="preserve">fasáda šachty </t>
  </si>
  <si>
    <t>(22,4)*0,3</t>
  </si>
  <si>
    <t>-893761279</t>
  </si>
  <si>
    <t>(22,1)*2,85</t>
  </si>
  <si>
    <t>-0,8*0,9*2</t>
  </si>
  <si>
    <t>-1*2</t>
  </si>
  <si>
    <t>(0,8+0,9+0,9)*0,25*2</t>
  </si>
  <si>
    <t>(1+2+2)*0,25*1</t>
  </si>
  <si>
    <t>-6,72</t>
  </si>
  <si>
    <t>Montáž kontaktního zateplení vnějších stěn lepením a mechanickým kotvením polystyrénových desek tl do 120 mm</t>
  </si>
  <si>
    <t>1236807583</t>
  </si>
  <si>
    <t>(22,1)*0,25</t>
  </si>
  <si>
    <t>deska z polystyrénu XPS, hrana polodrážková a hladký povrch 300kPA tl 120mm</t>
  </si>
  <si>
    <t>640549557</t>
  </si>
  <si>
    <t>5,525*1,1 'Přepočtené koeficientem množství</t>
  </si>
  <si>
    <t>1717242679</t>
  </si>
  <si>
    <t>28376077</t>
  </si>
  <si>
    <t>deska EPS grafitová fasádní λ=0,030-0,031 tl 120mm</t>
  </si>
  <si>
    <t>1412245476</t>
  </si>
  <si>
    <t>59,545*1,1 'Přepočtené koeficientem množství</t>
  </si>
  <si>
    <t>622212011</t>
  </si>
  <si>
    <t>Montáž kontaktního zateplení vnějšího ostění, nadpraží nebo parapetu hl. špalety do 200 mm lepením desek z polystyrenu tl do 80 mm</t>
  </si>
  <si>
    <t>-809992543</t>
  </si>
  <si>
    <t>0,8*0,25*2</t>
  </si>
  <si>
    <t>28376073</t>
  </si>
  <si>
    <t>deska EPS grafitová fasádní λ=0,030-0,031 tl 50mm</t>
  </si>
  <si>
    <t>420819550</t>
  </si>
  <si>
    <t>(0,9+0,8+0,8)*0,25*2*1,1</t>
  </si>
  <si>
    <t>(1+2+2)*0,25*1*1,1</t>
  </si>
  <si>
    <t>28376417</t>
  </si>
  <si>
    <t>deska z polystyrénu XPS, hrana polodrážková a hladký povrch 300kPA tl 50mm</t>
  </si>
  <si>
    <t>899007693</t>
  </si>
  <si>
    <t>0,8*0,25*2*1,1</t>
  </si>
  <si>
    <t>-1969873988</t>
  </si>
  <si>
    <t>-756876788</t>
  </si>
  <si>
    <t>22,4</t>
  </si>
  <si>
    <t>59051422</t>
  </si>
  <si>
    <t>profil zakládací Al tl 1,0mm pro ETICS pro izolant tl 120mm</t>
  </si>
  <si>
    <t>262144</t>
  </si>
  <si>
    <t>589060517</t>
  </si>
  <si>
    <t>622511012</t>
  </si>
  <si>
    <t>Tenkovrstvá akrylátová zatíraná omítka zrnitost 1,5 mm vnějších stěn</t>
  </si>
  <si>
    <t>-1434293761</t>
  </si>
  <si>
    <t>-974799431</t>
  </si>
  <si>
    <t>-1145566786</t>
  </si>
  <si>
    <t>0,8*0,9*2</t>
  </si>
  <si>
    <t>1*2*1</t>
  </si>
  <si>
    <t>-1892489719</t>
  </si>
  <si>
    <t>20,42*3,1</t>
  </si>
  <si>
    <t>712</t>
  </si>
  <si>
    <t>Povlakové krytiny</t>
  </si>
  <si>
    <t>712300841</t>
  </si>
  <si>
    <t>Odstranění povlakové krytiny střech do 10° odškrabáním mechu s urovnáním povrchu a očištěním</t>
  </si>
  <si>
    <t>1157177980</t>
  </si>
  <si>
    <t>Rozpad figury: F0001</t>
  </si>
  <si>
    <t>střecha tělocvična</t>
  </si>
  <si>
    <t>Rozpad figury: F0003</t>
  </si>
  <si>
    <t>atika</t>
  </si>
  <si>
    <t>0,5*(9,05+15+9,05)</t>
  </si>
  <si>
    <t>atika zevnitř</t>
  </si>
  <si>
    <t>(9,05+15+9,05)*0,51</t>
  </si>
  <si>
    <t>712300854</t>
  </si>
  <si>
    <t>Demontáž lišt poplastovaných</t>
  </si>
  <si>
    <t>75876965</t>
  </si>
  <si>
    <t>vnitřní koutová lišta Viplanyl</t>
  </si>
  <si>
    <t>21+99</t>
  </si>
  <si>
    <t>712300921</t>
  </si>
  <si>
    <t>Příplatek k opravě povlakové krytiny do 10° za správkový kus NAIP přitavením</t>
  </si>
  <si>
    <t>-910988843</t>
  </si>
  <si>
    <t>F0001*0,1</t>
  </si>
  <si>
    <t>F0002*0,1</t>
  </si>
  <si>
    <t>F0003*0,1</t>
  </si>
  <si>
    <t>712311101</t>
  </si>
  <si>
    <t>Provedení povlakové krytiny střech do 10° za studena lakem penetračním nebo asfaltovým</t>
  </si>
  <si>
    <t>1700527090</t>
  </si>
  <si>
    <t>11163150</t>
  </si>
  <si>
    <t>lak penetrační asfaltový</t>
  </si>
  <si>
    <t>-1087974611</t>
  </si>
  <si>
    <t>F0001*0,00044</t>
  </si>
  <si>
    <t>712363352</t>
  </si>
  <si>
    <t>Povlakové krytiny střech do 10° z tvarovaných poplastovaných lišt délky 2 m koutová lišta vnitřní rš 100 mm</t>
  </si>
  <si>
    <t>780847744</t>
  </si>
  <si>
    <t>napojení na stěnu atiky</t>
  </si>
  <si>
    <t>(98,7)</t>
  </si>
  <si>
    <t>okolo turbín</t>
  </si>
  <si>
    <t>7,4*5</t>
  </si>
  <si>
    <t>okolo strojovny</t>
  </si>
  <si>
    <t>20,4</t>
  </si>
  <si>
    <t>156,1*1,1 'Přepočtené koeficientem množství</t>
  </si>
  <si>
    <t>712363353</t>
  </si>
  <si>
    <t>Povlakové krytiny střech do 10° z tvarovaných poplastovaných lišt délky 2 m koutová lišta vnější rš 100 mm</t>
  </si>
  <si>
    <t>1807299073</t>
  </si>
  <si>
    <t xml:space="preserve">STŘECHA </t>
  </si>
  <si>
    <t>712363358</t>
  </si>
  <si>
    <t>Povlakové krytiny střech do 10° z tvarovaných poplastovaných lišt délky 2 m závětrná lišta rš 250 mm</t>
  </si>
  <si>
    <t>-1681723175</t>
  </si>
  <si>
    <t>(18,4+18,4+12,8)*1,1</t>
  </si>
  <si>
    <t>712363373</t>
  </si>
  <si>
    <t>Povlakové krytiny střech do 10° z tvarovaných poplastovaných lišt délky 2 m přítlačná lišta rš 70 mm</t>
  </si>
  <si>
    <t>1741302504</t>
  </si>
  <si>
    <t>atika společenský sál</t>
  </si>
  <si>
    <t>(9,05+15+9,05)*1,1</t>
  </si>
  <si>
    <t>-128469419</t>
  </si>
  <si>
    <t>(20,4)*1,1</t>
  </si>
  <si>
    <t>OKOLO TURBÍN</t>
  </si>
  <si>
    <t>712363604</t>
  </si>
  <si>
    <t>Provedení povlak krytiny mechanicky kotvenou do betonu TI tl přes 240 mm vnitřní pole, budova v do 18 m</t>
  </si>
  <si>
    <t>-972669960</t>
  </si>
  <si>
    <t>Lomanca</t>
  </si>
  <si>
    <t>7,4*0,6*5</t>
  </si>
  <si>
    <t>Rozpad figury: F0001_1</t>
  </si>
  <si>
    <t>střecha BD+strojovna</t>
  </si>
  <si>
    <t>Rozpad figury: F0002_1</t>
  </si>
  <si>
    <t>(98,7)*0,25</t>
  </si>
  <si>
    <t>Rozpad figury: F0003_1</t>
  </si>
  <si>
    <t>0,5*(103)</t>
  </si>
  <si>
    <t>28322012</t>
  </si>
  <si>
    <t>fólie hydroizolační střešní mPVC mechanicky kotvená šedá tl 1,5mm</t>
  </si>
  <si>
    <t>-1729543183</t>
  </si>
  <si>
    <t>F0001_1*1,15</t>
  </si>
  <si>
    <t>F0002_1*1,15</t>
  </si>
  <si>
    <t>F0003_1*1,15</t>
  </si>
  <si>
    <t>7,4*0,6*5*1,1</t>
  </si>
  <si>
    <t>712363605</t>
  </si>
  <si>
    <t>Provedení povlak krytiny mechanicky kotvenou do betonu TI tl přes 240 mm krajní pole, budova v do 18 m</t>
  </si>
  <si>
    <t>1203624751</t>
  </si>
  <si>
    <t>výměra skladby*koeficient</t>
  </si>
  <si>
    <t>F0002_1*0,1</t>
  </si>
  <si>
    <t>712363606</t>
  </si>
  <si>
    <t>Provedení povlak krytiny mechanicky kotvenou do betonu TI tl přes 240 mm rohové pole, budova v do 18 m</t>
  </si>
  <si>
    <t>-946053210</t>
  </si>
  <si>
    <t>69311068</t>
  </si>
  <si>
    <t>geotextilie netkaná separační, ochranná, filtrační, drenážní PP 300g/m2</t>
  </si>
  <si>
    <t>1161328359</t>
  </si>
  <si>
    <t>F0001_1*2*1,1</t>
  </si>
  <si>
    <t>F0002_1*2*1,1</t>
  </si>
  <si>
    <t>F0003_1*2*1,1</t>
  </si>
  <si>
    <t>712431111</t>
  </si>
  <si>
    <t>Provedení povlakové krytiny střech přes 10° do 30° podkladní vrstvy pásy na sucho samolepící</t>
  </si>
  <si>
    <t>-2099180150</t>
  </si>
  <si>
    <t>F0001+F0002+F0003</t>
  </si>
  <si>
    <t>62866281</t>
  </si>
  <si>
    <t>pás asfaltový samolepicí modifikovaný SBS s vložkou ze skleněné tkaniny se spalitelnou fólií nebo jemnozrnným minerálním posypem nebo textilií na horním povrchu tl 3,0mm</t>
  </si>
  <si>
    <t>1988623341</t>
  </si>
  <si>
    <t>F0001*1,15</t>
  </si>
  <si>
    <t>F0002*1,15</t>
  </si>
  <si>
    <t>F0003*1,15</t>
  </si>
  <si>
    <t>712441559</t>
  </si>
  <si>
    <t>Provedení povlakové krytiny střech přes 10° do 30° pásy přitavením NAIP v plné ploše</t>
  </si>
  <si>
    <t>1129043004</t>
  </si>
  <si>
    <t>62857003</t>
  </si>
  <si>
    <t>pás asfaltový natavitelný modifikovaný SBS s vložkou kombinovanou z různých materiálů a hrubozrnným břidličným posypem na horním povrchu tl 4,5mm</t>
  </si>
  <si>
    <t>-456550599</t>
  </si>
  <si>
    <t>998712102</t>
  </si>
  <si>
    <t>Přesun hmot tonážní pro krytiny povlakové v objektech v přes 6 do 12 m</t>
  </si>
  <si>
    <t>1179886114</t>
  </si>
  <si>
    <t>713131141</t>
  </si>
  <si>
    <t>Montáž izolace tepelné stěn lepením celoplošně rohoží, pásů, dílců, desek</t>
  </si>
  <si>
    <t>1447006055</t>
  </si>
  <si>
    <t>pavilon 7 střecha okolo vzt</t>
  </si>
  <si>
    <t>7,4*5*0,5</t>
  </si>
  <si>
    <t>63142021</t>
  </si>
  <si>
    <t>deska tepelně izolační minerální kontaktních fasád podélné vlákno λ=0,035-0,036 tl 50mm</t>
  </si>
  <si>
    <t>222450160</t>
  </si>
  <si>
    <t>okolo vzt</t>
  </si>
  <si>
    <t>(7,4*5)*0,5*1,1</t>
  </si>
  <si>
    <t>713131241</t>
  </si>
  <si>
    <t>Montáž izolace tepelné stěn lepením celoplošně v kombinaci s mechanickým kotvením rohoží, pásů, dílců, desek tl do 100mm</t>
  </si>
  <si>
    <t>-1437886508</t>
  </si>
  <si>
    <t>1290266841</t>
  </si>
  <si>
    <t>F0002*1,02</t>
  </si>
  <si>
    <t>713141136</t>
  </si>
  <si>
    <t>Montáž izolace tepelné střech plochých lepené za studena nízkoexpanzní (PUR) pěnou 1 vrstva desek</t>
  </si>
  <si>
    <t>1604172906</t>
  </si>
  <si>
    <t>ATIKA</t>
  </si>
  <si>
    <t>atika pavilon 7</t>
  </si>
  <si>
    <t>103*0,5</t>
  </si>
  <si>
    <t>atika strojovna</t>
  </si>
  <si>
    <t>21*0,27</t>
  </si>
  <si>
    <t>28376426</t>
  </si>
  <si>
    <t>deska XPS hrana polodrážková a hladký povrch 300kPA λ=0,035 tl 150mm</t>
  </si>
  <si>
    <t>62424838</t>
  </si>
  <si>
    <t>F0003*1,1</t>
  </si>
  <si>
    <t>103*0,5*1,1</t>
  </si>
  <si>
    <t>21*0,27*1,1</t>
  </si>
  <si>
    <t>713141151</t>
  </si>
  <si>
    <t>Montáž izolace tepelné střech plochých kladené volně 1 vrstva rohoží, pásů, dílců, desek</t>
  </si>
  <si>
    <t>1272775520</t>
  </si>
  <si>
    <t>28372323</t>
  </si>
  <si>
    <t>deska EPS 100 GW pro konstrukce s běžným zatížením λ=0,037 tl 240mm</t>
  </si>
  <si>
    <t>-235353245</t>
  </si>
  <si>
    <t>28375033</t>
  </si>
  <si>
    <t>deska EPS 150 GW pro konstrukce s vysokým zatížením λ=0,035 tl 150mm</t>
  </si>
  <si>
    <t>1275541811</t>
  </si>
  <si>
    <t>(485-22,5)*1,1</t>
  </si>
  <si>
    <t>28375993</t>
  </si>
  <si>
    <t>deska EPS 150 GW  pro konstrukce s vysokým zatížením λ=0,035 tl 200mm</t>
  </si>
  <si>
    <t>856574512</t>
  </si>
  <si>
    <t>22,5*1,1</t>
  </si>
  <si>
    <t>713141212</t>
  </si>
  <si>
    <t>Montáž izolace tepelné střech plochých lepené nízkoexpanzní (PUR) pěnou spádový klín</t>
  </si>
  <si>
    <t>547303304</t>
  </si>
  <si>
    <t>(9,05+9,05+15)*1,1</t>
  </si>
  <si>
    <t>63152005</t>
  </si>
  <si>
    <t>klín atikový přechodný minerální plochých střech tl 50x50mm</t>
  </si>
  <si>
    <t>1810880699</t>
  </si>
  <si>
    <t>713141223</t>
  </si>
  <si>
    <t>Přikotvení tepelné izolace šrouby do betonu pro izolaci tl přes 60 do 100 mm</t>
  </si>
  <si>
    <t>1555514788</t>
  </si>
  <si>
    <t>713141243</t>
  </si>
  <si>
    <t>Přikotvení tepelné izolace šrouby do betonu pro izolaci tl přes 140 do 200 mm</t>
  </si>
  <si>
    <t>-1653375941</t>
  </si>
  <si>
    <t>713141253</t>
  </si>
  <si>
    <t>Přikotvení tepelné izolace šrouby do betonu pro izolaci tl přes 200 do 240 mm</t>
  </si>
  <si>
    <t>-921838103</t>
  </si>
  <si>
    <t>713141321</t>
  </si>
  <si>
    <t>Montáž izolace tepelné střech plochých lepené asfaltem zplna, spádová vrstva</t>
  </si>
  <si>
    <t>1527101759</t>
  </si>
  <si>
    <t>28376105</t>
  </si>
  <si>
    <t>klín izolační z XPS spádový</t>
  </si>
  <si>
    <t>2097502552</t>
  </si>
  <si>
    <t>F0003*0,016*1,1</t>
  </si>
  <si>
    <t>103*0,016*1,1</t>
  </si>
  <si>
    <t>21*0,016*1,1</t>
  </si>
  <si>
    <t>-816466616</t>
  </si>
  <si>
    <t>721</t>
  </si>
  <si>
    <t>Zdravotechnika - vnitřní kanalizace</t>
  </si>
  <si>
    <t>721171915</t>
  </si>
  <si>
    <t>Potrubí z PP propojení potrubí DN 110</t>
  </si>
  <si>
    <t>-205159725</t>
  </si>
  <si>
    <t>vpusť</t>
  </si>
  <si>
    <t>721173315</t>
  </si>
  <si>
    <t>Potrubí kanalizační z PVC SN 4 dešťové DN 110</t>
  </si>
  <si>
    <t>68379889</t>
  </si>
  <si>
    <t>prodloužení potrubí střešní vpusti</t>
  </si>
  <si>
    <t>4*2</t>
  </si>
  <si>
    <t>721210822</t>
  </si>
  <si>
    <t>Demontáž vpustí střešních DN 100</t>
  </si>
  <si>
    <t>1049582853</t>
  </si>
  <si>
    <t>721233112</t>
  </si>
  <si>
    <t>Střešní vtok polypropylen PP pro ploché střechy svislý odtok DN 110</t>
  </si>
  <si>
    <t>-1415764722</t>
  </si>
  <si>
    <t>60</t>
  </si>
  <si>
    <t>721242803</t>
  </si>
  <si>
    <t>Demontáž lapače střešních splavenin DN 110</t>
  </si>
  <si>
    <t>1557472004</t>
  </si>
  <si>
    <t>společenksý sál</t>
  </si>
  <si>
    <t>61</t>
  </si>
  <si>
    <t>721249115</t>
  </si>
  <si>
    <t>Montáž lapače střešních splavenin z PP DN 110 ostatní typ</t>
  </si>
  <si>
    <t>-1984218213</t>
  </si>
  <si>
    <t>62</t>
  </si>
  <si>
    <t>28341110</t>
  </si>
  <si>
    <t>lapače střešních splavenin okapová vpusť s klapkou+inspekční poklop z PP</t>
  </si>
  <si>
    <t>1494971843</t>
  </si>
  <si>
    <t>63</t>
  </si>
  <si>
    <t>721290111</t>
  </si>
  <si>
    <t>Zkouška těsnosti potrubí kanalizace vodou DN do 125</t>
  </si>
  <si>
    <t>-1546627321</t>
  </si>
  <si>
    <t>64</t>
  </si>
  <si>
    <t>721290112R</t>
  </si>
  <si>
    <t>Kamerová zkouška potrubí kanalizace</t>
  </si>
  <si>
    <t>soubor</t>
  </si>
  <si>
    <t>505427909</t>
  </si>
  <si>
    <t>střešní vpusť</t>
  </si>
  <si>
    <t>65</t>
  </si>
  <si>
    <t>998721102</t>
  </si>
  <si>
    <t>Přesun hmot tonážní pro vnitřní kanalizace v objektech v přes 6 do 12 m</t>
  </si>
  <si>
    <t>122371998</t>
  </si>
  <si>
    <t>751</t>
  </si>
  <si>
    <t>Vzduchotechnika</t>
  </si>
  <si>
    <t>66</t>
  </si>
  <si>
    <t>751526736</t>
  </si>
  <si>
    <t>Montáž protidešťové stříšky nebo výfukové hlavice do plastového potrubí kruhové s přírubou D přes 100 do 200 mm</t>
  </si>
  <si>
    <t>-1661300996</t>
  </si>
  <si>
    <t>9,</t>
  </si>
  <si>
    <t>67</t>
  </si>
  <si>
    <t>42974021</t>
  </si>
  <si>
    <t>stříška protidešťová plastová s pevnou přírubou PP D 125mm</t>
  </si>
  <si>
    <t>-1764253697</t>
  </si>
  <si>
    <t>68</t>
  </si>
  <si>
    <t>751526880</t>
  </si>
  <si>
    <t>Demontáž protidešťové stříšky nebo výfukové hlavice z plastového potrubí kruhového s přírubou nebo bez příruby D do 200 mm</t>
  </si>
  <si>
    <t>176517484</t>
  </si>
  <si>
    <t>69</t>
  </si>
  <si>
    <t>764306132</t>
  </si>
  <si>
    <t>Montáž ventilační turbíny na střeše</t>
  </si>
  <si>
    <t>1917707302</t>
  </si>
  <si>
    <t>70</t>
  </si>
  <si>
    <t>55381011</t>
  </si>
  <si>
    <t>turbína ventilační Al kompletní hlavice stavitelný krk se základnou do D 350mm</t>
  </si>
  <si>
    <t>540327528</t>
  </si>
  <si>
    <t>71</t>
  </si>
  <si>
    <t>55381021</t>
  </si>
  <si>
    <t>krk se základnou pro hlavici rotační pro ventilační turbínu Al do D 300mm</t>
  </si>
  <si>
    <t>-2066099643</t>
  </si>
  <si>
    <t>72</t>
  </si>
  <si>
    <t>998751101</t>
  </si>
  <si>
    <t>Přesun hmot tonážní pro vzduchotechniku v objektech výšky do 12 m</t>
  </si>
  <si>
    <t>-1729681444</t>
  </si>
  <si>
    <t>762</t>
  </si>
  <si>
    <t>Konstrukce tesařské</t>
  </si>
  <si>
    <t>73</t>
  </si>
  <si>
    <t>762361311</t>
  </si>
  <si>
    <t>Konstrukční a vyrovnávací vrstva pod klempířské prvky (atiky) z desek dřevoštěpkových tl 15 mm</t>
  </si>
  <si>
    <t>2132929883</t>
  </si>
  <si>
    <t>atika společenský sáol</t>
  </si>
  <si>
    <t>(15+9,05+9,05)*0,67*1,1</t>
  </si>
  <si>
    <t>74</t>
  </si>
  <si>
    <t>762361312</t>
  </si>
  <si>
    <t>Konstrukční a vyrovnávací vrstva pod klempířské prvky (atiky) z desek dřevoštěpkových tl 22 mm</t>
  </si>
  <si>
    <t>-2051186658</t>
  </si>
  <si>
    <t>87,282*1,1 'Přepočtené koeficientem množství</t>
  </si>
  <si>
    <t>75</t>
  </si>
  <si>
    <t>998762104</t>
  </si>
  <si>
    <t>Přesun hmot tonážní pro kce tesařské v objektech v přes 24 do 36 m</t>
  </si>
  <si>
    <t>84719366</t>
  </si>
  <si>
    <t>764</t>
  </si>
  <si>
    <t>Konstrukce klempířské</t>
  </si>
  <si>
    <t>76</t>
  </si>
  <si>
    <t>764002801</t>
  </si>
  <si>
    <t>Demontáž závětrné lišty do suti</t>
  </si>
  <si>
    <t>1590081365</t>
  </si>
  <si>
    <t>pavilon 7</t>
  </si>
  <si>
    <t>103</t>
  </si>
  <si>
    <t>20,42</t>
  </si>
  <si>
    <t>77</t>
  </si>
  <si>
    <t>764002825</t>
  </si>
  <si>
    <t>Demontáž ventilační turbíny do suti</t>
  </si>
  <si>
    <t>-1226736534</t>
  </si>
  <si>
    <t>5,</t>
  </si>
  <si>
    <t>78</t>
  </si>
  <si>
    <t>764002841</t>
  </si>
  <si>
    <t>Demontáž oplechování horních ploch zdí a nadezdívek do suti</t>
  </si>
  <si>
    <t>1310701672</t>
  </si>
  <si>
    <t>(15+9,05+9,05)</t>
  </si>
  <si>
    <t>79</t>
  </si>
  <si>
    <t>764002861</t>
  </si>
  <si>
    <t>Demontáž oplechování říms a ozdobných prvků do suti</t>
  </si>
  <si>
    <t>-751045058</t>
  </si>
  <si>
    <t>80</t>
  </si>
  <si>
    <t>764004801</t>
  </si>
  <si>
    <t>Demontáž podokapního žlabu do suti</t>
  </si>
  <si>
    <t>-1420625506</t>
  </si>
  <si>
    <t>5,7</t>
  </si>
  <si>
    <t>81</t>
  </si>
  <si>
    <t>764004861</t>
  </si>
  <si>
    <t>Demontáž svodu do suti</t>
  </si>
  <si>
    <t>2057164234</t>
  </si>
  <si>
    <t>4,65*2</t>
  </si>
  <si>
    <t>3,16</t>
  </si>
  <si>
    <t>82</t>
  </si>
  <si>
    <t>764212634</t>
  </si>
  <si>
    <t>Oplechování štítu závětrnou lištou z Pz s povrchovou úpravou rš 330 mm</t>
  </si>
  <si>
    <t>945274412</t>
  </si>
  <si>
    <t>(15+9,05+9,05)*1,1</t>
  </si>
  <si>
    <t>103*1,1</t>
  </si>
  <si>
    <t>21*1,1</t>
  </si>
  <si>
    <t>83</t>
  </si>
  <si>
    <t>764214607</t>
  </si>
  <si>
    <t>Oplechování horních ploch a atik bez rohů z Pz s povrch úpravou mechanicky kotvené rš 670 mm</t>
  </si>
  <si>
    <t>-1254804936</t>
  </si>
  <si>
    <t>84</t>
  </si>
  <si>
    <t>764511601</t>
  </si>
  <si>
    <t>Žlab podokapní půlkruhový z Pz s povrchovou úpravou rš 250 mm</t>
  </si>
  <si>
    <t>-569311003</t>
  </si>
  <si>
    <t>15*1,1</t>
  </si>
  <si>
    <t>5,7*1,1</t>
  </si>
  <si>
    <t>85</t>
  </si>
  <si>
    <t>764511642</t>
  </si>
  <si>
    <t>Kotlík oválný (trychtýřový) pro podokapní žlaby z Pz s povrchovou úpravou 330/100 mm</t>
  </si>
  <si>
    <t>-529964932</t>
  </si>
  <si>
    <t>2+1</t>
  </si>
  <si>
    <t>86</t>
  </si>
  <si>
    <t>764518622</t>
  </si>
  <si>
    <t>Svody kruhové včetně objímek, kolen, odskoků z Pz s povrchovou úpravou průměru 100 mm</t>
  </si>
  <si>
    <t>306457939</t>
  </si>
  <si>
    <t>4,65*2*1,1</t>
  </si>
  <si>
    <t>3,16*1,1</t>
  </si>
  <si>
    <t>87</t>
  </si>
  <si>
    <t>998764103</t>
  </si>
  <si>
    <t>Přesun hmot tonážní pro konstrukce klempířské v objektech v přes 12 do 24 m</t>
  </si>
  <si>
    <t>974200745</t>
  </si>
  <si>
    <t>767</t>
  </si>
  <si>
    <t>Konstrukce zámečnické</t>
  </si>
  <si>
    <t>88</t>
  </si>
  <si>
    <t>767881112</t>
  </si>
  <si>
    <t>Montáž bodů záchytného systému do železobetonu chemickou kotvou</t>
  </si>
  <si>
    <t>1306657880</t>
  </si>
  <si>
    <t>24+8</t>
  </si>
  <si>
    <t>89</t>
  </si>
  <si>
    <t>70921326</t>
  </si>
  <si>
    <t>kotvicí bod pro betonové konstrukce pomocí rozpěrné kotvy nebo chemické kotvy dl 200mm</t>
  </si>
  <si>
    <t>-77167288</t>
  </si>
  <si>
    <t>90</t>
  </si>
  <si>
    <t>31452201</t>
  </si>
  <si>
    <t>nerezové lano určené pro systémy s požadavkem na permanentní kotvicí vedení tl 8mm</t>
  </si>
  <si>
    <t>1326099541</t>
  </si>
  <si>
    <t>84+32</t>
  </si>
  <si>
    <t>91</t>
  </si>
  <si>
    <t>767881151R</t>
  </si>
  <si>
    <t>Revize a předání do užívání</t>
  </si>
  <si>
    <t>1847349604</t>
  </si>
  <si>
    <t>92</t>
  </si>
  <si>
    <t>767881161R</t>
  </si>
  <si>
    <t>Školení na montáž</t>
  </si>
  <si>
    <t>-2040975728</t>
  </si>
  <si>
    <t>93</t>
  </si>
  <si>
    <t>998767103</t>
  </si>
  <si>
    <t>Přesun hmot tonážní pro zámečnické konstrukce v objektech v přes 12 do 24 m</t>
  </si>
  <si>
    <t>806377288</t>
  </si>
  <si>
    <t>Obklad keramický</t>
  </si>
  <si>
    <t>5,4</t>
  </si>
  <si>
    <t>04 - Výplně otvorů</t>
  </si>
  <si>
    <t xml:space="preserve">    3 - Svislé a kompletní konstrukce</t>
  </si>
  <si>
    <t xml:space="preserve">    741 - Elektroinstalace - silnoproud</t>
  </si>
  <si>
    <t xml:space="preserve">    763 - Konstrukce suché výstavby</t>
  </si>
  <si>
    <t xml:space="preserve">    766 - Konstrukce truhlářské</t>
  </si>
  <si>
    <t xml:space="preserve">    781 - Dokončovací práce - obklady</t>
  </si>
  <si>
    <t xml:space="preserve">    783 - Dokončovací práce - nátěry</t>
  </si>
  <si>
    <t xml:space="preserve">    786 - Dokončovací práce - čalounické úpravy</t>
  </si>
  <si>
    <t>Svislé a kompletní konstrukce</t>
  </si>
  <si>
    <t>311272111</t>
  </si>
  <si>
    <t>Zdivo z pórobetonových tvárnic hladkých do P2 do 450 kg/m3 na tenkovrstvou maltu tl 250 mm</t>
  </si>
  <si>
    <t>464377334</t>
  </si>
  <si>
    <t>meziokení výplň</t>
  </si>
  <si>
    <t>0,6*1,6*(6+6+1+1)</t>
  </si>
  <si>
    <t>1,2*1,6*(52)</t>
  </si>
  <si>
    <t>(0,6*1,6)*(6+6+6+6)</t>
  </si>
  <si>
    <t>(1,2*1,6)*(7*6)</t>
  </si>
  <si>
    <t>612142001</t>
  </si>
  <si>
    <t>Pletivo sklovláknité vnitřních stěn vtlačené do tmelu</t>
  </si>
  <si>
    <t>-353760424</t>
  </si>
  <si>
    <t>612335302</t>
  </si>
  <si>
    <t>Cementová štuková omítka ostění nebo nadpraží (vyzdívka)</t>
  </si>
  <si>
    <t>-1243892998</t>
  </si>
  <si>
    <t>216,96</t>
  </si>
  <si>
    <t>816,820*0,35</t>
  </si>
  <si>
    <t>619995001</t>
  </si>
  <si>
    <t>Začištění omítek kolem oken, dveří, podlah nebo obkladů</t>
  </si>
  <si>
    <t>739465355</t>
  </si>
  <si>
    <t>boční vstup</t>
  </si>
  <si>
    <t>strojovna okna a dveře</t>
  </si>
  <si>
    <t>(0,9+0,8+0,8)*2</t>
  </si>
  <si>
    <t>(1+2+2)*1</t>
  </si>
  <si>
    <t>vnitřní stěny</t>
  </si>
  <si>
    <t>(3,04+2,45+2,45)*3</t>
  </si>
  <si>
    <t>(1,5+2,1+2,1)*2</t>
  </si>
  <si>
    <t>622143004</t>
  </si>
  <si>
    <t>Montáž omítkových samolepících začišťovacích profilů pro spojení s okenním rámem</t>
  </si>
  <si>
    <t>-83527152</t>
  </si>
  <si>
    <t>(0,3)*59*2</t>
  </si>
  <si>
    <t>(0,3)*54*2</t>
  </si>
  <si>
    <t>(0,3)*1*2</t>
  </si>
  <si>
    <t>(0,3)*4*2</t>
  </si>
  <si>
    <t>(0,3)*5*2</t>
  </si>
  <si>
    <t>(0,3)*2*2</t>
  </si>
  <si>
    <t>59051512.1</t>
  </si>
  <si>
    <t>profil začišťovací s okapnicí PVC s výztužnou tkaninou pro parapet ETICS (např. Likov)</t>
  </si>
  <si>
    <t>CS ÚRS 2023 02</t>
  </si>
  <si>
    <t>1208158741</t>
  </si>
  <si>
    <t>81*1,1 'Přepočtené koeficientem množství</t>
  </si>
  <si>
    <t>968062247</t>
  </si>
  <si>
    <t>Vybourání dřevěných rámů oken jednoduchých včetně křídel pl přes 4 m2</t>
  </si>
  <si>
    <t>1635262326</t>
  </si>
  <si>
    <t>1.NP</t>
  </si>
  <si>
    <t>(3,04*2,45)</t>
  </si>
  <si>
    <t>III.NP a IV. NP</t>
  </si>
  <si>
    <t>3,04*2,45*2</t>
  </si>
  <si>
    <t>1,5*2,1*2</t>
  </si>
  <si>
    <t>968072456</t>
  </si>
  <si>
    <t>Vybourání kovových dveřních zárubní pl přes 2 m2</t>
  </si>
  <si>
    <t>1257376517</t>
  </si>
  <si>
    <t>1*2</t>
  </si>
  <si>
    <t>968082017</t>
  </si>
  <si>
    <t>Vybourání plastových rámů oken včetně křídel plochy přes 2 do 4 m2</t>
  </si>
  <si>
    <t>1853647273</t>
  </si>
  <si>
    <t>(0,9*0,8)*2</t>
  </si>
  <si>
    <t>968082022</t>
  </si>
  <si>
    <t>Vybourání plastových zárubní dveří plochy do 4 m2</t>
  </si>
  <si>
    <t>-2087704591</t>
  </si>
  <si>
    <t xml:space="preserve">boční vstup </t>
  </si>
  <si>
    <t>978059541</t>
  </si>
  <si>
    <t>Odsekání a odebrání obkladů stěn z vnitřních obkládaček plochy přes 1 m2</t>
  </si>
  <si>
    <t>-1274564666</t>
  </si>
  <si>
    <t>parapet u oken</t>
  </si>
  <si>
    <t>1,5*(0,2+0,2)*9</t>
  </si>
  <si>
    <t>-1151097221</t>
  </si>
  <si>
    <t>1807865454</t>
  </si>
  <si>
    <t>39,483*2 'Přepočtené koeficientem množství</t>
  </si>
  <si>
    <t>931636689</t>
  </si>
  <si>
    <t>1320112173</t>
  </si>
  <si>
    <t>39,483*10 'Přepočtené koeficientem množství</t>
  </si>
  <si>
    <t>997013804</t>
  </si>
  <si>
    <t>Poplatek za uložení na skládce (skládkovné) stavebního odpadu ze skla kód odpadu 17 02 02</t>
  </si>
  <si>
    <t>1436437316</t>
  </si>
  <si>
    <t>-2142403296</t>
  </si>
  <si>
    <t>-1829775510</t>
  </si>
  <si>
    <t>žaluzie box</t>
  </si>
  <si>
    <t>2,4*0,35*59</t>
  </si>
  <si>
    <t>28376801</t>
  </si>
  <si>
    <t>deska fenolická tepelně izolační fasádní λ=0,021 tl 30mm</t>
  </si>
  <si>
    <t>87441817</t>
  </si>
  <si>
    <t>2,4*0,35*59*1,1</t>
  </si>
  <si>
    <t>998713103</t>
  </si>
  <si>
    <t>Přesun hmot tonážní pro izolace tepelné v objektech v přes 12 do 24 m</t>
  </si>
  <si>
    <t>-1719673720</t>
  </si>
  <si>
    <t>741</t>
  </si>
  <si>
    <t>Elektroinstalace - silnoproud</t>
  </si>
  <si>
    <t>741311004R</t>
  </si>
  <si>
    <t>Montáž čidlo větrného</t>
  </si>
  <si>
    <t>-567813857</t>
  </si>
  <si>
    <t>40461059R</t>
  </si>
  <si>
    <t>Větrné čidlo</t>
  </si>
  <si>
    <t>1072513005</t>
  </si>
  <si>
    <t>998741103</t>
  </si>
  <si>
    <t>Přesun hmot tonážní pro silnoproud v objektech v přes 12 do 24 m</t>
  </si>
  <si>
    <t>-775235949</t>
  </si>
  <si>
    <t>763</t>
  </si>
  <si>
    <t>Konstrukce suché výstavby</t>
  </si>
  <si>
    <t>763711822</t>
  </si>
  <si>
    <t>Demontáž dřevostaveb stěn a příček z panelů s izolací bez omítky tl přes 100 do 150 mm</t>
  </si>
  <si>
    <t>-1728218110</t>
  </si>
  <si>
    <t>764002851.1</t>
  </si>
  <si>
    <t>Demontáž oplechování parapetů do suti</t>
  </si>
  <si>
    <t>1230212508</t>
  </si>
  <si>
    <t>36*5</t>
  </si>
  <si>
    <t>28,8+3,6</t>
  </si>
  <si>
    <t>3,6*6</t>
  </si>
  <si>
    <t>2,4*6</t>
  </si>
  <si>
    <t>28,8*6</t>
  </si>
  <si>
    <t>(0,9)*2</t>
  </si>
  <si>
    <t>764216605</t>
  </si>
  <si>
    <t>Oplechování rovných parapetů mechanicky kotvené z Pz s povrchovou úpravou rš 400 mm</t>
  </si>
  <si>
    <t>-1112136593</t>
  </si>
  <si>
    <t>2,4*59</t>
  </si>
  <si>
    <t>2,4*48</t>
  </si>
  <si>
    <t>726207825</t>
  </si>
  <si>
    <t>766</t>
  </si>
  <si>
    <t>Konstrukce truhlářské</t>
  </si>
  <si>
    <t>766622131</t>
  </si>
  <si>
    <t>Montáž plastových oken plochy přes 1 m2 otevíravých v do 1,5 m s rámem do zdiva</t>
  </si>
  <si>
    <t>-1292695715</t>
  </si>
  <si>
    <t>0,9*0,8*2</t>
  </si>
  <si>
    <t>pod schodištěm</t>
  </si>
  <si>
    <t>0,6*0,6</t>
  </si>
  <si>
    <t>61140051</t>
  </si>
  <si>
    <t>okno plastové otevíravé/sklopné dvojsklo přes plochu 1m2 do v 1,5m</t>
  </si>
  <si>
    <t>-1666126948</t>
  </si>
  <si>
    <t>1,8*1,1 'Přepočtené koeficientem množství</t>
  </si>
  <si>
    <t>766622132</t>
  </si>
  <si>
    <t>Montáž plastových oken plochy přes 1 m2 otevíravých v do 2,5 m s rámem do zdiva</t>
  </si>
  <si>
    <t>-2079951846</t>
  </si>
  <si>
    <t>61140054</t>
  </si>
  <si>
    <t>okno plastové otevíravé/sklopné trojsklo přes plochu 1m2 v 1,5-2,5m U= 0,6 W/mK</t>
  </si>
  <si>
    <t>-1767998270</t>
  </si>
  <si>
    <t>517,47*1,1 'Přepočtené koeficientem množství</t>
  </si>
  <si>
    <t>766622133</t>
  </si>
  <si>
    <t>Montáž plastových oken plochy přes 1 m2 otevíravých v přes 2,5 m s rámem do zdiva</t>
  </si>
  <si>
    <t>1560167890</t>
  </si>
  <si>
    <t>61140056</t>
  </si>
  <si>
    <t>okno plastové otevíravé/sklopné trojsklo přes plochu 1m2 přes v 2,5m U= 0,6 W/mK</t>
  </si>
  <si>
    <t>633880611</t>
  </si>
  <si>
    <t>9,12*1,1 'Přepočtené koeficientem množství</t>
  </si>
  <si>
    <t>766629639</t>
  </si>
  <si>
    <t>Montáž těsnění připojovací spáry parapetu těsnící fólií</t>
  </si>
  <si>
    <t>-1331966467</t>
  </si>
  <si>
    <t>59071093</t>
  </si>
  <si>
    <t>fólie okenní těsnící univerzální klimaticky aktivní omítatelná 100mm s butylem</t>
  </si>
  <si>
    <t>-330760159</t>
  </si>
  <si>
    <t>313,15</t>
  </si>
  <si>
    <t>313,15*1,1 'Přepočtené koeficientem množství</t>
  </si>
  <si>
    <t>766629651</t>
  </si>
  <si>
    <t>Montáž těsnění připojovací spáry ostění nebo nadpraží těsnící fólií</t>
  </si>
  <si>
    <t>766323207</t>
  </si>
  <si>
    <t>28355025</t>
  </si>
  <si>
    <t>fólie těsnící š 90mm pro vnitřní parotěsnou připojovací spáru</t>
  </si>
  <si>
    <t>1169219215</t>
  </si>
  <si>
    <t>781,6*1,1 'Přepočtené koeficientem množství</t>
  </si>
  <si>
    <t>766660421</t>
  </si>
  <si>
    <t>Montáž vchodových dveří včetně rámu jednokřídlových s nadsvětlíkem do zdiva</t>
  </si>
  <si>
    <t>-13475334</t>
  </si>
  <si>
    <t>55341334R</t>
  </si>
  <si>
    <t>dveře Al prosklené sestava 0,9 W/m2K</t>
  </si>
  <si>
    <t>-928258416</t>
  </si>
  <si>
    <t>1.PP</t>
  </si>
  <si>
    <t>766660451</t>
  </si>
  <si>
    <t>Montáž vchodových dveří včetně rámu dvoukřídlových bez nadsvětlíku do zdiva</t>
  </si>
  <si>
    <t>2123646566</t>
  </si>
  <si>
    <t>61140501</t>
  </si>
  <si>
    <t xml:space="preserve">dveře jednokřídlé plastové s dekorem plné max rozměru otvoru 2,42m2 bezpečnostní třídy RC2 </t>
  </si>
  <si>
    <t>-25493777</t>
  </si>
  <si>
    <t>766660031</t>
  </si>
  <si>
    <t>Montáž dveřních křídel otvíravých dvoukřídlových požárních do ocelové zárubně</t>
  </si>
  <si>
    <t>-619085894</t>
  </si>
  <si>
    <t>61140509</t>
  </si>
  <si>
    <t>dveře dvoukřídlé plastové s dekorem prosklené max rozměru otvoru 4,84m2</t>
  </si>
  <si>
    <t>1596696164</t>
  </si>
  <si>
    <t>IV. a V.NP</t>
  </si>
  <si>
    <t>1,45*2,1*2</t>
  </si>
  <si>
    <t>766660461</t>
  </si>
  <si>
    <t>Montáž plastové stěny včetně dvoukřídlových dveří s nadsvětlíkem do zdiva</t>
  </si>
  <si>
    <t>1010157258</t>
  </si>
  <si>
    <t>1.NP, IV.NP a V.NP</t>
  </si>
  <si>
    <t>61140511</t>
  </si>
  <si>
    <t xml:space="preserve">dveře dvoukřídlé plastové v plast stěně s dekorem (zlatý dub) prosklené </t>
  </si>
  <si>
    <t>-137659888</t>
  </si>
  <si>
    <t>3,04*2,61*3</t>
  </si>
  <si>
    <t>766694116</t>
  </si>
  <si>
    <t>Montáž parapetních desek dřevěných nebo plastových š do 30 cm</t>
  </si>
  <si>
    <t>-953814844</t>
  </si>
  <si>
    <t>61144401</t>
  </si>
  <si>
    <t>parapet plastový vnitřní š 250mm</t>
  </si>
  <si>
    <t>1034788791</t>
  </si>
  <si>
    <t>313,5*1,1 'Přepočtené koeficientem množství</t>
  </si>
  <si>
    <t>61144019</t>
  </si>
  <si>
    <t>koncovka k parapetu plastovému vnitřnímu 1 pár</t>
  </si>
  <si>
    <t>sada</t>
  </si>
  <si>
    <t>1663636641</t>
  </si>
  <si>
    <t>998766103</t>
  </si>
  <si>
    <t>Přesun hmot tonážní pro kce truhlářské v objektech v přes 12 do 24 m</t>
  </si>
  <si>
    <t>-1383040951</t>
  </si>
  <si>
    <t>767161111</t>
  </si>
  <si>
    <t>Montáž zábradlí rovného z trubek do zdi hm do 20 kg</t>
  </si>
  <si>
    <t>905028622</t>
  </si>
  <si>
    <t>jižní a severní pohled (vntiřní a vnější zábradlí)</t>
  </si>
  <si>
    <t>1,5*9*2</t>
  </si>
  <si>
    <t>767161812</t>
  </si>
  <si>
    <t>Demontáž zábradlí rovného rozebíratelného hmotnosti 1 m zábradlí přes 20 kg do suti</t>
  </si>
  <si>
    <t>-1256048843</t>
  </si>
  <si>
    <t>2038019775</t>
  </si>
  <si>
    <t>781</t>
  </si>
  <si>
    <t>Dokončovací práce - obklady</t>
  </si>
  <si>
    <t>781121011</t>
  </si>
  <si>
    <t>Příprava podkladu před provedením obkladu nátěr penetrační na stěnu</t>
  </si>
  <si>
    <t>1804633376</t>
  </si>
  <si>
    <t>parapet</t>
  </si>
  <si>
    <t>781474154</t>
  </si>
  <si>
    <t>Montáž obkladů vnitřních stěn z dlaždic keramických lepených flexibilním lepidlem velkoformátových hladkých přes 4 do 6 ks/m2</t>
  </si>
  <si>
    <t>CS ÚRS 2025 02</t>
  </si>
  <si>
    <t>-1481018400</t>
  </si>
  <si>
    <t>59761704</t>
  </si>
  <si>
    <t>obklad keramický nemrazuvzdorný povrch hladký/lesklý tl do 10mm přes 22 do 25ks/m2</t>
  </si>
  <si>
    <t>1817127329</t>
  </si>
  <si>
    <t>998781101</t>
  </si>
  <si>
    <t>Přesun hmot tonážní pro obklady keramické v objektech v do 6 m</t>
  </si>
  <si>
    <t>-929960977</t>
  </si>
  <si>
    <t>783</t>
  </si>
  <si>
    <t>Dokončovací práce - nátěry</t>
  </si>
  <si>
    <t>783306807</t>
  </si>
  <si>
    <t>Odstranění nátěru ze zámečnických konstrukcí odstraňovačem nátěrů</t>
  </si>
  <si>
    <t>-925995111</t>
  </si>
  <si>
    <t>1,5*9*2*2</t>
  </si>
  <si>
    <t>783314101</t>
  </si>
  <si>
    <t>Základní jednonásobný syntetický nátěr zámečnických konstrukcí</t>
  </si>
  <si>
    <t>97471274</t>
  </si>
  <si>
    <t>783315101</t>
  </si>
  <si>
    <t>Jednonásobný syntetický standardní mezinátěr zámečnických konstrukcí</t>
  </si>
  <si>
    <t>-2106023145</t>
  </si>
  <si>
    <t>783317101</t>
  </si>
  <si>
    <t>Krycí dvounásobný syntetický standardní nátěr zámečnických konstrukcí + RAL</t>
  </si>
  <si>
    <t>1902401086</t>
  </si>
  <si>
    <t>1248120676</t>
  </si>
  <si>
    <t>784221101</t>
  </si>
  <si>
    <t>Dvojnásobné bílé malby ze směsí za sucha dobře otěruvzdorných v místnostech do 3,80 m</t>
  </si>
  <si>
    <t>-387902256</t>
  </si>
  <si>
    <t>786</t>
  </si>
  <si>
    <t>Dokončovací práce - čalounické úpravy</t>
  </si>
  <si>
    <t>741121001R</t>
  </si>
  <si>
    <t>Montáž, dodávka přívodního kabelu pro ovládání žaluzií a zapojení + tlačítko</t>
  </si>
  <si>
    <t>1647297050</t>
  </si>
  <si>
    <t>59*1,5</t>
  </si>
  <si>
    <t>786623011</t>
  </si>
  <si>
    <t>Montáž venkovní žaluzie do okenního nebo dveřního otvoru na rám nebo do žaluziové schránky ovládané motorem pl do 4 m2</t>
  </si>
  <si>
    <t>844959145</t>
  </si>
  <si>
    <t>západní fasáda</t>
  </si>
  <si>
    <t>55342529</t>
  </si>
  <si>
    <t>žaluzie Z-90 ovládaná základním motorem včetně příslušenství plochy do 4,0m2</t>
  </si>
  <si>
    <t>1571342384</t>
  </si>
  <si>
    <t>2,4*1,6*59</t>
  </si>
  <si>
    <t>786623041</t>
  </si>
  <si>
    <t>Montáž žaluziové schránky venkovní žaluzie osazené do okenního nebo dveřního otvoru dl přes 1300 do 2400 mm</t>
  </si>
  <si>
    <t>-1067505031</t>
  </si>
  <si>
    <t>28376723</t>
  </si>
  <si>
    <t>kryt podomítkový PUR s izolací XPS 30 mm včetně kotvení pro žaluzii plochy do 4,0m2 š do 2,0m</t>
  </si>
  <si>
    <t>420829838</t>
  </si>
  <si>
    <t>786623051</t>
  </si>
  <si>
    <t>Montáž obkladové desky ostění nebo krytu pro skrytou montáž vodícího profilu žaluzie osazené do okenního nebo dveřního otvoru</t>
  </si>
  <si>
    <t>-938852601</t>
  </si>
  <si>
    <t>28376751</t>
  </si>
  <si>
    <t>pouzdro pro skrytý vodící profil žaluzie včetně příslušenství</t>
  </si>
  <si>
    <t>1455129391</t>
  </si>
  <si>
    <t>1,5*59*2</t>
  </si>
  <si>
    <t>998786103</t>
  </si>
  <si>
    <t>Přesun hmot tonážní pro stínění a čalounické úpravy v objektech v přes 12 do 24 m</t>
  </si>
  <si>
    <t>456406833</t>
  </si>
  <si>
    <t>05 - Vstup</t>
  </si>
  <si>
    <t>764 - Konstrukce klempířské</t>
  </si>
  <si>
    <t xml:space="preserve">    9 - Ostatní konstrukce, bourání</t>
  </si>
  <si>
    <t>Ostatní konstrukce, bourání</t>
  </si>
  <si>
    <t>953993321</t>
  </si>
  <si>
    <t>Osazení bezpečnostní, orientační nebo informační tabulky přilepením</t>
  </si>
  <si>
    <t>-1665178316</t>
  </si>
  <si>
    <t>73534552</t>
  </si>
  <si>
    <t>tabulka bezpečnostní plastová s tiskem 210x87mm</t>
  </si>
  <si>
    <t>954960422</t>
  </si>
  <si>
    <t>741372067</t>
  </si>
  <si>
    <t>Montáž svítidlo LED exteriérové přisazené nástěnné reflektorové se samostatným nebo integrovaným pohybovým čidlem se zapojením vodičů - přesun na nový KZS</t>
  </si>
  <si>
    <t>-19957437</t>
  </si>
  <si>
    <t>741374900</t>
  </si>
  <si>
    <t>Demontáž svítidla exteriérového s int. zdrojem LED přisazeného nástěnného se zachováním funkčnosti</t>
  </si>
  <si>
    <t>-789892923</t>
  </si>
  <si>
    <t>998742101</t>
  </si>
  <si>
    <t>Přesun hmot tonážní pro slaboproud v objektech v do 6 m</t>
  </si>
  <si>
    <t>-1689008724</t>
  </si>
  <si>
    <t>06 - Ostatní práce</t>
  </si>
  <si>
    <t>62 - Úprava povrchů vnějších</t>
  </si>
  <si>
    <t xml:space="preserve">    96 - Bourání konstrukcí</t>
  </si>
  <si>
    <t>Úprava povrchů vnějších</t>
  </si>
  <si>
    <t>751398051</t>
  </si>
  <si>
    <t xml:space="preserve">Mtž větrací mřížky </t>
  </si>
  <si>
    <t>1637339404</t>
  </si>
  <si>
    <t>55341427</t>
  </si>
  <si>
    <t>mřížka větrací hliníková/nerezová se síťovinou 150x150mm</t>
  </si>
  <si>
    <t>-178386517</t>
  </si>
  <si>
    <t>751398812</t>
  </si>
  <si>
    <t>Demontáž větrací mřížky z potrubí kruhového D do 200 mm</t>
  </si>
  <si>
    <t>-849845906</t>
  </si>
  <si>
    <t>751537032</t>
  </si>
  <si>
    <t>Mtž potrubí ohebného neizol ze dvou vrstev PVC s polyamidovou tkaninou D do 200 mm</t>
  </si>
  <si>
    <t>-1189507525</t>
  </si>
  <si>
    <t>286111121</t>
  </si>
  <si>
    <t>trubka PVC DN 100</t>
  </si>
  <si>
    <t>-2115507058</t>
  </si>
  <si>
    <t>131213102</t>
  </si>
  <si>
    <t>Hloubení jam ručně zapažených i nezapažených s urovnáním dna do předepsaného profilu a spádu v hornině třídy těžitelnosti I skupiny 3 nesoudržných</t>
  </si>
  <si>
    <t>-434497366</t>
  </si>
  <si>
    <t>výkop na zemnící desku</t>
  </si>
  <si>
    <t>1,5*1,5*1,5*7</t>
  </si>
  <si>
    <t>1796424742</t>
  </si>
  <si>
    <t>174151101</t>
  </si>
  <si>
    <t>Zásyp jam, šachet rýh nebo kolem objektů sypaninou se zhutněním</t>
  </si>
  <si>
    <t>1627158206</t>
  </si>
  <si>
    <t>Potažení vnějších stěn sklovláknitým pletivem vtlačeným do tenkovrstvé hmoty</t>
  </si>
  <si>
    <t>-1358081247</t>
  </si>
  <si>
    <t>el pilíře</t>
  </si>
  <si>
    <t>(0,3+0,3+1,2)*1,2</t>
  </si>
  <si>
    <t>(0,3+0,3+1,4)*1,2</t>
  </si>
  <si>
    <t>978059641</t>
  </si>
  <si>
    <t>Odsekání a odebrání obkladů stěn z vnějších obkládaček plochy přes 1 m2</t>
  </si>
  <si>
    <t>834664366</t>
  </si>
  <si>
    <t>38,47+49+49+1,55+1,55+4,5+12,8+4,3+0,6+2,05+(1,5*2,6*2)+12,2+4,3+0,7</t>
  </si>
  <si>
    <t>96</t>
  </si>
  <si>
    <t>Bourání konstrukcí</t>
  </si>
  <si>
    <t>9612354VL4</t>
  </si>
  <si>
    <t>Demontáž tabulí (č.orientační, č.popisné) - likvidace</t>
  </si>
  <si>
    <t>1628451592</t>
  </si>
  <si>
    <t>997013151</t>
  </si>
  <si>
    <t>Vnitrostaveništní doprava suti a vybouraných hmot pro budovy v do 6 m s omezením mechanizace</t>
  </si>
  <si>
    <t>-2035865449</t>
  </si>
  <si>
    <t>-1548682435</t>
  </si>
  <si>
    <t>1121467461</t>
  </si>
  <si>
    <t>17,279*10 'Přepočtené koeficientem množství</t>
  </si>
  <si>
    <t>1319072860</t>
  </si>
  <si>
    <t>320206873</t>
  </si>
  <si>
    <t>12321321</t>
  </si>
  <si>
    <t>Montáž JT1 JT2</t>
  </si>
  <si>
    <t>kpl</t>
  </si>
  <si>
    <t>-1233877979</t>
  </si>
  <si>
    <t>123213211</t>
  </si>
  <si>
    <t>Montáž HVI long HVI long</t>
  </si>
  <si>
    <t>2016376833</t>
  </si>
  <si>
    <t>210220002</t>
  </si>
  <si>
    <t>Montáž uzemňovacích vedení vodičů FeZn pomocí svorek na povrchu drátem nebo lanem do průměru 10 mm</t>
  </si>
  <si>
    <t>-967407171</t>
  </si>
  <si>
    <t>zemnící pásek</t>
  </si>
  <si>
    <t>36,740+14,12+36,710+6,495+4,955+10+10+15,6</t>
  </si>
  <si>
    <t>35441073</t>
  </si>
  <si>
    <t>drát D 10mm FeZn</t>
  </si>
  <si>
    <t>256</t>
  </si>
  <si>
    <t>1341102395</t>
  </si>
  <si>
    <t>134,62/1,05*1,1</t>
  </si>
  <si>
    <t>212312111</t>
  </si>
  <si>
    <t>Lože pro zemnící pásek z betonu prostého</t>
  </si>
  <si>
    <t>2057785957</t>
  </si>
  <si>
    <t>(134,620)*0,3*0,10</t>
  </si>
  <si>
    <t>741410021</t>
  </si>
  <si>
    <t>Montáž vodič uzemňovací pásek průřezu do 120 mm2 v městské zástavbě v zemi</t>
  </si>
  <si>
    <t>1947892468</t>
  </si>
  <si>
    <t>22,85*2+12,125</t>
  </si>
  <si>
    <t>35442062</t>
  </si>
  <si>
    <t>pás zemnící 30x4mm FeZn</t>
  </si>
  <si>
    <t>254405120</t>
  </si>
  <si>
    <t>(57,825/1,05)*1,1</t>
  </si>
  <si>
    <t>741421811.1</t>
  </si>
  <si>
    <t>Demontáž drátu nebo lana svodového vedení D do 8 mm kolmý svod</t>
  </si>
  <si>
    <t>-779446375</t>
  </si>
  <si>
    <t>FASÁDA</t>
  </si>
  <si>
    <t>18,9*5</t>
  </si>
  <si>
    <t>6,12*2</t>
  </si>
  <si>
    <t>741421813R</t>
  </si>
  <si>
    <t>Podpůrná trubka délky 1950 mm s jímačem 2500 mm</t>
  </si>
  <si>
    <t>708741040</t>
  </si>
  <si>
    <t>741421815R</t>
  </si>
  <si>
    <t xml:space="preserve">Připojovací sada </t>
  </si>
  <si>
    <t>-1988357348</t>
  </si>
  <si>
    <t>741421816R</t>
  </si>
  <si>
    <t xml:space="preserve">HVI long 23 mm </t>
  </si>
  <si>
    <t>1392376780</t>
  </si>
  <si>
    <t>741421817R</t>
  </si>
  <si>
    <t xml:space="preserve">Podpěra vedení do plochy střechy podle krytiny  </t>
  </si>
  <si>
    <t>-1551826927</t>
  </si>
  <si>
    <t>741421818R</t>
  </si>
  <si>
    <t xml:space="preserve">Podpěra vedení na okapový svod </t>
  </si>
  <si>
    <t>1398308584</t>
  </si>
  <si>
    <t>35442232</t>
  </si>
  <si>
    <t>Krabice pro zkušební svorku do země - hranatá šedá</t>
  </si>
  <si>
    <t>-678266704</t>
  </si>
  <si>
    <t>35442044</t>
  </si>
  <si>
    <t xml:space="preserve">PA svorka </t>
  </si>
  <si>
    <t>-1607597860</t>
  </si>
  <si>
    <t>55349677</t>
  </si>
  <si>
    <t>SA svorky</t>
  </si>
  <si>
    <t>2125676969</t>
  </si>
  <si>
    <t>741421821</t>
  </si>
  <si>
    <t>Demontáž drátu nebo lana svodového vedení D do 8 mm rovná střecha</t>
  </si>
  <si>
    <t>-734720477</t>
  </si>
  <si>
    <t>98,7+13,5*3+2,6*5</t>
  </si>
  <si>
    <t>(9,05+15+9,05+15+15)</t>
  </si>
  <si>
    <t>741440001.1</t>
  </si>
  <si>
    <t>Montáž deska zemnící 2000x250 mm</t>
  </si>
  <si>
    <t>-1934339425</t>
  </si>
  <si>
    <t>35442050.1</t>
  </si>
  <si>
    <t>deska zemnící s přivařeným páskem 2000x250mm</t>
  </si>
  <si>
    <t>1145856168</t>
  </si>
  <si>
    <t>741810001R.1</t>
  </si>
  <si>
    <t>Revize hromosvodu</t>
  </si>
  <si>
    <t>-941014216</t>
  </si>
  <si>
    <t>-1728459615</t>
  </si>
  <si>
    <t>1525466732</t>
  </si>
  <si>
    <t>el. pilíře</t>
  </si>
  <si>
    <t>1,2+1,4</t>
  </si>
  <si>
    <t>764218605</t>
  </si>
  <si>
    <t>Oplechování rovné římsy mechanicky kotvené z Pz s upraveným povrchem rš 400 mm</t>
  </si>
  <si>
    <t>2120222779</t>
  </si>
  <si>
    <t>(1,2+1,4)*1,1</t>
  </si>
  <si>
    <t>998764101</t>
  </si>
  <si>
    <t>Přesun hmot tonážní pro konstrukce klempířské v objektech v do 6 m</t>
  </si>
  <si>
    <t>1422106615</t>
  </si>
  <si>
    <t>766693411R</t>
  </si>
  <si>
    <t>Montáž ptačích budek</t>
  </si>
  <si>
    <t>-157019962</t>
  </si>
  <si>
    <t>59039041R1</t>
  </si>
  <si>
    <t>budka pro ZCHD</t>
  </si>
  <si>
    <t>-1939917299</t>
  </si>
  <si>
    <t>998766105</t>
  </si>
  <si>
    <t>Přesun hmot tonážní pro kce truhlářské v objektech v přes 36 do 48 m</t>
  </si>
  <si>
    <t>1241204127</t>
  </si>
  <si>
    <t>767123123</t>
  </si>
  <si>
    <t xml:space="preserve">Montáž informační cedule </t>
  </si>
  <si>
    <t>1815344603</t>
  </si>
  <si>
    <t>767123456</t>
  </si>
  <si>
    <t xml:space="preserve">Informační cedule </t>
  </si>
  <si>
    <t>717390920</t>
  </si>
  <si>
    <t>495360404</t>
  </si>
  <si>
    <t>u předního vstupu</t>
  </si>
  <si>
    <t>1,5</t>
  </si>
  <si>
    <t>55342030</t>
  </si>
  <si>
    <t>zábradlí FeZn lakované RAL</t>
  </si>
  <si>
    <t>-1157945521</t>
  </si>
  <si>
    <t>767161821</t>
  </si>
  <si>
    <t>Demontáž vstupní rampy, po KZS opětovné vrácení</t>
  </si>
  <si>
    <t>1774554912</t>
  </si>
  <si>
    <t>vstup boční</t>
  </si>
  <si>
    <t>(1+2,85)*2</t>
  </si>
  <si>
    <t>767661811</t>
  </si>
  <si>
    <t>Demontáž mříží pevných nebo otevíravých</t>
  </si>
  <si>
    <t>364113700</t>
  </si>
  <si>
    <t>mříže</t>
  </si>
  <si>
    <t>2,4*1,55*2</t>
  </si>
  <si>
    <t>767662110</t>
  </si>
  <si>
    <t>Montáž mříží pevných šroubovaných</t>
  </si>
  <si>
    <t>-1503470957</t>
  </si>
  <si>
    <t>54912001</t>
  </si>
  <si>
    <t xml:space="preserve">mříž pro stavební otvory pevná - stávající </t>
  </si>
  <si>
    <t>-1003587740</t>
  </si>
  <si>
    <t>767893816</t>
  </si>
  <si>
    <t>Demontáž vstupního zastřešení,zkrácení,  zbroušení, natěr 2x RAL  a montáž zpět</t>
  </si>
  <si>
    <t>-602838998</t>
  </si>
  <si>
    <t>998767102</t>
  </si>
  <si>
    <t>Přesun hmot tonážní pro zámečnické konstrukce v objektech v přes 6 do 12 m</t>
  </si>
  <si>
    <t>-929191496</t>
  </si>
  <si>
    <t>1869541637</t>
  </si>
  <si>
    <t>hromosvod kryty</t>
  </si>
  <si>
    <t>(0,25+0,25+0,25)*2,4*7</t>
  </si>
  <si>
    <t>7,44*2</t>
  </si>
  <si>
    <t>2087861827</t>
  </si>
  <si>
    <t>1533070439</t>
  </si>
  <si>
    <t>Krycí dvounásobný syntetický standardní nátěr zámečnických konstrukcí</t>
  </si>
  <si>
    <t>1120961205</t>
  </si>
  <si>
    <t>07 - Vedlejší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</si>
  <si>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</si>
  <si>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</si>
  <si>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</si>
  <si>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VRN</t>
  </si>
  <si>
    <t>Vedlejší rozpočtové náklady</t>
  </si>
  <si>
    <t>VRN1</t>
  </si>
  <si>
    <t>Průzkumné, geodetické a projektové práce</t>
  </si>
  <si>
    <t>010001000</t>
  </si>
  <si>
    <t>-140714987</t>
  </si>
  <si>
    <t>011203000</t>
  </si>
  <si>
    <t>Botanický a zoologický průzkum bez rozlišení</t>
  </si>
  <si>
    <t>1024</t>
  </si>
  <si>
    <t>-410771358</t>
  </si>
  <si>
    <t>012103000</t>
  </si>
  <si>
    <t>Geodetické práce před výstavbou</t>
  </si>
  <si>
    <t>-1795848108</t>
  </si>
  <si>
    <t>VRN3</t>
  </si>
  <si>
    <t>Zařízení staveniště</t>
  </si>
  <si>
    <t>034503000</t>
  </si>
  <si>
    <t>Informační tabule na staveništi - billbord 3x2  (v režii zhotovitele)</t>
  </si>
  <si>
    <t>298296941</t>
  </si>
  <si>
    <t>039002000</t>
  </si>
  <si>
    <t>…kpl</t>
  </si>
  <si>
    <t>-94322208</t>
  </si>
  <si>
    <t>045002000</t>
  </si>
  <si>
    <t>Kompletační a koordinační činnost</t>
  </si>
  <si>
    <t>265743750</t>
  </si>
  <si>
    <t>SEZNAM FIGUR</t>
  </si>
  <si>
    <t>Výměra</t>
  </si>
  <si>
    <t>Použití figury:</t>
  </si>
  <si>
    <t>O2</t>
  </si>
  <si>
    <t xml:space="preserve">STAVÁJÍCÍ OBLOŽENÍ </t>
  </si>
  <si>
    <t>VÝCHODNÍ FASÁDA a ZÁPADNÍ FASÁDA</t>
  </si>
  <si>
    <t>130*2</t>
  </si>
  <si>
    <t>a2</t>
  </si>
  <si>
    <t xml:space="preserve">atika střechy </t>
  </si>
  <si>
    <t>A3</t>
  </si>
  <si>
    <t>ATIKA STROJOVNA</t>
  </si>
  <si>
    <t>AP1</t>
  </si>
  <si>
    <t>STŘECHA STROJOVAN</t>
  </si>
  <si>
    <t>au2</t>
  </si>
  <si>
    <t>atika uvnitř</t>
  </si>
  <si>
    <t>AV3</t>
  </si>
  <si>
    <t>ATIKA VNITŘNÍ STROJOVNA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</si>
</sst>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000000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indent="1"/>
    </xf>
    <xf numFmtId="0" fontId="0" fillId="0" borderId="14" xfId="0" applyBorder="1" applyAlignment="1">
      <alignment vertical="center"/>
    </xf>
    <xf numFmtId="0" fontId="22" fillId="0" borderId="0" xfId="0" applyFont="1" applyAlignment="1">
      <alignment horizontal="left" vertical="center" indent="1"/>
    </xf>
    <xf numFmtId="167" fontId="22" fillId="0" borderId="0" xfId="0" applyNumberFormat="1" applyFont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4</xdr:row>
      <xdr:rowOff>93980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83</xdr:row>
      <xdr:rowOff>19685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62865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82</xdr:row>
      <xdr:rowOff>62865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111</xdr:row>
      <xdr:rowOff>0</xdr:rowOff>
    </xdr:from>
    <xdr:to>
      <xdr:col>9</xdr:col>
      <xdr:colOff>1215390</xdr:colOff>
      <xdr:row>112</xdr:row>
      <xdr:rowOff>62865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62865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82</xdr:row>
      <xdr:rowOff>62865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110</xdr:row>
      <xdr:rowOff>0</xdr:rowOff>
    </xdr:from>
    <xdr:to>
      <xdr:col>9</xdr:col>
      <xdr:colOff>1215390</xdr:colOff>
      <xdr:row>111</xdr:row>
      <xdr:rowOff>62865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62865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82</xdr:row>
      <xdr:rowOff>62865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112</xdr:row>
      <xdr:rowOff>0</xdr:rowOff>
    </xdr:from>
    <xdr:to>
      <xdr:col>9</xdr:col>
      <xdr:colOff>1215390</xdr:colOff>
      <xdr:row>113</xdr:row>
      <xdr:rowOff>62865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62865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82</xdr:row>
      <xdr:rowOff>62865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119</xdr:row>
      <xdr:rowOff>0</xdr:rowOff>
    </xdr:from>
    <xdr:to>
      <xdr:col>9</xdr:col>
      <xdr:colOff>1215390</xdr:colOff>
      <xdr:row>120</xdr:row>
      <xdr:rowOff>62865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62865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82</xdr:row>
      <xdr:rowOff>62865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106</xdr:row>
      <xdr:rowOff>0</xdr:rowOff>
    </xdr:from>
    <xdr:to>
      <xdr:col>9</xdr:col>
      <xdr:colOff>1215390</xdr:colOff>
      <xdr:row>107</xdr:row>
      <xdr:rowOff>62865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62865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82</xdr:row>
      <xdr:rowOff>62865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116</xdr:row>
      <xdr:rowOff>0</xdr:rowOff>
    </xdr:from>
    <xdr:to>
      <xdr:col>9</xdr:col>
      <xdr:colOff>1215390</xdr:colOff>
      <xdr:row>117</xdr:row>
      <xdr:rowOff>62865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62865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82</xdr:row>
      <xdr:rowOff>62865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105</xdr:row>
      <xdr:rowOff>0</xdr:rowOff>
    </xdr:from>
    <xdr:to>
      <xdr:col>9</xdr:col>
      <xdr:colOff>1215390</xdr:colOff>
      <xdr:row>106</xdr:row>
      <xdr:rowOff>62865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topLeftCell="A34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>
      <c r="AR2" s="229"/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D2" s="229"/>
      <c r="BE2" s="229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28" t="s">
        <v>14</v>
      </c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R5" s="20"/>
      <c r="BE5" s="225" t="s">
        <v>15</v>
      </c>
      <c r="BS5" s="17" t="s">
        <v>6</v>
      </c>
    </row>
    <row r="6" spans="1:74" ht="36.9" customHeight="1">
      <c r="B6" s="20"/>
      <c r="D6" s="26" t="s">
        <v>16</v>
      </c>
      <c r="K6" s="230" t="s">
        <v>17</v>
      </c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R6" s="20"/>
      <c r="BE6" s="226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26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26"/>
      <c r="BS8" s="17" t="s">
        <v>6</v>
      </c>
    </row>
    <row r="9" spans="1:74" ht="14.4" customHeight="1">
      <c r="B9" s="20"/>
      <c r="AR9" s="20"/>
      <c r="BE9" s="226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26</v>
      </c>
      <c r="AR10" s="20"/>
      <c r="BE10" s="226"/>
      <c r="BS10" s="17" t="s">
        <v>6</v>
      </c>
    </row>
    <row r="11" spans="1:74" ht="18.45" customHeight="1">
      <c r="B11" s="20"/>
      <c r="E11" s="25" t="s">
        <v>27</v>
      </c>
      <c r="AK11" s="27" t="s">
        <v>28</v>
      </c>
      <c r="AN11" s="25" t="s">
        <v>1</v>
      </c>
      <c r="AR11" s="20"/>
      <c r="BE11" s="226"/>
      <c r="BS11" s="17" t="s">
        <v>6</v>
      </c>
    </row>
    <row r="12" spans="1:74" ht="6.9" customHeight="1">
      <c r="B12" s="20"/>
      <c r="AR12" s="20"/>
      <c r="BE12" s="226"/>
      <c r="BS12" s="17" t="s">
        <v>6</v>
      </c>
    </row>
    <row r="13" spans="1:74" ht="12" customHeight="1">
      <c r="B13" s="20"/>
      <c r="D13" s="27" t="s">
        <v>29</v>
      </c>
      <c r="AK13" s="27" t="s">
        <v>25</v>
      </c>
      <c r="AN13" s="29" t="s">
        <v>30</v>
      </c>
      <c r="AR13" s="20"/>
      <c r="BE13" s="226"/>
      <c r="BS13" s="17" t="s">
        <v>6</v>
      </c>
    </row>
    <row r="14" spans="1:74" ht="13.2">
      <c r="B14" s="20"/>
      <c r="E14" s="231" t="s">
        <v>30</v>
      </c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7" t="s">
        <v>28</v>
      </c>
      <c r="AN14" s="29" t="s">
        <v>30</v>
      </c>
      <c r="AR14" s="20"/>
      <c r="BE14" s="226"/>
      <c r="BS14" s="17" t="s">
        <v>6</v>
      </c>
    </row>
    <row r="15" spans="1:74" ht="6.9" customHeight="1">
      <c r="B15" s="20"/>
      <c r="AR15" s="20"/>
      <c r="BE15" s="226"/>
      <c r="BS15" s="17" t="s">
        <v>4</v>
      </c>
    </row>
    <row r="16" spans="1:74" ht="12" customHeight="1">
      <c r="B16" s="20"/>
      <c r="D16" s="27" t="s">
        <v>31</v>
      </c>
      <c r="AK16" s="27" t="s">
        <v>25</v>
      </c>
      <c r="AN16" s="25" t="s">
        <v>32</v>
      </c>
      <c r="AR16" s="20"/>
      <c r="BE16" s="226"/>
      <c r="BS16" s="17" t="s">
        <v>4</v>
      </c>
    </row>
    <row r="17" spans="2:71" ht="18.45" customHeight="1">
      <c r="B17" s="20"/>
      <c r="E17" s="25" t="s">
        <v>33</v>
      </c>
      <c r="AK17" s="27" t="s">
        <v>28</v>
      </c>
      <c r="AN17" s="25" t="s">
        <v>1</v>
      </c>
      <c r="AR17" s="20"/>
      <c r="BE17" s="226"/>
      <c r="BS17" s="17" t="s">
        <v>34</v>
      </c>
    </row>
    <row r="18" spans="2:71" ht="6.9" customHeight="1">
      <c r="B18" s="20"/>
      <c r="AR18" s="20"/>
      <c r="BE18" s="226"/>
      <c r="BS18" s="17" t="s">
        <v>6</v>
      </c>
    </row>
    <row r="19" spans="2:71" ht="12" customHeight="1">
      <c r="B19" s="20"/>
      <c r="D19" s="27" t="s">
        <v>35</v>
      </c>
      <c r="AK19" s="27" t="s">
        <v>25</v>
      </c>
      <c r="AN19" s="25" t="s">
        <v>32</v>
      </c>
      <c r="AR19" s="20"/>
      <c r="BE19" s="226"/>
      <c r="BS19" s="17" t="s">
        <v>6</v>
      </c>
    </row>
    <row r="20" spans="2:71" ht="18.45" customHeight="1">
      <c r="B20" s="20"/>
      <c r="E20" s="25" t="s">
        <v>33</v>
      </c>
      <c r="AK20" s="27" t="s">
        <v>28</v>
      </c>
      <c r="AN20" s="25" t="s">
        <v>1</v>
      </c>
      <c r="AR20" s="20"/>
      <c r="BE20" s="226"/>
      <c r="BS20" s="17" t="s">
        <v>34</v>
      </c>
    </row>
    <row r="21" spans="2:71" ht="6.9" customHeight="1">
      <c r="B21" s="20"/>
      <c r="AR21" s="20"/>
      <c r="BE21" s="226"/>
    </row>
    <row r="22" spans="2:71" ht="12" customHeight="1">
      <c r="B22" s="20"/>
      <c r="D22" s="27" t="s">
        <v>36</v>
      </c>
      <c r="AR22" s="20"/>
      <c r="BE22" s="226"/>
    </row>
    <row r="23" spans="2:71" ht="16.5" customHeight="1">
      <c r="B23" s="20"/>
      <c r="E23" s="233" t="s">
        <v>1</v>
      </c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R23" s="20"/>
      <c r="BE23" s="226"/>
    </row>
    <row r="24" spans="2:71" ht="6.9" customHeight="1">
      <c r="B24" s="20"/>
      <c r="AR24" s="20"/>
      <c r="BE24" s="226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6"/>
    </row>
    <row r="26" spans="2:71" s="1" customFormat="1" ht="25.95" customHeight="1">
      <c r="B26" s="32"/>
      <c r="D26" s="33" t="s">
        <v>37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34">
        <f>ROUND(AG94,2)</f>
        <v>0</v>
      </c>
      <c r="AL26" s="235"/>
      <c r="AM26" s="235"/>
      <c r="AN26" s="235"/>
      <c r="AO26" s="235"/>
      <c r="AR26" s="32"/>
      <c r="BE26" s="226"/>
    </row>
    <row r="27" spans="2:71" s="1" customFormat="1" ht="6.9" customHeight="1">
      <c r="B27" s="32"/>
      <c r="AR27" s="32"/>
      <c r="BE27" s="226"/>
    </row>
    <row r="28" spans="2:71" s="1" customFormat="1" ht="13.2">
      <c r="B28" s="32"/>
      <c r="L28" s="236" t="s">
        <v>38</v>
      </c>
      <c r="M28" s="236"/>
      <c r="N28" s="236"/>
      <c r="O28" s="236"/>
      <c r="P28" s="236"/>
      <c r="W28" s="236" t="s">
        <v>39</v>
      </c>
      <c r="X28" s="236"/>
      <c r="Y28" s="236"/>
      <c r="Z28" s="236"/>
      <c r="AA28" s="236"/>
      <c r="AB28" s="236"/>
      <c r="AC28" s="236"/>
      <c r="AD28" s="236"/>
      <c r="AE28" s="236"/>
      <c r="AK28" s="236" t="s">
        <v>40</v>
      </c>
      <c r="AL28" s="236"/>
      <c r="AM28" s="236"/>
      <c r="AN28" s="236"/>
      <c r="AO28" s="236"/>
      <c r="AR28" s="32"/>
      <c r="BE28" s="226"/>
    </row>
    <row r="29" spans="2:71" s="2" customFormat="1" ht="14.4" customHeight="1">
      <c r="B29" s="36"/>
      <c r="D29" s="27" t="s">
        <v>41</v>
      </c>
      <c r="F29" s="27" t="s">
        <v>42</v>
      </c>
      <c r="L29" s="239">
        <v>0.21</v>
      </c>
      <c r="M29" s="238"/>
      <c r="N29" s="238"/>
      <c r="O29" s="238"/>
      <c r="P29" s="238"/>
      <c r="W29" s="237">
        <f>ROUND(AZ94, 2)</f>
        <v>0</v>
      </c>
      <c r="X29" s="238"/>
      <c r="Y29" s="238"/>
      <c r="Z29" s="238"/>
      <c r="AA29" s="238"/>
      <c r="AB29" s="238"/>
      <c r="AC29" s="238"/>
      <c r="AD29" s="238"/>
      <c r="AE29" s="238"/>
      <c r="AK29" s="237">
        <f>ROUND(AV94, 2)</f>
        <v>0</v>
      </c>
      <c r="AL29" s="238"/>
      <c r="AM29" s="238"/>
      <c r="AN29" s="238"/>
      <c r="AO29" s="238"/>
      <c r="AR29" s="36"/>
      <c r="BE29" s="227"/>
    </row>
    <row r="30" spans="2:71" s="2" customFormat="1" ht="14.4" customHeight="1">
      <c r="B30" s="36"/>
      <c r="F30" s="27" t="s">
        <v>43</v>
      </c>
      <c r="L30" s="239">
        <v>0.12</v>
      </c>
      <c r="M30" s="238"/>
      <c r="N30" s="238"/>
      <c r="O30" s="238"/>
      <c r="P30" s="238"/>
      <c r="W30" s="237">
        <f>ROUND(BA94, 2)</f>
        <v>0</v>
      </c>
      <c r="X30" s="238"/>
      <c r="Y30" s="238"/>
      <c r="Z30" s="238"/>
      <c r="AA30" s="238"/>
      <c r="AB30" s="238"/>
      <c r="AC30" s="238"/>
      <c r="AD30" s="238"/>
      <c r="AE30" s="238"/>
      <c r="AK30" s="237">
        <f>ROUND(AW94, 2)</f>
        <v>0</v>
      </c>
      <c r="AL30" s="238"/>
      <c r="AM30" s="238"/>
      <c r="AN30" s="238"/>
      <c r="AO30" s="238"/>
      <c r="AR30" s="36"/>
      <c r="BE30" s="227"/>
    </row>
    <row r="31" spans="2:71" s="2" customFormat="1" ht="14.4" hidden="1" customHeight="1">
      <c r="B31" s="36"/>
      <c r="F31" s="27" t="s">
        <v>44</v>
      </c>
      <c r="L31" s="239">
        <v>0.21</v>
      </c>
      <c r="M31" s="238"/>
      <c r="N31" s="238"/>
      <c r="O31" s="238"/>
      <c r="P31" s="238"/>
      <c r="W31" s="237">
        <f>ROUND(BB94, 2)</f>
        <v>0</v>
      </c>
      <c r="X31" s="238"/>
      <c r="Y31" s="238"/>
      <c r="Z31" s="238"/>
      <c r="AA31" s="238"/>
      <c r="AB31" s="238"/>
      <c r="AC31" s="238"/>
      <c r="AD31" s="238"/>
      <c r="AE31" s="238"/>
      <c r="AK31" s="237">
        <v>0</v>
      </c>
      <c r="AL31" s="238"/>
      <c r="AM31" s="238"/>
      <c r="AN31" s="238"/>
      <c r="AO31" s="238"/>
      <c r="AR31" s="36"/>
      <c r="BE31" s="227"/>
    </row>
    <row r="32" spans="2:71" s="2" customFormat="1" ht="14.4" hidden="1" customHeight="1">
      <c r="B32" s="36"/>
      <c r="F32" s="27" t="s">
        <v>45</v>
      </c>
      <c r="L32" s="239">
        <v>0.12</v>
      </c>
      <c r="M32" s="238"/>
      <c r="N32" s="238"/>
      <c r="O32" s="238"/>
      <c r="P32" s="238"/>
      <c r="W32" s="237">
        <f>ROUND(BC94, 2)</f>
        <v>0</v>
      </c>
      <c r="X32" s="238"/>
      <c r="Y32" s="238"/>
      <c r="Z32" s="238"/>
      <c r="AA32" s="238"/>
      <c r="AB32" s="238"/>
      <c r="AC32" s="238"/>
      <c r="AD32" s="238"/>
      <c r="AE32" s="238"/>
      <c r="AK32" s="237">
        <v>0</v>
      </c>
      <c r="AL32" s="238"/>
      <c r="AM32" s="238"/>
      <c r="AN32" s="238"/>
      <c r="AO32" s="238"/>
      <c r="AR32" s="36"/>
      <c r="BE32" s="227"/>
    </row>
    <row r="33" spans="2:57" s="2" customFormat="1" ht="14.4" hidden="1" customHeight="1">
      <c r="B33" s="36"/>
      <c r="F33" s="27" t="s">
        <v>46</v>
      </c>
      <c r="L33" s="239">
        <v>0</v>
      </c>
      <c r="M33" s="238"/>
      <c r="N33" s="238"/>
      <c r="O33" s="238"/>
      <c r="P33" s="238"/>
      <c r="W33" s="237">
        <f>ROUND(BD94, 2)</f>
        <v>0</v>
      </c>
      <c r="X33" s="238"/>
      <c r="Y33" s="238"/>
      <c r="Z33" s="238"/>
      <c r="AA33" s="238"/>
      <c r="AB33" s="238"/>
      <c r="AC33" s="238"/>
      <c r="AD33" s="238"/>
      <c r="AE33" s="238"/>
      <c r="AK33" s="237">
        <v>0</v>
      </c>
      <c r="AL33" s="238"/>
      <c r="AM33" s="238"/>
      <c r="AN33" s="238"/>
      <c r="AO33" s="238"/>
      <c r="AR33" s="36"/>
      <c r="BE33" s="227"/>
    </row>
    <row r="34" spans="2:57" s="1" customFormat="1" ht="6.9" customHeight="1">
      <c r="B34" s="32"/>
      <c r="AR34" s="32"/>
      <c r="BE34" s="226"/>
    </row>
    <row r="35" spans="2:57" s="1" customFormat="1" ht="25.95" customHeight="1">
      <c r="B35" s="32"/>
      <c r="C35" s="37"/>
      <c r="D35" s="38" t="s">
        <v>47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48</v>
      </c>
      <c r="U35" s="39"/>
      <c r="V35" s="39"/>
      <c r="W35" s="39"/>
      <c r="X35" s="243" t="s">
        <v>49</v>
      </c>
      <c r="Y35" s="241"/>
      <c r="Z35" s="241"/>
      <c r="AA35" s="241"/>
      <c r="AB35" s="241"/>
      <c r="AC35" s="39"/>
      <c r="AD35" s="39"/>
      <c r="AE35" s="39"/>
      <c r="AF35" s="39"/>
      <c r="AG35" s="39"/>
      <c r="AH35" s="39"/>
      <c r="AI35" s="39"/>
      <c r="AJ35" s="39"/>
      <c r="AK35" s="240">
        <f>SUM(AK26:AK33)</f>
        <v>0</v>
      </c>
      <c r="AL35" s="241"/>
      <c r="AM35" s="241"/>
      <c r="AN35" s="241"/>
      <c r="AO35" s="242"/>
      <c r="AP35" s="37"/>
      <c r="AQ35" s="37"/>
      <c r="AR35" s="32"/>
    </row>
    <row r="36" spans="2:57" s="1" customFormat="1" ht="6.9" customHeight="1">
      <c r="B36" s="32"/>
      <c r="AR36" s="32"/>
    </row>
    <row r="37" spans="2:57" s="1" customFormat="1" ht="14.4" customHeight="1">
      <c r="B37" s="32"/>
      <c r="AR37" s="32"/>
    </row>
    <row r="38" spans="2:57" ht="14.4" customHeight="1">
      <c r="B38" s="20"/>
      <c r="AR38" s="20"/>
    </row>
    <row r="39" spans="2:57" ht="14.4" customHeight="1">
      <c r="B39" s="20"/>
      <c r="AR39" s="20"/>
    </row>
    <row r="40" spans="2:57" ht="14.4" customHeight="1">
      <c r="B40" s="20"/>
      <c r="AR40" s="20"/>
    </row>
    <row r="41" spans="2:57" ht="14.4" customHeight="1">
      <c r="B41" s="20"/>
      <c r="AR41" s="20"/>
    </row>
    <row r="42" spans="2:57" ht="14.4" customHeight="1">
      <c r="B42" s="20"/>
      <c r="AR42" s="20"/>
    </row>
    <row r="43" spans="2:57" ht="14.4" customHeight="1">
      <c r="B43" s="20"/>
      <c r="AR43" s="20"/>
    </row>
    <row r="44" spans="2:57" ht="14.4" customHeight="1">
      <c r="B44" s="20"/>
      <c r="AR44" s="20"/>
    </row>
    <row r="45" spans="2:57" ht="14.4" customHeight="1">
      <c r="B45" s="20"/>
      <c r="AR45" s="20"/>
    </row>
    <row r="46" spans="2:57" ht="14.4" customHeight="1">
      <c r="B46" s="20"/>
      <c r="AR46" s="20"/>
    </row>
    <row r="47" spans="2:57" ht="14.4" customHeight="1">
      <c r="B47" s="20"/>
      <c r="AR47" s="20"/>
    </row>
    <row r="48" spans="2:57" ht="14.4" customHeight="1">
      <c r="B48" s="20"/>
      <c r="AR48" s="20"/>
    </row>
    <row r="49" spans="2:44" s="1" customFormat="1" ht="14.4" customHeight="1">
      <c r="B49" s="32"/>
      <c r="D49" s="41" t="s">
        <v>50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51</v>
      </c>
      <c r="AI49" s="42"/>
      <c r="AJ49" s="42"/>
      <c r="AK49" s="42"/>
      <c r="AL49" s="42"/>
      <c r="AM49" s="42"/>
      <c r="AN49" s="42"/>
      <c r="AO49" s="42"/>
      <c r="AR49" s="32"/>
    </row>
    <row r="50" spans="2:44" ht="10.199999999999999">
      <c r="B50" s="20"/>
      <c r="AR50" s="20"/>
    </row>
    <row r="51" spans="2:44" ht="10.199999999999999">
      <c r="B51" s="20"/>
      <c r="AR51" s="20"/>
    </row>
    <row r="52" spans="2:44" ht="10.199999999999999">
      <c r="B52" s="20"/>
      <c r="AR52" s="20"/>
    </row>
    <row r="53" spans="2:44" ht="10.199999999999999">
      <c r="B53" s="20"/>
      <c r="AR53" s="20"/>
    </row>
    <row r="54" spans="2:44" ht="10.199999999999999">
      <c r="B54" s="20"/>
      <c r="AR54" s="20"/>
    </row>
    <row r="55" spans="2:44" ht="10.199999999999999">
      <c r="B55" s="20"/>
      <c r="AR55" s="20"/>
    </row>
    <row r="56" spans="2:44" ht="10.199999999999999">
      <c r="B56" s="20"/>
      <c r="AR56" s="20"/>
    </row>
    <row r="57" spans="2:44" ht="10.199999999999999">
      <c r="B57" s="20"/>
      <c r="AR57" s="20"/>
    </row>
    <row r="58" spans="2:44" ht="10.199999999999999">
      <c r="B58" s="20"/>
      <c r="AR58" s="20"/>
    </row>
    <row r="59" spans="2:44" ht="10.199999999999999">
      <c r="B59" s="20"/>
      <c r="AR59" s="20"/>
    </row>
    <row r="60" spans="2:44" s="1" customFormat="1" ht="13.2">
      <c r="B60" s="32"/>
      <c r="D60" s="43" t="s">
        <v>52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53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52</v>
      </c>
      <c r="AI60" s="34"/>
      <c r="AJ60" s="34"/>
      <c r="AK60" s="34"/>
      <c r="AL60" s="34"/>
      <c r="AM60" s="43" t="s">
        <v>53</v>
      </c>
      <c r="AN60" s="34"/>
      <c r="AO60" s="34"/>
      <c r="AR60" s="32"/>
    </row>
    <row r="61" spans="2:44" ht="10.199999999999999">
      <c r="B61" s="20"/>
      <c r="AR61" s="20"/>
    </row>
    <row r="62" spans="2:44" ht="10.199999999999999">
      <c r="B62" s="20"/>
      <c r="AR62" s="20"/>
    </row>
    <row r="63" spans="2:44" ht="10.199999999999999">
      <c r="B63" s="20"/>
      <c r="AR63" s="20"/>
    </row>
    <row r="64" spans="2:44" s="1" customFormat="1" ht="13.2">
      <c r="B64" s="32"/>
      <c r="D64" s="41" t="s">
        <v>54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55</v>
      </c>
      <c r="AI64" s="42"/>
      <c r="AJ64" s="42"/>
      <c r="AK64" s="42"/>
      <c r="AL64" s="42"/>
      <c r="AM64" s="42"/>
      <c r="AN64" s="42"/>
      <c r="AO64" s="42"/>
      <c r="AR64" s="32"/>
    </row>
    <row r="65" spans="2:44" ht="10.199999999999999">
      <c r="B65" s="20"/>
      <c r="AR65" s="20"/>
    </row>
    <row r="66" spans="2:44" ht="10.199999999999999">
      <c r="B66" s="20"/>
      <c r="AR66" s="20"/>
    </row>
    <row r="67" spans="2:44" ht="10.199999999999999">
      <c r="B67" s="20"/>
      <c r="AR67" s="20"/>
    </row>
    <row r="68" spans="2:44" ht="10.199999999999999">
      <c r="B68" s="20"/>
      <c r="AR68" s="20"/>
    </row>
    <row r="69" spans="2:44" ht="10.199999999999999">
      <c r="B69" s="20"/>
      <c r="AR69" s="20"/>
    </row>
    <row r="70" spans="2:44" ht="10.199999999999999">
      <c r="B70" s="20"/>
      <c r="AR70" s="20"/>
    </row>
    <row r="71" spans="2:44" ht="10.199999999999999">
      <c r="B71" s="20"/>
      <c r="AR71" s="20"/>
    </row>
    <row r="72" spans="2:44" ht="10.199999999999999">
      <c r="B72" s="20"/>
      <c r="AR72" s="20"/>
    </row>
    <row r="73" spans="2:44" ht="10.199999999999999">
      <c r="B73" s="20"/>
      <c r="AR73" s="20"/>
    </row>
    <row r="74" spans="2:44" ht="10.199999999999999">
      <c r="B74" s="20"/>
      <c r="AR74" s="20"/>
    </row>
    <row r="75" spans="2:44" s="1" customFormat="1" ht="13.2">
      <c r="B75" s="32"/>
      <c r="D75" s="43" t="s">
        <v>52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53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52</v>
      </c>
      <c r="AI75" s="34"/>
      <c r="AJ75" s="34"/>
      <c r="AK75" s="34"/>
      <c r="AL75" s="34"/>
      <c r="AM75" s="43" t="s">
        <v>53</v>
      </c>
      <c r="AN75" s="34"/>
      <c r="AO75" s="34"/>
      <c r="AR75" s="32"/>
    </row>
    <row r="76" spans="2:44" s="1" customFormat="1" ht="10.199999999999999">
      <c r="B76" s="32"/>
      <c r="AR76" s="32"/>
    </row>
    <row r="77" spans="2:44" s="1" customFormat="1" ht="6.9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" customHeight="1">
      <c r="B82" s="32"/>
      <c r="C82" s="21" t="s">
        <v>56</v>
      </c>
      <c r="AR82" s="32"/>
    </row>
    <row r="83" spans="1:91" s="1" customFormat="1" ht="6.9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2024/6-9</v>
      </c>
      <c r="AR84" s="48"/>
    </row>
    <row r="85" spans="1:91" s="4" customFormat="1" ht="36.9" customHeight="1">
      <c r="B85" s="49"/>
      <c r="C85" s="50" t="s">
        <v>16</v>
      </c>
      <c r="L85" s="206" t="str">
        <f>K6</f>
        <v>Stavební úpravy pavilonu 7, ul. Vejprnická č.p. 679, Plzeň</v>
      </c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R85" s="49"/>
    </row>
    <row r="86" spans="1:91" s="1" customFormat="1" ht="6.9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>Plzeň</v>
      </c>
      <c r="AI87" s="27" t="s">
        <v>22</v>
      </c>
      <c r="AM87" s="208" t="str">
        <f>IF(AN8= "","",AN8)</f>
        <v>12. 3. 2026</v>
      </c>
      <c r="AN87" s="208"/>
      <c r="AR87" s="32"/>
    </row>
    <row r="88" spans="1:91" s="1" customFormat="1" ht="6.9" customHeight="1">
      <c r="B88" s="32"/>
      <c r="AR88" s="32"/>
    </row>
    <row r="89" spans="1:91" s="1" customFormat="1" ht="15.15" customHeight="1">
      <c r="B89" s="32"/>
      <c r="C89" s="27" t="s">
        <v>24</v>
      </c>
      <c r="L89" s="3" t="str">
        <f>IF(E11= "","",E11)</f>
        <v>SOUE Plzeň, Vejprnická 56</v>
      </c>
      <c r="AI89" s="27" t="s">
        <v>31</v>
      </c>
      <c r="AM89" s="209" t="str">
        <f>IF(E17="","",E17)</f>
        <v>A.D.S. Rokycany s.r.o.</v>
      </c>
      <c r="AN89" s="210"/>
      <c r="AO89" s="210"/>
      <c r="AP89" s="210"/>
      <c r="AR89" s="32"/>
      <c r="AS89" s="211" t="s">
        <v>57</v>
      </c>
      <c r="AT89" s="212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15" customHeight="1">
      <c r="B90" s="32"/>
      <c r="C90" s="27" t="s">
        <v>29</v>
      </c>
      <c r="L90" s="3" t="str">
        <f>IF(E14= "Vyplň údaj","",E14)</f>
        <v/>
      </c>
      <c r="AI90" s="27" t="s">
        <v>35</v>
      </c>
      <c r="AM90" s="209" t="str">
        <f>IF(E20="","",E20)</f>
        <v>A.D.S. Rokycany s.r.o.</v>
      </c>
      <c r="AN90" s="210"/>
      <c r="AO90" s="210"/>
      <c r="AP90" s="210"/>
      <c r="AR90" s="32"/>
      <c r="AS90" s="213"/>
      <c r="AT90" s="214"/>
      <c r="BD90" s="56"/>
    </row>
    <row r="91" spans="1:91" s="1" customFormat="1" ht="10.8" customHeight="1">
      <c r="B91" s="32"/>
      <c r="AR91" s="32"/>
      <c r="AS91" s="213"/>
      <c r="AT91" s="214"/>
      <c r="BD91" s="56"/>
    </row>
    <row r="92" spans="1:91" s="1" customFormat="1" ht="29.25" customHeight="1">
      <c r="B92" s="32"/>
      <c r="C92" s="215" t="s">
        <v>58</v>
      </c>
      <c r="D92" s="216"/>
      <c r="E92" s="216"/>
      <c r="F92" s="216"/>
      <c r="G92" s="216"/>
      <c r="H92" s="57"/>
      <c r="I92" s="218" t="s">
        <v>59</v>
      </c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7" t="s">
        <v>60</v>
      </c>
      <c r="AH92" s="216"/>
      <c r="AI92" s="216"/>
      <c r="AJ92" s="216"/>
      <c r="AK92" s="216"/>
      <c r="AL92" s="216"/>
      <c r="AM92" s="216"/>
      <c r="AN92" s="218" t="s">
        <v>61</v>
      </c>
      <c r="AO92" s="216"/>
      <c r="AP92" s="219"/>
      <c r="AQ92" s="58" t="s">
        <v>62</v>
      </c>
      <c r="AR92" s="32"/>
      <c r="AS92" s="59" t="s">
        <v>63</v>
      </c>
      <c r="AT92" s="60" t="s">
        <v>64</v>
      </c>
      <c r="AU92" s="60" t="s">
        <v>65</v>
      </c>
      <c r="AV92" s="60" t="s">
        <v>66</v>
      </c>
      <c r="AW92" s="60" t="s">
        <v>67</v>
      </c>
      <c r="AX92" s="60" t="s">
        <v>68</v>
      </c>
      <c r="AY92" s="60" t="s">
        <v>69</v>
      </c>
      <c r="AZ92" s="60" t="s">
        <v>70</v>
      </c>
      <c r="BA92" s="60" t="s">
        <v>71</v>
      </c>
      <c r="BB92" s="60" t="s">
        <v>72</v>
      </c>
      <c r="BC92" s="60" t="s">
        <v>73</v>
      </c>
      <c r="BD92" s="61" t="s">
        <v>74</v>
      </c>
    </row>
    <row r="93" spans="1:91" s="1" customFormat="1" ht="10.8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" customHeight="1">
      <c r="B94" s="63"/>
      <c r="C94" s="64" t="s">
        <v>75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23">
        <f>ROUND(SUM(AG95:AG101),2)</f>
        <v>0</v>
      </c>
      <c r="AH94" s="223"/>
      <c r="AI94" s="223"/>
      <c r="AJ94" s="223"/>
      <c r="AK94" s="223"/>
      <c r="AL94" s="223"/>
      <c r="AM94" s="223"/>
      <c r="AN94" s="224">
        <f t="shared" ref="AN94:AN101" si="0">SUM(AG94,AT94)</f>
        <v>0</v>
      </c>
      <c r="AO94" s="224"/>
      <c r="AP94" s="224"/>
      <c r="AQ94" s="67" t="s">
        <v>1</v>
      </c>
      <c r="AR94" s="63"/>
      <c r="AS94" s="68">
        <f>ROUND(SUM(AS95:AS101),2)</f>
        <v>0</v>
      </c>
      <c r="AT94" s="69">
        <f t="shared" ref="AT94:AT101" si="1">ROUND(SUM(AV94:AW94),2)</f>
        <v>0</v>
      </c>
      <c r="AU94" s="70">
        <f>ROUND(SUM(AU95:AU101),5)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ROUND(SUM(AZ95:AZ101),2)</f>
        <v>0</v>
      </c>
      <c r="BA94" s="69">
        <f>ROUND(SUM(BA95:BA101),2)</f>
        <v>0</v>
      </c>
      <c r="BB94" s="69">
        <f>ROUND(SUM(BB95:BB101),2)</f>
        <v>0</v>
      </c>
      <c r="BC94" s="69">
        <f>ROUND(SUM(BC95:BC101),2)</f>
        <v>0</v>
      </c>
      <c r="BD94" s="71">
        <f>ROUND(SUM(BD95:BD101),2)</f>
        <v>0</v>
      </c>
      <c r="BS94" s="72" t="s">
        <v>76</v>
      </c>
      <c r="BT94" s="72" t="s">
        <v>77</v>
      </c>
      <c r="BU94" s="73" t="s">
        <v>78</v>
      </c>
      <c r="BV94" s="72" t="s">
        <v>79</v>
      </c>
      <c r="BW94" s="72" t="s">
        <v>5</v>
      </c>
      <c r="BX94" s="72" t="s">
        <v>80</v>
      </c>
      <c r="CL94" s="72" t="s">
        <v>1</v>
      </c>
    </row>
    <row r="95" spans="1:91" s="6" customFormat="1" ht="16.5" customHeight="1">
      <c r="A95" s="74" t="s">
        <v>81</v>
      </c>
      <c r="B95" s="75"/>
      <c r="C95" s="76"/>
      <c r="D95" s="220" t="s">
        <v>82</v>
      </c>
      <c r="E95" s="220"/>
      <c r="F95" s="220"/>
      <c r="G95" s="220"/>
      <c r="H95" s="220"/>
      <c r="I95" s="77"/>
      <c r="J95" s="220" t="s">
        <v>83</v>
      </c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1">
        <f>'01 - Okapový chodník'!J30</f>
        <v>0</v>
      </c>
      <c r="AH95" s="222"/>
      <c r="AI95" s="222"/>
      <c r="AJ95" s="222"/>
      <c r="AK95" s="222"/>
      <c r="AL95" s="222"/>
      <c r="AM95" s="222"/>
      <c r="AN95" s="221">
        <f t="shared" si="0"/>
        <v>0</v>
      </c>
      <c r="AO95" s="222"/>
      <c r="AP95" s="222"/>
      <c r="AQ95" s="78" t="s">
        <v>84</v>
      </c>
      <c r="AR95" s="75"/>
      <c r="AS95" s="79">
        <v>0</v>
      </c>
      <c r="AT95" s="80">
        <f t="shared" si="1"/>
        <v>0</v>
      </c>
      <c r="AU95" s="81">
        <f>'01 - Okapový chodník'!P125</f>
        <v>0</v>
      </c>
      <c r="AV95" s="80">
        <f>'01 - Okapový chodník'!J33</f>
        <v>0</v>
      </c>
      <c r="AW95" s="80">
        <f>'01 - Okapový chodník'!J34</f>
        <v>0</v>
      </c>
      <c r="AX95" s="80">
        <f>'01 - Okapový chodník'!J35</f>
        <v>0</v>
      </c>
      <c r="AY95" s="80">
        <f>'01 - Okapový chodník'!J36</f>
        <v>0</v>
      </c>
      <c r="AZ95" s="80">
        <f>'01 - Okapový chodník'!F33</f>
        <v>0</v>
      </c>
      <c r="BA95" s="80">
        <f>'01 - Okapový chodník'!F34</f>
        <v>0</v>
      </c>
      <c r="BB95" s="80">
        <f>'01 - Okapový chodník'!F35</f>
        <v>0</v>
      </c>
      <c r="BC95" s="80">
        <f>'01 - Okapový chodník'!F36</f>
        <v>0</v>
      </c>
      <c r="BD95" s="82">
        <f>'01 - Okapový chodník'!F37</f>
        <v>0</v>
      </c>
      <c r="BT95" s="83" t="s">
        <v>85</v>
      </c>
      <c r="BV95" s="83" t="s">
        <v>79</v>
      </c>
      <c r="BW95" s="83" t="s">
        <v>86</v>
      </c>
      <c r="BX95" s="83" t="s">
        <v>5</v>
      </c>
      <c r="CL95" s="83" t="s">
        <v>1</v>
      </c>
      <c r="CM95" s="83" t="s">
        <v>87</v>
      </c>
    </row>
    <row r="96" spans="1:91" s="6" customFormat="1" ht="24.75" customHeight="1">
      <c r="A96" s="74" t="s">
        <v>81</v>
      </c>
      <c r="B96" s="75"/>
      <c r="C96" s="76"/>
      <c r="D96" s="220" t="s">
        <v>88</v>
      </c>
      <c r="E96" s="220"/>
      <c r="F96" s="220"/>
      <c r="G96" s="220"/>
      <c r="H96" s="220"/>
      <c r="I96" s="77"/>
      <c r="J96" s="220" t="s">
        <v>89</v>
      </c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1">
        <f>'02 - Zateplení fasády a s...'!J30</f>
        <v>0</v>
      </c>
      <c r="AH96" s="222"/>
      <c r="AI96" s="222"/>
      <c r="AJ96" s="222"/>
      <c r="AK96" s="222"/>
      <c r="AL96" s="222"/>
      <c r="AM96" s="222"/>
      <c r="AN96" s="221">
        <f t="shared" si="0"/>
        <v>0</v>
      </c>
      <c r="AO96" s="222"/>
      <c r="AP96" s="222"/>
      <c r="AQ96" s="78" t="s">
        <v>84</v>
      </c>
      <c r="AR96" s="75"/>
      <c r="AS96" s="79">
        <v>0</v>
      </c>
      <c r="AT96" s="80">
        <f t="shared" si="1"/>
        <v>0</v>
      </c>
      <c r="AU96" s="81">
        <f>'02 - Zateplení fasády a s...'!P124</f>
        <v>0</v>
      </c>
      <c r="AV96" s="80">
        <f>'02 - Zateplení fasády a s...'!J33</f>
        <v>0</v>
      </c>
      <c r="AW96" s="80">
        <f>'02 - Zateplení fasády a s...'!J34</f>
        <v>0</v>
      </c>
      <c r="AX96" s="80">
        <f>'02 - Zateplení fasády a s...'!J35</f>
        <v>0</v>
      </c>
      <c r="AY96" s="80">
        <f>'02 - Zateplení fasády a s...'!J36</f>
        <v>0</v>
      </c>
      <c r="AZ96" s="80">
        <f>'02 - Zateplení fasády a s...'!F33</f>
        <v>0</v>
      </c>
      <c r="BA96" s="80">
        <f>'02 - Zateplení fasády a s...'!F34</f>
        <v>0</v>
      </c>
      <c r="BB96" s="80">
        <f>'02 - Zateplení fasády a s...'!F35</f>
        <v>0</v>
      </c>
      <c r="BC96" s="80">
        <f>'02 - Zateplení fasády a s...'!F36</f>
        <v>0</v>
      </c>
      <c r="BD96" s="82">
        <f>'02 - Zateplení fasády a s...'!F37</f>
        <v>0</v>
      </c>
      <c r="BT96" s="83" t="s">
        <v>85</v>
      </c>
      <c r="BV96" s="83" t="s">
        <v>79</v>
      </c>
      <c r="BW96" s="83" t="s">
        <v>90</v>
      </c>
      <c r="BX96" s="83" t="s">
        <v>5</v>
      </c>
      <c r="CL96" s="83" t="s">
        <v>1</v>
      </c>
      <c r="CM96" s="83" t="s">
        <v>87</v>
      </c>
    </row>
    <row r="97" spans="1:91" s="6" customFormat="1" ht="16.5" customHeight="1">
      <c r="A97" s="74" t="s">
        <v>81</v>
      </c>
      <c r="B97" s="75"/>
      <c r="C97" s="76"/>
      <c r="D97" s="220" t="s">
        <v>91</v>
      </c>
      <c r="E97" s="220"/>
      <c r="F97" s="220"/>
      <c r="G97" s="220"/>
      <c r="H97" s="220"/>
      <c r="I97" s="77"/>
      <c r="J97" s="220" t="s">
        <v>92</v>
      </c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1">
        <f>'03 - Zateplení střechy'!J30</f>
        <v>0</v>
      </c>
      <c r="AH97" s="222"/>
      <c r="AI97" s="222"/>
      <c r="AJ97" s="222"/>
      <c r="AK97" s="222"/>
      <c r="AL97" s="222"/>
      <c r="AM97" s="222"/>
      <c r="AN97" s="221">
        <f t="shared" si="0"/>
        <v>0</v>
      </c>
      <c r="AO97" s="222"/>
      <c r="AP97" s="222"/>
      <c r="AQ97" s="78" t="s">
        <v>84</v>
      </c>
      <c r="AR97" s="75"/>
      <c r="AS97" s="79">
        <v>0</v>
      </c>
      <c r="AT97" s="80">
        <f t="shared" si="1"/>
        <v>0</v>
      </c>
      <c r="AU97" s="81">
        <f>'03 - Zateplení střechy'!P126</f>
        <v>0</v>
      </c>
      <c r="AV97" s="80">
        <f>'03 - Zateplení střechy'!J33</f>
        <v>0</v>
      </c>
      <c r="AW97" s="80">
        <f>'03 - Zateplení střechy'!J34</f>
        <v>0</v>
      </c>
      <c r="AX97" s="80">
        <f>'03 - Zateplení střechy'!J35</f>
        <v>0</v>
      </c>
      <c r="AY97" s="80">
        <f>'03 - Zateplení střechy'!J36</f>
        <v>0</v>
      </c>
      <c r="AZ97" s="80">
        <f>'03 - Zateplení střechy'!F33</f>
        <v>0</v>
      </c>
      <c r="BA97" s="80">
        <f>'03 - Zateplení střechy'!F34</f>
        <v>0</v>
      </c>
      <c r="BB97" s="80">
        <f>'03 - Zateplení střechy'!F35</f>
        <v>0</v>
      </c>
      <c r="BC97" s="80">
        <f>'03 - Zateplení střechy'!F36</f>
        <v>0</v>
      </c>
      <c r="BD97" s="82">
        <f>'03 - Zateplení střechy'!F37</f>
        <v>0</v>
      </c>
      <c r="BT97" s="83" t="s">
        <v>85</v>
      </c>
      <c r="BV97" s="83" t="s">
        <v>79</v>
      </c>
      <c r="BW97" s="83" t="s">
        <v>93</v>
      </c>
      <c r="BX97" s="83" t="s">
        <v>5</v>
      </c>
      <c r="CL97" s="83" t="s">
        <v>1</v>
      </c>
      <c r="CM97" s="83" t="s">
        <v>87</v>
      </c>
    </row>
    <row r="98" spans="1:91" s="6" customFormat="1" ht="16.5" customHeight="1">
      <c r="A98" s="74" t="s">
        <v>81</v>
      </c>
      <c r="B98" s="75"/>
      <c r="C98" s="76"/>
      <c r="D98" s="220" t="s">
        <v>94</v>
      </c>
      <c r="E98" s="220"/>
      <c r="F98" s="220"/>
      <c r="G98" s="220"/>
      <c r="H98" s="220"/>
      <c r="I98" s="77"/>
      <c r="J98" s="220" t="s">
        <v>95</v>
      </c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1">
        <f>'04 - Výplně otvorů'!J30</f>
        <v>0</v>
      </c>
      <c r="AH98" s="222"/>
      <c r="AI98" s="222"/>
      <c r="AJ98" s="222"/>
      <c r="AK98" s="222"/>
      <c r="AL98" s="222"/>
      <c r="AM98" s="222"/>
      <c r="AN98" s="221">
        <f t="shared" si="0"/>
        <v>0</v>
      </c>
      <c r="AO98" s="222"/>
      <c r="AP98" s="222"/>
      <c r="AQ98" s="78" t="s">
        <v>84</v>
      </c>
      <c r="AR98" s="75"/>
      <c r="AS98" s="79">
        <v>0</v>
      </c>
      <c r="AT98" s="80">
        <f t="shared" si="1"/>
        <v>0</v>
      </c>
      <c r="AU98" s="81">
        <f>'04 - Výplně otvorů'!P133</f>
        <v>0</v>
      </c>
      <c r="AV98" s="80">
        <f>'04 - Výplně otvorů'!J33</f>
        <v>0</v>
      </c>
      <c r="AW98" s="80">
        <f>'04 - Výplně otvorů'!J34</f>
        <v>0</v>
      </c>
      <c r="AX98" s="80">
        <f>'04 - Výplně otvorů'!J35</f>
        <v>0</v>
      </c>
      <c r="AY98" s="80">
        <f>'04 - Výplně otvorů'!J36</f>
        <v>0</v>
      </c>
      <c r="AZ98" s="80">
        <f>'04 - Výplně otvorů'!F33</f>
        <v>0</v>
      </c>
      <c r="BA98" s="80">
        <f>'04 - Výplně otvorů'!F34</f>
        <v>0</v>
      </c>
      <c r="BB98" s="80">
        <f>'04 - Výplně otvorů'!F35</f>
        <v>0</v>
      </c>
      <c r="BC98" s="80">
        <f>'04 - Výplně otvorů'!F36</f>
        <v>0</v>
      </c>
      <c r="BD98" s="82">
        <f>'04 - Výplně otvorů'!F37</f>
        <v>0</v>
      </c>
      <c r="BT98" s="83" t="s">
        <v>85</v>
      </c>
      <c r="BV98" s="83" t="s">
        <v>79</v>
      </c>
      <c r="BW98" s="83" t="s">
        <v>96</v>
      </c>
      <c r="BX98" s="83" t="s">
        <v>5</v>
      </c>
      <c r="CL98" s="83" t="s">
        <v>1</v>
      </c>
      <c r="CM98" s="83" t="s">
        <v>87</v>
      </c>
    </row>
    <row r="99" spans="1:91" s="6" customFormat="1" ht="16.5" customHeight="1">
      <c r="A99" s="74" t="s">
        <v>81</v>
      </c>
      <c r="B99" s="75"/>
      <c r="C99" s="76"/>
      <c r="D99" s="220" t="s">
        <v>97</v>
      </c>
      <c r="E99" s="220"/>
      <c r="F99" s="220"/>
      <c r="G99" s="220"/>
      <c r="H99" s="220"/>
      <c r="I99" s="77"/>
      <c r="J99" s="220" t="s">
        <v>98</v>
      </c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1">
        <f>'05 - Vstup'!J30</f>
        <v>0</v>
      </c>
      <c r="AH99" s="222"/>
      <c r="AI99" s="222"/>
      <c r="AJ99" s="222"/>
      <c r="AK99" s="222"/>
      <c r="AL99" s="222"/>
      <c r="AM99" s="222"/>
      <c r="AN99" s="221">
        <f t="shared" si="0"/>
        <v>0</v>
      </c>
      <c r="AO99" s="222"/>
      <c r="AP99" s="222"/>
      <c r="AQ99" s="78" t="s">
        <v>84</v>
      </c>
      <c r="AR99" s="75"/>
      <c r="AS99" s="79">
        <v>0</v>
      </c>
      <c r="AT99" s="80">
        <f t="shared" si="1"/>
        <v>0</v>
      </c>
      <c r="AU99" s="81">
        <f>'05 - Vstup'!P120</f>
        <v>0</v>
      </c>
      <c r="AV99" s="80">
        <f>'05 - Vstup'!J33</f>
        <v>0</v>
      </c>
      <c r="AW99" s="80">
        <f>'05 - Vstup'!J34</f>
        <v>0</v>
      </c>
      <c r="AX99" s="80">
        <f>'05 - Vstup'!J35</f>
        <v>0</v>
      </c>
      <c r="AY99" s="80">
        <f>'05 - Vstup'!J36</f>
        <v>0</v>
      </c>
      <c r="AZ99" s="80">
        <f>'05 - Vstup'!F33</f>
        <v>0</v>
      </c>
      <c r="BA99" s="80">
        <f>'05 - Vstup'!F34</f>
        <v>0</v>
      </c>
      <c r="BB99" s="80">
        <f>'05 - Vstup'!F35</f>
        <v>0</v>
      </c>
      <c r="BC99" s="80">
        <f>'05 - Vstup'!F36</f>
        <v>0</v>
      </c>
      <c r="BD99" s="82">
        <f>'05 - Vstup'!F37</f>
        <v>0</v>
      </c>
      <c r="BT99" s="83" t="s">
        <v>85</v>
      </c>
      <c r="BV99" s="83" t="s">
        <v>79</v>
      </c>
      <c r="BW99" s="83" t="s">
        <v>99</v>
      </c>
      <c r="BX99" s="83" t="s">
        <v>5</v>
      </c>
      <c r="CL99" s="83" t="s">
        <v>1</v>
      </c>
      <c r="CM99" s="83" t="s">
        <v>87</v>
      </c>
    </row>
    <row r="100" spans="1:91" s="6" customFormat="1" ht="16.5" customHeight="1">
      <c r="A100" s="74" t="s">
        <v>81</v>
      </c>
      <c r="B100" s="75"/>
      <c r="C100" s="76"/>
      <c r="D100" s="220" t="s">
        <v>100</v>
      </c>
      <c r="E100" s="220"/>
      <c r="F100" s="220"/>
      <c r="G100" s="220"/>
      <c r="H100" s="220"/>
      <c r="I100" s="77"/>
      <c r="J100" s="220" t="s">
        <v>101</v>
      </c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1">
        <f>'06 - Ostatní práce'!J30</f>
        <v>0</v>
      </c>
      <c r="AH100" s="222"/>
      <c r="AI100" s="222"/>
      <c r="AJ100" s="222"/>
      <c r="AK100" s="222"/>
      <c r="AL100" s="222"/>
      <c r="AM100" s="222"/>
      <c r="AN100" s="221">
        <f t="shared" si="0"/>
        <v>0</v>
      </c>
      <c r="AO100" s="222"/>
      <c r="AP100" s="222"/>
      <c r="AQ100" s="78" t="s">
        <v>84</v>
      </c>
      <c r="AR100" s="75"/>
      <c r="AS100" s="79">
        <v>0</v>
      </c>
      <c r="AT100" s="80">
        <f t="shared" si="1"/>
        <v>0</v>
      </c>
      <c r="AU100" s="81">
        <f>'06 - Ostatní práce'!P130</f>
        <v>0</v>
      </c>
      <c r="AV100" s="80">
        <f>'06 - Ostatní práce'!J33</f>
        <v>0</v>
      </c>
      <c r="AW100" s="80">
        <f>'06 - Ostatní práce'!J34</f>
        <v>0</v>
      </c>
      <c r="AX100" s="80">
        <f>'06 - Ostatní práce'!J35</f>
        <v>0</v>
      </c>
      <c r="AY100" s="80">
        <f>'06 - Ostatní práce'!J36</f>
        <v>0</v>
      </c>
      <c r="AZ100" s="80">
        <f>'06 - Ostatní práce'!F33</f>
        <v>0</v>
      </c>
      <c r="BA100" s="80">
        <f>'06 - Ostatní práce'!F34</f>
        <v>0</v>
      </c>
      <c r="BB100" s="80">
        <f>'06 - Ostatní práce'!F35</f>
        <v>0</v>
      </c>
      <c r="BC100" s="80">
        <f>'06 - Ostatní práce'!F36</f>
        <v>0</v>
      </c>
      <c r="BD100" s="82">
        <f>'06 - Ostatní práce'!F37</f>
        <v>0</v>
      </c>
      <c r="BT100" s="83" t="s">
        <v>85</v>
      </c>
      <c r="BV100" s="83" t="s">
        <v>79</v>
      </c>
      <c r="BW100" s="83" t="s">
        <v>102</v>
      </c>
      <c r="BX100" s="83" t="s">
        <v>5</v>
      </c>
      <c r="CL100" s="83" t="s">
        <v>1</v>
      </c>
      <c r="CM100" s="83" t="s">
        <v>87</v>
      </c>
    </row>
    <row r="101" spans="1:91" s="6" customFormat="1" ht="16.5" customHeight="1">
      <c r="A101" s="74" t="s">
        <v>81</v>
      </c>
      <c r="B101" s="75"/>
      <c r="C101" s="76"/>
      <c r="D101" s="220" t="s">
        <v>103</v>
      </c>
      <c r="E101" s="220"/>
      <c r="F101" s="220"/>
      <c r="G101" s="220"/>
      <c r="H101" s="220"/>
      <c r="I101" s="77"/>
      <c r="J101" s="220" t="s">
        <v>104</v>
      </c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1">
        <f>'07 - Vedlejší náklady'!J30</f>
        <v>0</v>
      </c>
      <c r="AH101" s="222"/>
      <c r="AI101" s="222"/>
      <c r="AJ101" s="222"/>
      <c r="AK101" s="222"/>
      <c r="AL101" s="222"/>
      <c r="AM101" s="222"/>
      <c r="AN101" s="221">
        <f t="shared" si="0"/>
        <v>0</v>
      </c>
      <c r="AO101" s="222"/>
      <c r="AP101" s="222"/>
      <c r="AQ101" s="78" t="s">
        <v>84</v>
      </c>
      <c r="AR101" s="75"/>
      <c r="AS101" s="84">
        <v>0</v>
      </c>
      <c r="AT101" s="85">
        <f t="shared" si="1"/>
        <v>0</v>
      </c>
      <c r="AU101" s="86">
        <f>'07 - Vedlejší náklady'!P119</f>
        <v>0</v>
      </c>
      <c r="AV101" s="85">
        <f>'07 - Vedlejší náklady'!J33</f>
        <v>0</v>
      </c>
      <c r="AW101" s="85">
        <f>'07 - Vedlejší náklady'!J34</f>
        <v>0</v>
      </c>
      <c r="AX101" s="85">
        <f>'07 - Vedlejší náklady'!J35</f>
        <v>0</v>
      </c>
      <c r="AY101" s="85">
        <f>'07 - Vedlejší náklady'!J36</f>
        <v>0</v>
      </c>
      <c r="AZ101" s="85">
        <f>'07 - Vedlejší náklady'!F33</f>
        <v>0</v>
      </c>
      <c r="BA101" s="85">
        <f>'07 - Vedlejší náklady'!F34</f>
        <v>0</v>
      </c>
      <c r="BB101" s="85">
        <f>'07 - Vedlejší náklady'!F35</f>
        <v>0</v>
      </c>
      <c r="BC101" s="85">
        <f>'07 - Vedlejší náklady'!F36</f>
        <v>0</v>
      </c>
      <c r="BD101" s="87">
        <f>'07 - Vedlejší náklady'!F37</f>
        <v>0</v>
      </c>
      <c r="BT101" s="83" t="s">
        <v>85</v>
      </c>
      <c r="BV101" s="83" t="s">
        <v>79</v>
      </c>
      <c r="BW101" s="83" t="s">
        <v>105</v>
      </c>
      <c r="BX101" s="83" t="s">
        <v>5</v>
      </c>
      <c r="CL101" s="83" t="s">
        <v>1</v>
      </c>
      <c r="CM101" s="83" t="s">
        <v>87</v>
      </c>
    </row>
    <row r="102" spans="1:91" s="1" customFormat="1" ht="30" customHeight="1">
      <c r="B102" s="32"/>
      <c r="AR102" s="32"/>
    </row>
    <row r="103" spans="1:91" s="1" customFormat="1" ht="6.9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32"/>
    </row>
  </sheetData>
  <sheetProtection algorithmName="SHA-512" hashValue="2/WRPBOj4fgu70pDOAPl06pUH6w4LU1/16wV1zOcyauiTDI5q0qtKxptWlPQt+T9Nok72bEn1Kmi2VuIcI6ZlA==" saltValue="EUrj/NaBNGOMlF7FPCq272nf05Iq4J/FA9O7JGBvUDUrpF6dj/7b84npxnnf/+KR1c0LV67Nh5kJuL11qm1Z4g==" spinCount="100000" sheet="1" objects="1" scenarios="1" formatColumns="0" formatRows="0"/>
  <mergeCells count="66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J85"/>
    <mergeCell ref="AM87:AN87"/>
    <mergeCell ref="AM89:AP89"/>
    <mergeCell ref="AS89:AT91"/>
    <mergeCell ref="AM90:AP90"/>
  </mergeCells>
  <hyperlinks>
    <hyperlink ref="A95" location="'01 - Okapový chodník'!C2" display="/" xr:uid="{00000000-0004-0000-0000-000000000000}"/>
    <hyperlink ref="A96" location="'02 - Zateplení fasády a s...'!C2" display="/" xr:uid="{00000000-0004-0000-0000-000001000000}"/>
    <hyperlink ref="A97" location="'03 - Zateplení střechy'!C2" display="/" xr:uid="{00000000-0004-0000-0000-000002000000}"/>
    <hyperlink ref="A98" location="'04 - Výplně otvorů'!C2" display="/" xr:uid="{00000000-0004-0000-0000-000003000000}"/>
    <hyperlink ref="A99" location="'05 - Vstup'!C2" display="/" xr:uid="{00000000-0004-0000-0000-000004000000}"/>
    <hyperlink ref="A100" location="'06 - Ostatní práce'!C2" display="/" xr:uid="{00000000-0004-0000-0000-000005000000}"/>
    <hyperlink ref="A101" location="'07 - Vedlejší náklady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41"/>
  <sheetViews>
    <sheetView showGridLines="0" tabSelected="1" topLeftCell="A191" workbookViewId="0">
      <selection activeCell="I179" sqref="I179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7" t="s">
        <v>86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" customHeight="1">
      <c r="B4" s="20"/>
      <c r="D4" s="21" t="s">
        <v>106</v>
      </c>
      <c r="L4" s="20"/>
      <c r="M4" s="88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4" t="str">
        <f>'Rekapitulace stavby'!K6</f>
        <v>Stavební úpravy pavilonu 7, ul. Vejprnická č.p. 679, Plzeň</v>
      </c>
      <c r="F7" s="245"/>
      <c r="G7" s="245"/>
      <c r="H7" s="245"/>
      <c r="L7" s="20"/>
    </row>
    <row r="8" spans="2:46" s="1" customFormat="1" ht="12" customHeight="1">
      <c r="B8" s="32"/>
      <c r="D8" s="27" t="s">
        <v>107</v>
      </c>
      <c r="L8" s="32"/>
    </row>
    <row r="9" spans="2:46" s="1" customFormat="1" ht="16.5" customHeight="1">
      <c r="B9" s="32"/>
      <c r="E9" s="206" t="s">
        <v>108</v>
      </c>
      <c r="F9" s="246"/>
      <c r="G9" s="246"/>
      <c r="H9" s="246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12. 3. 2026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7" t="str">
        <f>'Rekapitulace stavby'!E14</f>
        <v>Vyplň údaj</v>
      </c>
      <c r="F18" s="228"/>
      <c r="G18" s="228"/>
      <c r="H18" s="228"/>
      <c r="I18" s="27" t="s">
        <v>28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">
        <v>32</v>
      </c>
      <c r="L23" s="32"/>
    </row>
    <row r="24" spans="2:12" s="1" customFormat="1" ht="18" customHeight="1">
      <c r="B24" s="32"/>
      <c r="E24" s="25" t="s">
        <v>33</v>
      </c>
      <c r="I24" s="27" t="s">
        <v>28</v>
      </c>
      <c r="J24" s="25" t="s">
        <v>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9"/>
      <c r="E27" s="233" t="s">
        <v>1</v>
      </c>
      <c r="F27" s="233"/>
      <c r="G27" s="233"/>
      <c r="H27" s="233"/>
      <c r="L27" s="89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37</v>
      </c>
      <c r="J30" s="66">
        <f>ROUND(J125, 2)</f>
        <v>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" customHeight="1">
      <c r="B33" s="32"/>
      <c r="D33" s="55" t="s">
        <v>41</v>
      </c>
      <c r="E33" s="27" t="s">
        <v>42</v>
      </c>
      <c r="F33" s="91">
        <f>ROUND((SUM(BE125:BE240)),  2)</f>
        <v>0</v>
      </c>
      <c r="I33" s="92">
        <v>0.21</v>
      </c>
      <c r="J33" s="91">
        <f>ROUND(((SUM(BE125:BE240))*I33),  2)</f>
        <v>0</v>
      </c>
      <c r="L33" s="32"/>
    </row>
    <row r="34" spans="2:12" s="1" customFormat="1" ht="14.4" customHeight="1">
      <c r="B34" s="32"/>
      <c r="E34" s="27" t="s">
        <v>43</v>
      </c>
      <c r="F34" s="91">
        <f>ROUND((SUM(BF125:BF240)),  2)</f>
        <v>0</v>
      </c>
      <c r="I34" s="92">
        <v>0.12</v>
      </c>
      <c r="J34" s="91">
        <f>ROUND(((SUM(BF125:BF240))*I34),  2)</f>
        <v>0</v>
      </c>
      <c r="L34" s="32"/>
    </row>
    <row r="35" spans="2:12" s="1" customFormat="1" ht="14.4" hidden="1" customHeight="1">
      <c r="B35" s="32"/>
      <c r="E35" s="27" t="s">
        <v>44</v>
      </c>
      <c r="F35" s="91">
        <f>ROUND((SUM(BG125:BG240)),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>
      <c r="B36" s="32"/>
      <c r="E36" s="27" t="s">
        <v>45</v>
      </c>
      <c r="F36" s="91">
        <f>ROUND((SUM(BH125:BH240)),  2)</f>
        <v>0</v>
      </c>
      <c r="I36" s="92">
        <v>0.12</v>
      </c>
      <c r="J36" s="91">
        <f>0</f>
        <v>0</v>
      </c>
      <c r="L36" s="32"/>
    </row>
    <row r="37" spans="2:12" s="1" customFormat="1" ht="14.4" hidden="1" customHeight="1">
      <c r="B37" s="32"/>
      <c r="E37" s="27" t="s">
        <v>46</v>
      </c>
      <c r="F37" s="91">
        <f>ROUND((SUM(BI125:BI240)),  2)</f>
        <v>0</v>
      </c>
      <c r="I37" s="92">
        <v>0</v>
      </c>
      <c r="J37" s="91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109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4" t="str">
        <f>E7</f>
        <v>Stavební úpravy pavilonu 7, ul. Vejprnická č.p. 679, Plzeň</v>
      </c>
      <c r="F85" s="245"/>
      <c r="G85" s="245"/>
      <c r="H85" s="245"/>
      <c r="L85" s="32"/>
    </row>
    <row r="86" spans="2:47" s="1" customFormat="1" ht="12" customHeight="1">
      <c r="B86" s="32"/>
      <c r="C86" s="27" t="s">
        <v>107</v>
      </c>
      <c r="L86" s="32"/>
    </row>
    <row r="87" spans="2:47" s="1" customFormat="1" ht="16.5" customHeight="1">
      <c r="B87" s="32"/>
      <c r="E87" s="206" t="str">
        <f>E9</f>
        <v>01 - Okapový chodník</v>
      </c>
      <c r="F87" s="246"/>
      <c r="G87" s="246"/>
      <c r="H87" s="246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Plzeň</v>
      </c>
      <c r="I89" s="27" t="s">
        <v>22</v>
      </c>
      <c r="J89" s="52" t="str">
        <f>IF(J12="","",J12)</f>
        <v>12. 3. 2026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24</v>
      </c>
      <c r="F91" s="25" t="str">
        <f>E15</f>
        <v>SOUE Plzeň, Vejprnická 56</v>
      </c>
      <c r="I91" s="27" t="s">
        <v>31</v>
      </c>
      <c r="J91" s="30" t="str">
        <f>E21</f>
        <v>A.D.S. Rokycany s.r.o.</v>
      </c>
      <c r="L91" s="32"/>
    </row>
    <row r="92" spans="2:47" s="1" customFormat="1" ht="25.65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>A.D.S. Rokycany s.r.o.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110</v>
      </c>
      <c r="D94" s="93"/>
      <c r="E94" s="93"/>
      <c r="F94" s="93"/>
      <c r="G94" s="93"/>
      <c r="H94" s="93"/>
      <c r="I94" s="93"/>
      <c r="J94" s="102" t="s">
        <v>111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112</v>
      </c>
      <c r="J96" s="66">
        <f>J125</f>
        <v>0</v>
      </c>
      <c r="L96" s="32"/>
      <c r="AU96" s="17" t="s">
        <v>113</v>
      </c>
    </row>
    <row r="97" spans="2:12" s="8" customFormat="1" ht="24.9" customHeight="1">
      <c r="B97" s="104"/>
      <c r="D97" s="105" t="s">
        <v>114</v>
      </c>
      <c r="E97" s="106"/>
      <c r="F97" s="106"/>
      <c r="G97" s="106"/>
      <c r="H97" s="106"/>
      <c r="I97" s="106"/>
      <c r="J97" s="107">
        <f>J126</f>
        <v>0</v>
      </c>
      <c r="L97" s="104"/>
    </row>
    <row r="98" spans="2:12" s="9" customFormat="1" ht="19.95" customHeight="1">
      <c r="B98" s="108"/>
      <c r="D98" s="109" t="s">
        <v>115</v>
      </c>
      <c r="E98" s="110"/>
      <c r="F98" s="110"/>
      <c r="G98" s="110"/>
      <c r="H98" s="110"/>
      <c r="I98" s="110"/>
      <c r="J98" s="111">
        <f>J127</f>
        <v>0</v>
      </c>
      <c r="L98" s="108"/>
    </row>
    <row r="99" spans="2:12" s="9" customFormat="1" ht="19.95" customHeight="1">
      <c r="B99" s="108"/>
      <c r="D99" s="109" t="s">
        <v>116</v>
      </c>
      <c r="E99" s="110"/>
      <c r="F99" s="110"/>
      <c r="G99" s="110"/>
      <c r="H99" s="110"/>
      <c r="I99" s="110"/>
      <c r="J99" s="111">
        <f>J197</f>
        <v>0</v>
      </c>
      <c r="L99" s="108"/>
    </row>
    <row r="100" spans="2:12" s="9" customFormat="1" ht="19.95" customHeight="1">
      <c r="B100" s="108"/>
      <c r="D100" s="109" t="s">
        <v>117</v>
      </c>
      <c r="E100" s="110"/>
      <c r="F100" s="110"/>
      <c r="G100" s="110"/>
      <c r="H100" s="110"/>
      <c r="I100" s="110"/>
      <c r="J100" s="111">
        <f>J208</f>
        <v>0</v>
      </c>
      <c r="L100" s="108"/>
    </row>
    <row r="101" spans="2:12" s="9" customFormat="1" ht="19.95" customHeight="1">
      <c r="B101" s="108"/>
      <c r="D101" s="109" t="s">
        <v>118</v>
      </c>
      <c r="E101" s="110"/>
      <c r="F101" s="110"/>
      <c r="G101" s="110"/>
      <c r="H101" s="110"/>
      <c r="I101" s="110"/>
      <c r="J101" s="111">
        <f>J211</f>
        <v>0</v>
      </c>
      <c r="L101" s="108"/>
    </row>
    <row r="102" spans="2:12" s="9" customFormat="1" ht="19.95" customHeight="1">
      <c r="B102" s="108"/>
      <c r="D102" s="109" t="s">
        <v>119</v>
      </c>
      <c r="E102" s="110"/>
      <c r="F102" s="110"/>
      <c r="G102" s="110"/>
      <c r="H102" s="110"/>
      <c r="I102" s="110"/>
      <c r="J102" s="111">
        <f>J218</f>
        <v>0</v>
      </c>
      <c r="L102" s="108"/>
    </row>
    <row r="103" spans="2:12" s="9" customFormat="1" ht="19.95" customHeight="1">
      <c r="B103" s="108"/>
      <c r="D103" s="109" t="s">
        <v>120</v>
      </c>
      <c r="E103" s="110"/>
      <c r="F103" s="110"/>
      <c r="G103" s="110"/>
      <c r="H103" s="110"/>
      <c r="I103" s="110"/>
      <c r="J103" s="111">
        <f>J224</f>
        <v>0</v>
      </c>
      <c r="L103" s="108"/>
    </row>
    <row r="104" spans="2:12" s="8" customFormat="1" ht="24.9" customHeight="1">
      <c r="B104" s="104"/>
      <c r="D104" s="105" t="s">
        <v>121</v>
      </c>
      <c r="E104" s="106"/>
      <c r="F104" s="106"/>
      <c r="G104" s="106"/>
      <c r="H104" s="106"/>
      <c r="I104" s="106"/>
      <c r="J104" s="107">
        <f>J226</f>
        <v>0</v>
      </c>
      <c r="L104" s="104"/>
    </row>
    <row r="105" spans="2:12" s="9" customFormat="1" ht="19.95" customHeight="1">
      <c r="B105" s="108"/>
      <c r="D105" s="109" t="s">
        <v>122</v>
      </c>
      <c r="E105" s="110"/>
      <c r="F105" s="110"/>
      <c r="G105" s="110"/>
      <c r="H105" s="110"/>
      <c r="I105" s="110"/>
      <c r="J105" s="111">
        <f>J227</f>
        <v>0</v>
      </c>
      <c r="L105" s="108"/>
    </row>
    <row r="106" spans="2:12" s="1" customFormat="1" ht="21.75" customHeight="1">
      <c r="B106" s="32"/>
      <c r="L106" s="32"/>
    </row>
    <row r="107" spans="2:12" s="1" customFormat="1" ht="6.9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2"/>
    </row>
    <row r="111" spans="2:12" s="1" customFormat="1" ht="6.9" customHeight="1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2"/>
    </row>
    <row r="112" spans="2:12" s="1" customFormat="1" ht="24.9" customHeight="1">
      <c r="B112" s="32"/>
      <c r="C112" s="21" t="s">
        <v>123</v>
      </c>
      <c r="L112" s="32"/>
    </row>
    <row r="113" spans="2:65" s="1" customFormat="1" ht="6.9" customHeight="1">
      <c r="B113" s="32"/>
      <c r="L113" s="32"/>
    </row>
    <row r="114" spans="2:65" s="1" customFormat="1" ht="12" customHeight="1">
      <c r="B114" s="32"/>
      <c r="C114" s="27" t="s">
        <v>16</v>
      </c>
      <c r="L114" s="32"/>
    </row>
    <row r="115" spans="2:65" s="1" customFormat="1" ht="16.5" customHeight="1">
      <c r="B115" s="32"/>
      <c r="E115" s="244" t="str">
        <f>E7</f>
        <v>Stavební úpravy pavilonu 7, ul. Vejprnická č.p. 679, Plzeň</v>
      </c>
      <c r="F115" s="245"/>
      <c r="G115" s="245"/>
      <c r="H115" s="245"/>
      <c r="L115" s="32"/>
    </row>
    <row r="116" spans="2:65" s="1" customFormat="1" ht="12" customHeight="1">
      <c r="B116" s="32"/>
      <c r="C116" s="27" t="s">
        <v>107</v>
      </c>
      <c r="L116" s="32"/>
    </row>
    <row r="117" spans="2:65" s="1" customFormat="1" ht="16.5" customHeight="1">
      <c r="B117" s="32"/>
      <c r="E117" s="206" t="str">
        <f>E9</f>
        <v>01 - Okapový chodník</v>
      </c>
      <c r="F117" s="246"/>
      <c r="G117" s="246"/>
      <c r="H117" s="246"/>
      <c r="L117" s="32"/>
    </row>
    <row r="118" spans="2:65" s="1" customFormat="1" ht="6.9" customHeight="1">
      <c r="B118" s="32"/>
      <c r="L118" s="32"/>
    </row>
    <row r="119" spans="2:65" s="1" customFormat="1" ht="12" customHeight="1">
      <c r="B119" s="32"/>
      <c r="C119" s="27" t="s">
        <v>20</v>
      </c>
      <c r="F119" s="25" t="str">
        <f>F12</f>
        <v>Plzeň</v>
      </c>
      <c r="I119" s="27" t="s">
        <v>22</v>
      </c>
      <c r="J119" s="52" t="str">
        <f>IF(J12="","",J12)</f>
        <v>12. 3. 2026</v>
      </c>
      <c r="L119" s="32"/>
    </row>
    <row r="120" spans="2:65" s="1" customFormat="1" ht="6.9" customHeight="1">
      <c r="B120" s="32"/>
      <c r="L120" s="32"/>
    </row>
    <row r="121" spans="2:65" s="1" customFormat="1" ht="25.65" customHeight="1">
      <c r="B121" s="32"/>
      <c r="C121" s="27" t="s">
        <v>24</v>
      </c>
      <c r="F121" s="25" t="str">
        <f>E15</f>
        <v>SOUE Plzeň, Vejprnická 56</v>
      </c>
      <c r="I121" s="27" t="s">
        <v>31</v>
      </c>
      <c r="J121" s="30" t="str">
        <f>E21</f>
        <v>A.D.S. Rokycany s.r.o.</v>
      </c>
      <c r="L121" s="32"/>
    </row>
    <row r="122" spans="2:65" s="1" customFormat="1" ht="25.65" customHeight="1">
      <c r="B122" s="32"/>
      <c r="C122" s="27" t="s">
        <v>29</v>
      </c>
      <c r="F122" s="25" t="str">
        <f>IF(E18="","",E18)</f>
        <v>Vyplň údaj</v>
      </c>
      <c r="I122" s="27" t="s">
        <v>35</v>
      </c>
      <c r="J122" s="30" t="str">
        <f>E24</f>
        <v>A.D.S. Rokycany s.r.o.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12"/>
      <c r="C124" s="113" t="s">
        <v>124</v>
      </c>
      <c r="D124" s="114" t="s">
        <v>62</v>
      </c>
      <c r="E124" s="114" t="s">
        <v>58</v>
      </c>
      <c r="F124" s="114" t="s">
        <v>59</v>
      </c>
      <c r="G124" s="114" t="s">
        <v>125</v>
      </c>
      <c r="H124" s="114" t="s">
        <v>126</v>
      </c>
      <c r="I124" s="114" t="s">
        <v>127</v>
      </c>
      <c r="J124" s="114" t="s">
        <v>111</v>
      </c>
      <c r="K124" s="115" t="s">
        <v>128</v>
      </c>
      <c r="L124" s="112"/>
      <c r="M124" s="59" t="s">
        <v>1</v>
      </c>
      <c r="N124" s="60" t="s">
        <v>41</v>
      </c>
      <c r="O124" s="60" t="s">
        <v>129</v>
      </c>
      <c r="P124" s="60" t="s">
        <v>130</v>
      </c>
      <c r="Q124" s="60" t="s">
        <v>131</v>
      </c>
      <c r="R124" s="60" t="s">
        <v>132</v>
      </c>
      <c r="S124" s="60" t="s">
        <v>133</v>
      </c>
      <c r="T124" s="61" t="s">
        <v>134</v>
      </c>
    </row>
    <row r="125" spans="2:65" s="1" customFormat="1" ht="22.8" customHeight="1">
      <c r="B125" s="32"/>
      <c r="C125" s="64" t="s">
        <v>135</v>
      </c>
      <c r="J125" s="116">
        <f>BK125</f>
        <v>0</v>
      </c>
      <c r="L125" s="32"/>
      <c r="M125" s="62"/>
      <c r="N125" s="53"/>
      <c r="O125" s="53"/>
      <c r="P125" s="117">
        <f>P126+P226</f>
        <v>0</v>
      </c>
      <c r="Q125" s="53"/>
      <c r="R125" s="117">
        <f>R126+R226</f>
        <v>90.255610899999994</v>
      </c>
      <c r="S125" s="53"/>
      <c r="T125" s="118">
        <f>T126+T226</f>
        <v>36.588374999999999</v>
      </c>
      <c r="AT125" s="17" t="s">
        <v>76</v>
      </c>
      <c r="AU125" s="17" t="s">
        <v>113</v>
      </c>
      <c r="BK125" s="119">
        <f>BK126+BK226</f>
        <v>0</v>
      </c>
    </row>
    <row r="126" spans="2:65" s="11" customFormat="1" ht="25.95" customHeight="1">
      <c r="B126" s="120"/>
      <c r="D126" s="121" t="s">
        <v>76</v>
      </c>
      <c r="E126" s="122" t="s">
        <v>136</v>
      </c>
      <c r="F126" s="122" t="s">
        <v>137</v>
      </c>
      <c r="I126" s="123"/>
      <c r="J126" s="124">
        <f>BK126</f>
        <v>0</v>
      </c>
      <c r="L126" s="120"/>
      <c r="M126" s="125"/>
      <c r="P126" s="126">
        <f>P127+P197+P208+P211+P218+P224</f>
        <v>0</v>
      </c>
      <c r="R126" s="126">
        <f>R127+R197+R208+R211+R218+R224</f>
        <v>90.20748549999999</v>
      </c>
      <c r="T126" s="127">
        <f>T127+T197+T208+T211+T218+T224</f>
        <v>36.588374999999999</v>
      </c>
      <c r="AR126" s="121" t="s">
        <v>85</v>
      </c>
      <c r="AT126" s="128" t="s">
        <v>76</v>
      </c>
      <c r="AU126" s="128" t="s">
        <v>77</v>
      </c>
      <c r="AY126" s="121" t="s">
        <v>138</v>
      </c>
      <c r="BK126" s="129">
        <f>BK127+BK197+BK208+BK211+BK218+BK224</f>
        <v>0</v>
      </c>
    </row>
    <row r="127" spans="2:65" s="11" customFormat="1" ht="22.8" customHeight="1">
      <c r="B127" s="120"/>
      <c r="D127" s="121" t="s">
        <v>76</v>
      </c>
      <c r="E127" s="130" t="s">
        <v>85</v>
      </c>
      <c r="F127" s="130" t="s">
        <v>139</v>
      </c>
      <c r="I127" s="123"/>
      <c r="J127" s="131">
        <f>BK127</f>
        <v>0</v>
      </c>
      <c r="L127" s="120"/>
      <c r="M127" s="125"/>
      <c r="P127" s="126">
        <f>SUM(P128:P196)</f>
        <v>0</v>
      </c>
      <c r="R127" s="126">
        <f>SUM(R128:R196)</f>
        <v>26.902350999999999</v>
      </c>
      <c r="T127" s="127">
        <f>SUM(T128:T196)</f>
        <v>36.588374999999999</v>
      </c>
      <c r="AR127" s="121" t="s">
        <v>85</v>
      </c>
      <c r="AT127" s="128" t="s">
        <v>76</v>
      </c>
      <c r="AU127" s="128" t="s">
        <v>85</v>
      </c>
      <c r="AY127" s="121" t="s">
        <v>138</v>
      </c>
      <c r="BK127" s="129">
        <f>SUM(BK128:BK196)</f>
        <v>0</v>
      </c>
    </row>
    <row r="128" spans="2:65" s="1" customFormat="1" ht="24.15" customHeight="1">
      <c r="B128" s="32"/>
      <c r="C128" s="132" t="s">
        <v>85</v>
      </c>
      <c r="D128" s="132" t="s">
        <v>140</v>
      </c>
      <c r="E128" s="133" t="s">
        <v>141</v>
      </c>
      <c r="F128" s="134" t="s">
        <v>142</v>
      </c>
      <c r="G128" s="135" t="s">
        <v>143</v>
      </c>
      <c r="H128" s="136">
        <v>65.924999999999997</v>
      </c>
      <c r="I128" s="137"/>
      <c r="J128" s="138">
        <f>ROUND(I128*H128,2)</f>
        <v>0</v>
      </c>
      <c r="K128" s="134" t="s">
        <v>144</v>
      </c>
      <c r="L128" s="32"/>
      <c r="M128" s="139" t="s">
        <v>1</v>
      </c>
      <c r="N128" s="140" t="s">
        <v>42</v>
      </c>
      <c r="P128" s="141">
        <f>O128*H128</f>
        <v>0</v>
      </c>
      <c r="Q128" s="141">
        <v>0</v>
      </c>
      <c r="R128" s="141">
        <f>Q128*H128</f>
        <v>0</v>
      </c>
      <c r="S128" s="141">
        <v>0.255</v>
      </c>
      <c r="T128" s="142">
        <f>S128*H128</f>
        <v>16.810874999999999</v>
      </c>
      <c r="AR128" s="143" t="s">
        <v>145</v>
      </c>
      <c r="AT128" s="143" t="s">
        <v>140</v>
      </c>
      <c r="AU128" s="143" t="s">
        <v>87</v>
      </c>
      <c r="AY128" s="17" t="s">
        <v>138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7" t="s">
        <v>85</v>
      </c>
      <c r="BK128" s="144">
        <f>ROUND(I128*H128,2)</f>
        <v>0</v>
      </c>
      <c r="BL128" s="17" t="s">
        <v>145</v>
      </c>
      <c r="BM128" s="143" t="s">
        <v>146</v>
      </c>
    </row>
    <row r="129" spans="2:65" s="12" customFormat="1" ht="10.199999999999999">
      <c r="B129" s="145"/>
      <c r="D129" s="146" t="s">
        <v>147</v>
      </c>
      <c r="E129" s="147" t="s">
        <v>1</v>
      </c>
      <c r="F129" s="148" t="s">
        <v>148</v>
      </c>
      <c r="H129" s="147" t="s">
        <v>1</v>
      </c>
      <c r="I129" s="149"/>
      <c r="L129" s="145"/>
      <c r="M129" s="150"/>
      <c r="T129" s="151"/>
      <c r="AT129" s="147" t="s">
        <v>147</v>
      </c>
      <c r="AU129" s="147" t="s">
        <v>87</v>
      </c>
      <c r="AV129" s="12" t="s">
        <v>85</v>
      </c>
      <c r="AW129" s="12" t="s">
        <v>34</v>
      </c>
      <c r="AX129" s="12" t="s">
        <v>77</v>
      </c>
      <c r="AY129" s="147" t="s">
        <v>138</v>
      </c>
    </row>
    <row r="130" spans="2:65" s="13" customFormat="1" ht="10.199999999999999">
      <c r="B130" s="152"/>
      <c r="D130" s="146" t="s">
        <v>147</v>
      </c>
      <c r="E130" s="153" t="s">
        <v>1</v>
      </c>
      <c r="F130" s="154" t="s">
        <v>149</v>
      </c>
      <c r="H130" s="155">
        <v>65.924999999999997</v>
      </c>
      <c r="I130" s="156"/>
      <c r="L130" s="152"/>
      <c r="M130" s="157"/>
      <c r="T130" s="158"/>
      <c r="AT130" s="153" t="s">
        <v>147</v>
      </c>
      <c r="AU130" s="153" t="s">
        <v>87</v>
      </c>
      <c r="AV130" s="13" t="s">
        <v>87</v>
      </c>
      <c r="AW130" s="13" t="s">
        <v>34</v>
      </c>
      <c r="AX130" s="13" t="s">
        <v>77</v>
      </c>
      <c r="AY130" s="153" t="s">
        <v>138</v>
      </c>
    </row>
    <row r="131" spans="2:65" s="14" customFormat="1" ht="10.199999999999999">
      <c r="B131" s="159"/>
      <c r="D131" s="146" t="s">
        <v>147</v>
      </c>
      <c r="E131" s="160" t="s">
        <v>1</v>
      </c>
      <c r="F131" s="161" t="s">
        <v>150</v>
      </c>
      <c r="H131" s="162">
        <v>65.924999999999997</v>
      </c>
      <c r="I131" s="163"/>
      <c r="L131" s="159"/>
      <c r="M131" s="164"/>
      <c r="T131" s="165"/>
      <c r="AT131" s="160" t="s">
        <v>147</v>
      </c>
      <c r="AU131" s="160" t="s">
        <v>87</v>
      </c>
      <c r="AV131" s="14" t="s">
        <v>145</v>
      </c>
      <c r="AW131" s="14" t="s">
        <v>34</v>
      </c>
      <c r="AX131" s="14" t="s">
        <v>85</v>
      </c>
      <c r="AY131" s="160" t="s">
        <v>138</v>
      </c>
    </row>
    <row r="132" spans="2:65" s="1" customFormat="1" ht="24.15" customHeight="1">
      <c r="B132" s="32"/>
      <c r="C132" s="132" t="s">
        <v>87</v>
      </c>
      <c r="D132" s="132" t="s">
        <v>140</v>
      </c>
      <c r="E132" s="133" t="s">
        <v>151</v>
      </c>
      <c r="F132" s="134" t="s">
        <v>152</v>
      </c>
      <c r="G132" s="135" t="s">
        <v>143</v>
      </c>
      <c r="H132" s="136">
        <v>65.924999999999997</v>
      </c>
      <c r="I132" s="137"/>
      <c r="J132" s="138">
        <f>ROUND(I132*H132,2)</f>
        <v>0</v>
      </c>
      <c r="K132" s="134" t="s">
        <v>144</v>
      </c>
      <c r="L132" s="32"/>
      <c r="M132" s="139" t="s">
        <v>1</v>
      </c>
      <c r="N132" s="140" t="s">
        <v>42</v>
      </c>
      <c r="P132" s="141">
        <f>O132*H132</f>
        <v>0</v>
      </c>
      <c r="Q132" s="141">
        <v>0</v>
      </c>
      <c r="R132" s="141">
        <f>Q132*H132</f>
        <v>0</v>
      </c>
      <c r="S132" s="141">
        <v>0.3</v>
      </c>
      <c r="T132" s="142">
        <f>S132*H132</f>
        <v>19.7775</v>
      </c>
      <c r="AR132" s="143" t="s">
        <v>145</v>
      </c>
      <c r="AT132" s="143" t="s">
        <v>140</v>
      </c>
      <c r="AU132" s="143" t="s">
        <v>87</v>
      </c>
      <c r="AY132" s="17" t="s">
        <v>138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7" t="s">
        <v>85</v>
      </c>
      <c r="BK132" s="144">
        <f>ROUND(I132*H132,2)</f>
        <v>0</v>
      </c>
      <c r="BL132" s="17" t="s">
        <v>145</v>
      </c>
      <c r="BM132" s="143" t="s">
        <v>153</v>
      </c>
    </row>
    <row r="133" spans="2:65" s="12" customFormat="1" ht="10.199999999999999">
      <c r="B133" s="145"/>
      <c r="D133" s="146" t="s">
        <v>147</v>
      </c>
      <c r="E133" s="147" t="s">
        <v>1</v>
      </c>
      <c r="F133" s="148" t="s">
        <v>148</v>
      </c>
      <c r="H133" s="147" t="s">
        <v>1</v>
      </c>
      <c r="I133" s="149"/>
      <c r="L133" s="145"/>
      <c r="M133" s="150"/>
      <c r="T133" s="151"/>
      <c r="AT133" s="147" t="s">
        <v>147</v>
      </c>
      <c r="AU133" s="147" t="s">
        <v>87</v>
      </c>
      <c r="AV133" s="12" t="s">
        <v>85</v>
      </c>
      <c r="AW133" s="12" t="s">
        <v>34</v>
      </c>
      <c r="AX133" s="12" t="s">
        <v>77</v>
      </c>
      <c r="AY133" s="147" t="s">
        <v>138</v>
      </c>
    </row>
    <row r="134" spans="2:65" s="13" customFormat="1" ht="10.199999999999999">
      <c r="B134" s="152"/>
      <c r="D134" s="146" t="s">
        <v>147</v>
      </c>
      <c r="E134" s="153" t="s">
        <v>1</v>
      </c>
      <c r="F134" s="154" t="s">
        <v>149</v>
      </c>
      <c r="H134" s="155">
        <v>65.924999999999997</v>
      </c>
      <c r="I134" s="156"/>
      <c r="L134" s="152"/>
      <c r="M134" s="157"/>
      <c r="T134" s="158"/>
      <c r="AT134" s="153" t="s">
        <v>147</v>
      </c>
      <c r="AU134" s="153" t="s">
        <v>87</v>
      </c>
      <c r="AV134" s="13" t="s">
        <v>87</v>
      </c>
      <c r="AW134" s="13" t="s">
        <v>34</v>
      </c>
      <c r="AX134" s="13" t="s">
        <v>77</v>
      </c>
      <c r="AY134" s="153" t="s">
        <v>138</v>
      </c>
    </row>
    <row r="135" spans="2:65" s="14" customFormat="1" ht="10.199999999999999">
      <c r="B135" s="159"/>
      <c r="D135" s="146" t="s">
        <v>147</v>
      </c>
      <c r="E135" s="160" t="s">
        <v>1</v>
      </c>
      <c r="F135" s="161" t="s">
        <v>150</v>
      </c>
      <c r="H135" s="162">
        <v>65.924999999999997</v>
      </c>
      <c r="I135" s="163"/>
      <c r="L135" s="159"/>
      <c r="M135" s="164"/>
      <c r="T135" s="165"/>
      <c r="AT135" s="160" t="s">
        <v>147</v>
      </c>
      <c r="AU135" s="160" t="s">
        <v>87</v>
      </c>
      <c r="AV135" s="14" t="s">
        <v>145</v>
      </c>
      <c r="AW135" s="14" t="s">
        <v>34</v>
      </c>
      <c r="AX135" s="14" t="s">
        <v>85</v>
      </c>
      <c r="AY135" s="160" t="s">
        <v>138</v>
      </c>
    </row>
    <row r="136" spans="2:65" s="1" customFormat="1" ht="24.15" customHeight="1">
      <c r="B136" s="32"/>
      <c r="C136" s="132" t="s">
        <v>154</v>
      </c>
      <c r="D136" s="132" t="s">
        <v>140</v>
      </c>
      <c r="E136" s="133" t="s">
        <v>155</v>
      </c>
      <c r="F136" s="134" t="s">
        <v>156</v>
      </c>
      <c r="G136" s="135" t="s">
        <v>157</v>
      </c>
      <c r="H136" s="136">
        <v>13</v>
      </c>
      <c r="I136" s="137"/>
      <c r="J136" s="138">
        <f>ROUND(I136*H136,2)</f>
        <v>0</v>
      </c>
      <c r="K136" s="134" t="s">
        <v>144</v>
      </c>
      <c r="L136" s="32"/>
      <c r="M136" s="139" t="s">
        <v>1</v>
      </c>
      <c r="N136" s="140" t="s">
        <v>42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145</v>
      </c>
      <c r="AT136" s="143" t="s">
        <v>140</v>
      </c>
      <c r="AU136" s="143" t="s">
        <v>87</v>
      </c>
      <c r="AY136" s="17" t="s">
        <v>138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7" t="s">
        <v>85</v>
      </c>
      <c r="BK136" s="144">
        <f>ROUND(I136*H136,2)</f>
        <v>0</v>
      </c>
      <c r="BL136" s="17" t="s">
        <v>145</v>
      </c>
      <c r="BM136" s="143" t="s">
        <v>158</v>
      </c>
    </row>
    <row r="137" spans="2:65" s="12" customFormat="1" ht="10.199999999999999">
      <c r="B137" s="145"/>
      <c r="D137" s="146" t="s">
        <v>147</v>
      </c>
      <c r="E137" s="147" t="s">
        <v>1</v>
      </c>
      <c r="F137" s="148" t="s">
        <v>159</v>
      </c>
      <c r="H137" s="147" t="s">
        <v>1</v>
      </c>
      <c r="I137" s="149"/>
      <c r="L137" s="145"/>
      <c r="M137" s="150"/>
      <c r="T137" s="151"/>
      <c r="AT137" s="147" t="s">
        <v>147</v>
      </c>
      <c r="AU137" s="147" t="s">
        <v>87</v>
      </c>
      <c r="AV137" s="12" t="s">
        <v>85</v>
      </c>
      <c r="AW137" s="12" t="s">
        <v>34</v>
      </c>
      <c r="AX137" s="12" t="s">
        <v>77</v>
      </c>
      <c r="AY137" s="147" t="s">
        <v>138</v>
      </c>
    </row>
    <row r="138" spans="2:65" s="13" customFormat="1" ht="10.199999999999999">
      <c r="B138" s="152"/>
      <c r="D138" s="146" t="s">
        <v>147</v>
      </c>
      <c r="E138" s="153" t="s">
        <v>1</v>
      </c>
      <c r="F138" s="154" t="s">
        <v>160</v>
      </c>
      <c r="H138" s="155">
        <v>13</v>
      </c>
      <c r="I138" s="156"/>
      <c r="L138" s="152"/>
      <c r="M138" s="157"/>
      <c r="T138" s="158"/>
      <c r="AT138" s="153" t="s">
        <v>147</v>
      </c>
      <c r="AU138" s="153" t="s">
        <v>87</v>
      </c>
      <c r="AV138" s="13" t="s">
        <v>87</v>
      </c>
      <c r="AW138" s="13" t="s">
        <v>34</v>
      </c>
      <c r="AX138" s="13" t="s">
        <v>85</v>
      </c>
      <c r="AY138" s="153" t="s">
        <v>138</v>
      </c>
    </row>
    <row r="139" spans="2:65" s="1" customFormat="1" ht="33" customHeight="1">
      <c r="B139" s="32"/>
      <c r="C139" s="132" t="s">
        <v>145</v>
      </c>
      <c r="D139" s="132" t="s">
        <v>140</v>
      </c>
      <c r="E139" s="133" t="s">
        <v>161</v>
      </c>
      <c r="F139" s="134" t="s">
        <v>162</v>
      </c>
      <c r="G139" s="135" t="s">
        <v>157</v>
      </c>
      <c r="H139" s="136">
        <v>56.213999999999999</v>
      </c>
      <c r="I139" s="137"/>
      <c r="J139" s="138">
        <f>ROUND(I139*H139,2)</f>
        <v>0</v>
      </c>
      <c r="K139" s="134" t="s">
        <v>144</v>
      </c>
      <c r="L139" s="32"/>
      <c r="M139" s="139" t="s">
        <v>1</v>
      </c>
      <c r="N139" s="140" t="s">
        <v>42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145</v>
      </c>
      <c r="AT139" s="143" t="s">
        <v>140</v>
      </c>
      <c r="AU139" s="143" t="s">
        <v>87</v>
      </c>
      <c r="AY139" s="17" t="s">
        <v>138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7" t="s">
        <v>85</v>
      </c>
      <c r="BK139" s="144">
        <f>ROUND(I139*H139,2)</f>
        <v>0</v>
      </c>
      <c r="BL139" s="17" t="s">
        <v>145</v>
      </c>
      <c r="BM139" s="143" t="s">
        <v>163</v>
      </c>
    </row>
    <row r="140" spans="2:65" s="12" customFormat="1" ht="10.199999999999999">
      <c r="B140" s="145"/>
      <c r="D140" s="146" t="s">
        <v>147</v>
      </c>
      <c r="E140" s="147" t="s">
        <v>1</v>
      </c>
      <c r="F140" s="148" t="s">
        <v>148</v>
      </c>
      <c r="H140" s="147" t="s">
        <v>1</v>
      </c>
      <c r="I140" s="149"/>
      <c r="L140" s="145"/>
      <c r="M140" s="150"/>
      <c r="T140" s="151"/>
      <c r="AT140" s="147" t="s">
        <v>147</v>
      </c>
      <c r="AU140" s="147" t="s">
        <v>87</v>
      </c>
      <c r="AV140" s="12" t="s">
        <v>85</v>
      </c>
      <c r="AW140" s="12" t="s">
        <v>34</v>
      </c>
      <c r="AX140" s="12" t="s">
        <v>77</v>
      </c>
      <c r="AY140" s="147" t="s">
        <v>138</v>
      </c>
    </row>
    <row r="141" spans="2:65" s="13" customFormat="1" ht="10.199999999999999">
      <c r="B141" s="152"/>
      <c r="D141" s="146" t="s">
        <v>147</v>
      </c>
      <c r="E141" s="153" t="s">
        <v>1</v>
      </c>
      <c r="F141" s="154" t="s">
        <v>164</v>
      </c>
      <c r="H141" s="155">
        <v>42.850999999999999</v>
      </c>
      <c r="I141" s="156"/>
      <c r="L141" s="152"/>
      <c r="M141" s="157"/>
      <c r="T141" s="158"/>
      <c r="AT141" s="153" t="s">
        <v>147</v>
      </c>
      <c r="AU141" s="153" t="s">
        <v>87</v>
      </c>
      <c r="AV141" s="13" t="s">
        <v>87</v>
      </c>
      <c r="AW141" s="13" t="s">
        <v>34</v>
      </c>
      <c r="AX141" s="13" t="s">
        <v>77</v>
      </c>
      <c r="AY141" s="153" t="s">
        <v>138</v>
      </c>
    </row>
    <row r="142" spans="2:65" s="15" customFormat="1" ht="10.199999999999999">
      <c r="B142" s="166"/>
      <c r="D142" s="146" t="s">
        <v>147</v>
      </c>
      <c r="E142" s="167" t="s">
        <v>1</v>
      </c>
      <c r="F142" s="168" t="s">
        <v>165</v>
      </c>
      <c r="H142" s="169">
        <v>42.850999999999999</v>
      </c>
      <c r="I142" s="170"/>
      <c r="L142" s="166"/>
      <c r="M142" s="171"/>
      <c r="T142" s="172"/>
      <c r="AT142" s="167" t="s">
        <v>147</v>
      </c>
      <c r="AU142" s="167" t="s">
        <v>87</v>
      </c>
      <c r="AV142" s="15" t="s">
        <v>154</v>
      </c>
      <c r="AW142" s="15" t="s">
        <v>34</v>
      </c>
      <c r="AX142" s="15" t="s">
        <v>77</v>
      </c>
      <c r="AY142" s="167" t="s">
        <v>138</v>
      </c>
    </row>
    <row r="143" spans="2:65" s="12" customFormat="1" ht="10.199999999999999">
      <c r="B143" s="145"/>
      <c r="D143" s="146" t="s">
        <v>147</v>
      </c>
      <c r="E143" s="147" t="s">
        <v>1</v>
      </c>
      <c r="F143" s="148" t="s">
        <v>166</v>
      </c>
      <c r="H143" s="147" t="s">
        <v>1</v>
      </c>
      <c r="I143" s="149"/>
      <c r="L143" s="145"/>
      <c r="M143" s="150"/>
      <c r="T143" s="151"/>
      <c r="AT143" s="147" t="s">
        <v>147</v>
      </c>
      <c r="AU143" s="147" t="s">
        <v>87</v>
      </c>
      <c r="AV143" s="12" t="s">
        <v>85</v>
      </c>
      <c r="AW143" s="12" t="s">
        <v>34</v>
      </c>
      <c r="AX143" s="12" t="s">
        <v>77</v>
      </c>
      <c r="AY143" s="147" t="s">
        <v>138</v>
      </c>
    </row>
    <row r="144" spans="2:65" s="13" customFormat="1" ht="10.199999999999999">
      <c r="B144" s="152"/>
      <c r="D144" s="146" t="s">
        <v>147</v>
      </c>
      <c r="E144" s="153" t="s">
        <v>1</v>
      </c>
      <c r="F144" s="154" t="s">
        <v>167</v>
      </c>
      <c r="H144" s="155">
        <v>13.363</v>
      </c>
      <c r="I144" s="156"/>
      <c r="L144" s="152"/>
      <c r="M144" s="157"/>
      <c r="T144" s="158"/>
      <c r="AT144" s="153" t="s">
        <v>147</v>
      </c>
      <c r="AU144" s="153" t="s">
        <v>87</v>
      </c>
      <c r="AV144" s="13" t="s">
        <v>87</v>
      </c>
      <c r="AW144" s="13" t="s">
        <v>34</v>
      </c>
      <c r="AX144" s="13" t="s">
        <v>77</v>
      </c>
      <c r="AY144" s="153" t="s">
        <v>138</v>
      </c>
    </row>
    <row r="145" spans="2:65" s="14" customFormat="1" ht="10.199999999999999">
      <c r="B145" s="159"/>
      <c r="D145" s="146" t="s">
        <v>147</v>
      </c>
      <c r="E145" s="160" t="s">
        <v>1</v>
      </c>
      <c r="F145" s="161" t="s">
        <v>150</v>
      </c>
      <c r="H145" s="162">
        <v>56.213999999999999</v>
      </c>
      <c r="I145" s="163"/>
      <c r="L145" s="159"/>
      <c r="M145" s="164"/>
      <c r="T145" s="165"/>
      <c r="AT145" s="160" t="s">
        <v>147</v>
      </c>
      <c r="AU145" s="160" t="s">
        <v>87</v>
      </c>
      <c r="AV145" s="14" t="s">
        <v>145</v>
      </c>
      <c r="AW145" s="14" t="s">
        <v>34</v>
      </c>
      <c r="AX145" s="14" t="s">
        <v>85</v>
      </c>
      <c r="AY145" s="160" t="s">
        <v>138</v>
      </c>
    </row>
    <row r="146" spans="2:65" s="1" customFormat="1" ht="37.799999999999997" customHeight="1">
      <c r="B146" s="32"/>
      <c r="C146" s="132" t="s">
        <v>168</v>
      </c>
      <c r="D146" s="132" t="s">
        <v>140</v>
      </c>
      <c r="E146" s="133" t="s">
        <v>169</v>
      </c>
      <c r="F146" s="134" t="s">
        <v>170</v>
      </c>
      <c r="G146" s="135" t="s">
        <v>157</v>
      </c>
      <c r="H146" s="136">
        <v>69.213999999999999</v>
      </c>
      <c r="I146" s="137"/>
      <c r="J146" s="138">
        <f>ROUND(I146*H146,2)</f>
        <v>0</v>
      </c>
      <c r="K146" s="134" t="s">
        <v>144</v>
      </c>
      <c r="L146" s="32"/>
      <c r="M146" s="139" t="s">
        <v>1</v>
      </c>
      <c r="N146" s="140" t="s">
        <v>42</v>
      </c>
      <c r="P146" s="141">
        <f>O146*H146</f>
        <v>0</v>
      </c>
      <c r="Q146" s="141">
        <v>0</v>
      </c>
      <c r="R146" s="141">
        <f>Q146*H146</f>
        <v>0</v>
      </c>
      <c r="S146" s="141">
        <v>0</v>
      </c>
      <c r="T146" s="142">
        <f>S146*H146</f>
        <v>0</v>
      </c>
      <c r="AR146" s="143" t="s">
        <v>145</v>
      </c>
      <c r="AT146" s="143" t="s">
        <v>140</v>
      </c>
      <c r="AU146" s="143" t="s">
        <v>87</v>
      </c>
      <c r="AY146" s="17" t="s">
        <v>138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7" t="s">
        <v>85</v>
      </c>
      <c r="BK146" s="144">
        <f>ROUND(I146*H146,2)</f>
        <v>0</v>
      </c>
      <c r="BL146" s="17" t="s">
        <v>145</v>
      </c>
      <c r="BM146" s="143" t="s">
        <v>171</v>
      </c>
    </row>
    <row r="147" spans="2:65" s="13" customFormat="1" ht="10.199999999999999">
      <c r="B147" s="152"/>
      <c r="D147" s="146" t="s">
        <v>147</v>
      </c>
      <c r="E147" s="153" t="s">
        <v>1</v>
      </c>
      <c r="F147" s="154" t="s">
        <v>172</v>
      </c>
      <c r="H147" s="155">
        <v>55.850999999999999</v>
      </c>
      <c r="I147" s="156"/>
      <c r="L147" s="152"/>
      <c r="M147" s="157"/>
      <c r="T147" s="158"/>
      <c r="AT147" s="153" t="s">
        <v>147</v>
      </c>
      <c r="AU147" s="153" t="s">
        <v>87</v>
      </c>
      <c r="AV147" s="13" t="s">
        <v>87</v>
      </c>
      <c r="AW147" s="13" t="s">
        <v>34</v>
      </c>
      <c r="AX147" s="13" t="s">
        <v>77</v>
      </c>
      <c r="AY147" s="153" t="s">
        <v>138</v>
      </c>
    </row>
    <row r="148" spans="2:65" s="12" customFormat="1" ht="10.199999999999999">
      <c r="B148" s="145"/>
      <c r="D148" s="146" t="s">
        <v>147</v>
      </c>
      <c r="E148" s="147" t="s">
        <v>1</v>
      </c>
      <c r="F148" s="148" t="s">
        <v>166</v>
      </c>
      <c r="H148" s="147" t="s">
        <v>1</v>
      </c>
      <c r="I148" s="149"/>
      <c r="L148" s="145"/>
      <c r="M148" s="150"/>
      <c r="T148" s="151"/>
      <c r="AT148" s="147" t="s">
        <v>147</v>
      </c>
      <c r="AU148" s="147" t="s">
        <v>87</v>
      </c>
      <c r="AV148" s="12" t="s">
        <v>85</v>
      </c>
      <c r="AW148" s="12" t="s">
        <v>34</v>
      </c>
      <c r="AX148" s="12" t="s">
        <v>77</v>
      </c>
      <c r="AY148" s="147" t="s">
        <v>138</v>
      </c>
    </row>
    <row r="149" spans="2:65" s="13" customFormat="1" ht="10.199999999999999">
      <c r="B149" s="152"/>
      <c r="D149" s="146" t="s">
        <v>147</v>
      </c>
      <c r="E149" s="153" t="s">
        <v>1</v>
      </c>
      <c r="F149" s="154" t="s">
        <v>167</v>
      </c>
      <c r="H149" s="155">
        <v>13.363</v>
      </c>
      <c r="I149" s="156"/>
      <c r="L149" s="152"/>
      <c r="M149" s="157"/>
      <c r="T149" s="158"/>
      <c r="AT149" s="153" t="s">
        <v>147</v>
      </c>
      <c r="AU149" s="153" t="s">
        <v>87</v>
      </c>
      <c r="AV149" s="13" t="s">
        <v>87</v>
      </c>
      <c r="AW149" s="13" t="s">
        <v>34</v>
      </c>
      <c r="AX149" s="13" t="s">
        <v>77</v>
      </c>
      <c r="AY149" s="153" t="s">
        <v>138</v>
      </c>
    </row>
    <row r="150" spans="2:65" s="14" customFormat="1" ht="10.199999999999999">
      <c r="B150" s="159"/>
      <c r="D150" s="146" t="s">
        <v>147</v>
      </c>
      <c r="E150" s="160" t="s">
        <v>1</v>
      </c>
      <c r="F150" s="161" t="s">
        <v>150</v>
      </c>
      <c r="H150" s="162">
        <v>69.213999999999999</v>
      </c>
      <c r="I150" s="163"/>
      <c r="L150" s="159"/>
      <c r="M150" s="164"/>
      <c r="T150" s="165"/>
      <c r="AT150" s="160" t="s">
        <v>147</v>
      </c>
      <c r="AU150" s="160" t="s">
        <v>87</v>
      </c>
      <c r="AV150" s="14" t="s">
        <v>145</v>
      </c>
      <c r="AW150" s="14" t="s">
        <v>34</v>
      </c>
      <c r="AX150" s="14" t="s">
        <v>85</v>
      </c>
      <c r="AY150" s="160" t="s">
        <v>138</v>
      </c>
    </row>
    <row r="151" spans="2:65" s="1" customFormat="1" ht="37.799999999999997" customHeight="1">
      <c r="B151" s="32"/>
      <c r="C151" s="132" t="s">
        <v>173</v>
      </c>
      <c r="D151" s="132" t="s">
        <v>140</v>
      </c>
      <c r="E151" s="133" t="s">
        <v>174</v>
      </c>
      <c r="F151" s="134" t="s">
        <v>175</v>
      </c>
      <c r="G151" s="135" t="s">
        <v>157</v>
      </c>
      <c r="H151" s="136">
        <v>118.658</v>
      </c>
      <c r="I151" s="137"/>
      <c r="J151" s="138">
        <f>ROUND(I151*H151,2)</f>
        <v>0</v>
      </c>
      <c r="K151" s="134" t="s">
        <v>144</v>
      </c>
      <c r="L151" s="32"/>
      <c r="M151" s="139" t="s">
        <v>1</v>
      </c>
      <c r="N151" s="140" t="s">
        <v>42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145</v>
      </c>
      <c r="AT151" s="143" t="s">
        <v>140</v>
      </c>
      <c r="AU151" s="143" t="s">
        <v>87</v>
      </c>
      <c r="AY151" s="17" t="s">
        <v>138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7" t="s">
        <v>85</v>
      </c>
      <c r="BK151" s="144">
        <f>ROUND(I151*H151,2)</f>
        <v>0</v>
      </c>
      <c r="BL151" s="17" t="s">
        <v>145</v>
      </c>
      <c r="BM151" s="143" t="s">
        <v>176</v>
      </c>
    </row>
    <row r="152" spans="2:65" s="12" customFormat="1" ht="10.199999999999999">
      <c r="B152" s="145"/>
      <c r="D152" s="146" t="s">
        <v>147</v>
      </c>
      <c r="E152" s="147" t="s">
        <v>1</v>
      </c>
      <c r="F152" s="148" t="s">
        <v>148</v>
      </c>
      <c r="H152" s="147" t="s">
        <v>1</v>
      </c>
      <c r="I152" s="149"/>
      <c r="L152" s="145"/>
      <c r="M152" s="150"/>
      <c r="T152" s="151"/>
      <c r="AT152" s="147" t="s">
        <v>147</v>
      </c>
      <c r="AU152" s="147" t="s">
        <v>87</v>
      </c>
      <c r="AV152" s="12" t="s">
        <v>85</v>
      </c>
      <c r="AW152" s="12" t="s">
        <v>34</v>
      </c>
      <c r="AX152" s="12" t="s">
        <v>77</v>
      </c>
      <c r="AY152" s="147" t="s">
        <v>138</v>
      </c>
    </row>
    <row r="153" spans="2:65" s="13" customFormat="1" ht="10.199999999999999">
      <c r="B153" s="152"/>
      <c r="D153" s="146" t="s">
        <v>147</v>
      </c>
      <c r="E153" s="153" t="s">
        <v>1</v>
      </c>
      <c r="F153" s="154" t="s">
        <v>177</v>
      </c>
      <c r="H153" s="155">
        <v>6.593</v>
      </c>
      <c r="I153" s="156"/>
      <c r="L153" s="152"/>
      <c r="M153" s="157"/>
      <c r="T153" s="158"/>
      <c r="AT153" s="153" t="s">
        <v>147</v>
      </c>
      <c r="AU153" s="153" t="s">
        <v>87</v>
      </c>
      <c r="AV153" s="13" t="s">
        <v>87</v>
      </c>
      <c r="AW153" s="13" t="s">
        <v>34</v>
      </c>
      <c r="AX153" s="13" t="s">
        <v>77</v>
      </c>
      <c r="AY153" s="153" t="s">
        <v>138</v>
      </c>
    </row>
    <row r="154" spans="2:65" s="12" customFormat="1" ht="10.199999999999999">
      <c r="B154" s="145"/>
      <c r="D154" s="146" t="s">
        <v>147</v>
      </c>
      <c r="E154" s="147" t="s">
        <v>1</v>
      </c>
      <c r="F154" s="148" t="s">
        <v>148</v>
      </c>
      <c r="H154" s="147" t="s">
        <v>1</v>
      </c>
      <c r="I154" s="149"/>
      <c r="L154" s="145"/>
      <c r="M154" s="150"/>
      <c r="T154" s="151"/>
      <c r="AT154" s="147" t="s">
        <v>147</v>
      </c>
      <c r="AU154" s="147" t="s">
        <v>87</v>
      </c>
      <c r="AV154" s="12" t="s">
        <v>85</v>
      </c>
      <c r="AW154" s="12" t="s">
        <v>34</v>
      </c>
      <c r="AX154" s="12" t="s">
        <v>77</v>
      </c>
      <c r="AY154" s="147" t="s">
        <v>138</v>
      </c>
    </row>
    <row r="155" spans="2:65" s="13" customFormat="1" ht="10.199999999999999">
      <c r="B155" s="152"/>
      <c r="D155" s="146" t="s">
        <v>147</v>
      </c>
      <c r="E155" s="153" t="s">
        <v>1</v>
      </c>
      <c r="F155" s="154" t="s">
        <v>164</v>
      </c>
      <c r="H155" s="155">
        <v>42.850999999999999</v>
      </c>
      <c r="I155" s="156"/>
      <c r="L155" s="152"/>
      <c r="M155" s="157"/>
      <c r="T155" s="158"/>
      <c r="AT155" s="153" t="s">
        <v>147</v>
      </c>
      <c r="AU155" s="153" t="s">
        <v>87</v>
      </c>
      <c r="AV155" s="13" t="s">
        <v>87</v>
      </c>
      <c r="AW155" s="13" t="s">
        <v>34</v>
      </c>
      <c r="AX155" s="13" t="s">
        <v>77</v>
      </c>
      <c r="AY155" s="153" t="s">
        <v>138</v>
      </c>
    </row>
    <row r="156" spans="2:65" s="13" customFormat="1" ht="10.199999999999999">
      <c r="B156" s="152"/>
      <c r="D156" s="146" t="s">
        <v>147</v>
      </c>
      <c r="E156" s="153" t="s">
        <v>1</v>
      </c>
      <c r="F156" s="154" t="s">
        <v>172</v>
      </c>
      <c r="H156" s="155">
        <v>55.850999999999999</v>
      </c>
      <c r="I156" s="156"/>
      <c r="L156" s="152"/>
      <c r="M156" s="157"/>
      <c r="T156" s="158"/>
      <c r="AT156" s="153" t="s">
        <v>147</v>
      </c>
      <c r="AU156" s="153" t="s">
        <v>87</v>
      </c>
      <c r="AV156" s="13" t="s">
        <v>87</v>
      </c>
      <c r="AW156" s="13" t="s">
        <v>34</v>
      </c>
      <c r="AX156" s="13" t="s">
        <v>77</v>
      </c>
      <c r="AY156" s="153" t="s">
        <v>138</v>
      </c>
    </row>
    <row r="157" spans="2:65" s="12" customFormat="1" ht="10.199999999999999">
      <c r="B157" s="145"/>
      <c r="D157" s="146" t="s">
        <v>147</v>
      </c>
      <c r="E157" s="147" t="s">
        <v>1</v>
      </c>
      <c r="F157" s="148" t="s">
        <v>166</v>
      </c>
      <c r="H157" s="147" t="s">
        <v>1</v>
      </c>
      <c r="I157" s="149"/>
      <c r="L157" s="145"/>
      <c r="M157" s="150"/>
      <c r="T157" s="151"/>
      <c r="AT157" s="147" t="s">
        <v>147</v>
      </c>
      <c r="AU157" s="147" t="s">
        <v>87</v>
      </c>
      <c r="AV157" s="12" t="s">
        <v>85</v>
      </c>
      <c r="AW157" s="12" t="s">
        <v>34</v>
      </c>
      <c r="AX157" s="12" t="s">
        <v>77</v>
      </c>
      <c r="AY157" s="147" t="s">
        <v>138</v>
      </c>
    </row>
    <row r="158" spans="2:65" s="13" customFormat="1" ht="10.199999999999999">
      <c r="B158" s="152"/>
      <c r="D158" s="146" t="s">
        <v>147</v>
      </c>
      <c r="E158" s="153" t="s">
        <v>1</v>
      </c>
      <c r="F158" s="154" t="s">
        <v>167</v>
      </c>
      <c r="H158" s="155">
        <v>13.363</v>
      </c>
      <c r="I158" s="156"/>
      <c r="L158" s="152"/>
      <c r="M158" s="157"/>
      <c r="T158" s="158"/>
      <c r="AT158" s="153" t="s">
        <v>147</v>
      </c>
      <c r="AU158" s="153" t="s">
        <v>87</v>
      </c>
      <c r="AV158" s="13" t="s">
        <v>87</v>
      </c>
      <c r="AW158" s="13" t="s">
        <v>34</v>
      </c>
      <c r="AX158" s="13" t="s">
        <v>77</v>
      </c>
      <c r="AY158" s="153" t="s">
        <v>138</v>
      </c>
    </row>
    <row r="159" spans="2:65" s="14" customFormat="1" ht="10.199999999999999">
      <c r="B159" s="159"/>
      <c r="D159" s="146" t="s">
        <v>147</v>
      </c>
      <c r="E159" s="160" t="s">
        <v>1</v>
      </c>
      <c r="F159" s="161" t="s">
        <v>150</v>
      </c>
      <c r="H159" s="162">
        <v>118.658</v>
      </c>
      <c r="I159" s="163"/>
      <c r="L159" s="159"/>
      <c r="M159" s="164"/>
      <c r="T159" s="165"/>
      <c r="AT159" s="160" t="s">
        <v>147</v>
      </c>
      <c r="AU159" s="160" t="s">
        <v>87</v>
      </c>
      <c r="AV159" s="14" t="s">
        <v>145</v>
      </c>
      <c r="AW159" s="14" t="s">
        <v>34</v>
      </c>
      <c r="AX159" s="14" t="s">
        <v>85</v>
      </c>
      <c r="AY159" s="160" t="s">
        <v>138</v>
      </c>
    </row>
    <row r="160" spans="2:65" s="1" customFormat="1" ht="37.799999999999997" customHeight="1">
      <c r="B160" s="32"/>
      <c r="C160" s="132" t="s">
        <v>178</v>
      </c>
      <c r="D160" s="132" t="s">
        <v>140</v>
      </c>
      <c r="E160" s="133" t="s">
        <v>179</v>
      </c>
      <c r="F160" s="134" t="s">
        <v>180</v>
      </c>
      <c r="G160" s="135" t="s">
        <v>157</v>
      </c>
      <c r="H160" s="136">
        <v>125.251</v>
      </c>
      <c r="I160" s="137"/>
      <c r="J160" s="138">
        <f>ROUND(I160*H160,2)</f>
        <v>0</v>
      </c>
      <c r="K160" s="134" t="s">
        <v>144</v>
      </c>
      <c r="L160" s="32"/>
      <c r="M160" s="139" t="s">
        <v>1</v>
      </c>
      <c r="N160" s="140" t="s">
        <v>42</v>
      </c>
      <c r="P160" s="141">
        <f>O160*H160</f>
        <v>0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145</v>
      </c>
      <c r="AT160" s="143" t="s">
        <v>140</v>
      </c>
      <c r="AU160" s="143" t="s">
        <v>87</v>
      </c>
      <c r="AY160" s="17" t="s">
        <v>138</v>
      </c>
      <c r="BE160" s="144">
        <f>IF(N160="základní",J160,0)</f>
        <v>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7" t="s">
        <v>85</v>
      </c>
      <c r="BK160" s="144">
        <f>ROUND(I160*H160,2)</f>
        <v>0</v>
      </c>
      <c r="BL160" s="17" t="s">
        <v>145</v>
      </c>
      <c r="BM160" s="143" t="s">
        <v>181</v>
      </c>
    </row>
    <row r="161" spans="2:65" s="12" customFormat="1" ht="10.199999999999999">
      <c r="B161" s="145"/>
      <c r="D161" s="146" t="s">
        <v>147</v>
      </c>
      <c r="E161" s="147" t="s">
        <v>1</v>
      </c>
      <c r="F161" s="148" t="s">
        <v>148</v>
      </c>
      <c r="H161" s="147" t="s">
        <v>1</v>
      </c>
      <c r="I161" s="149"/>
      <c r="L161" s="145"/>
      <c r="M161" s="150"/>
      <c r="T161" s="151"/>
      <c r="AT161" s="147" t="s">
        <v>147</v>
      </c>
      <c r="AU161" s="147" t="s">
        <v>87</v>
      </c>
      <c r="AV161" s="12" t="s">
        <v>85</v>
      </c>
      <c r="AW161" s="12" t="s">
        <v>34</v>
      </c>
      <c r="AX161" s="12" t="s">
        <v>77</v>
      </c>
      <c r="AY161" s="147" t="s">
        <v>138</v>
      </c>
    </row>
    <row r="162" spans="2:65" s="13" customFormat="1" ht="10.199999999999999">
      <c r="B162" s="152"/>
      <c r="D162" s="146" t="s">
        <v>147</v>
      </c>
      <c r="E162" s="153" t="s">
        <v>1</v>
      </c>
      <c r="F162" s="154" t="s">
        <v>177</v>
      </c>
      <c r="H162" s="155">
        <v>6.593</v>
      </c>
      <c r="I162" s="156"/>
      <c r="L162" s="152"/>
      <c r="M162" s="157"/>
      <c r="T162" s="158"/>
      <c r="AT162" s="153" t="s">
        <v>147</v>
      </c>
      <c r="AU162" s="153" t="s">
        <v>87</v>
      </c>
      <c r="AV162" s="13" t="s">
        <v>87</v>
      </c>
      <c r="AW162" s="13" t="s">
        <v>34</v>
      </c>
      <c r="AX162" s="13" t="s">
        <v>77</v>
      </c>
      <c r="AY162" s="153" t="s">
        <v>138</v>
      </c>
    </row>
    <row r="163" spans="2:65" s="12" customFormat="1" ht="10.199999999999999">
      <c r="B163" s="145"/>
      <c r="D163" s="146" t="s">
        <v>147</v>
      </c>
      <c r="E163" s="147" t="s">
        <v>1</v>
      </c>
      <c r="F163" s="148" t="s">
        <v>148</v>
      </c>
      <c r="H163" s="147" t="s">
        <v>1</v>
      </c>
      <c r="I163" s="149"/>
      <c r="L163" s="145"/>
      <c r="M163" s="150"/>
      <c r="T163" s="151"/>
      <c r="AT163" s="147" t="s">
        <v>147</v>
      </c>
      <c r="AU163" s="147" t="s">
        <v>87</v>
      </c>
      <c r="AV163" s="12" t="s">
        <v>85</v>
      </c>
      <c r="AW163" s="12" t="s">
        <v>34</v>
      </c>
      <c r="AX163" s="12" t="s">
        <v>77</v>
      </c>
      <c r="AY163" s="147" t="s">
        <v>138</v>
      </c>
    </row>
    <row r="164" spans="2:65" s="13" customFormat="1" ht="10.199999999999999">
      <c r="B164" s="152"/>
      <c r="D164" s="146" t="s">
        <v>147</v>
      </c>
      <c r="E164" s="153" t="s">
        <v>1</v>
      </c>
      <c r="F164" s="154" t="s">
        <v>177</v>
      </c>
      <c r="H164" s="155">
        <v>6.593</v>
      </c>
      <c r="I164" s="156"/>
      <c r="L164" s="152"/>
      <c r="M164" s="157"/>
      <c r="T164" s="158"/>
      <c r="AT164" s="153" t="s">
        <v>147</v>
      </c>
      <c r="AU164" s="153" t="s">
        <v>87</v>
      </c>
      <c r="AV164" s="13" t="s">
        <v>87</v>
      </c>
      <c r="AW164" s="13" t="s">
        <v>34</v>
      </c>
      <c r="AX164" s="13" t="s">
        <v>77</v>
      </c>
      <c r="AY164" s="153" t="s">
        <v>138</v>
      </c>
    </row>
    <row r="165" spans="2:65" s="12" customFormat="1" ht="10.199999999999999">
      <c r="B165" s="145"/>
      <c r="D165" s="146" t="s">
        <v>147</v>
      </c>
      <c r="E165" s="147" t="s">
        <v>1</v>
      </c>
      <c r="F165" s="148" t="s">
        <v>148</v>
      </c>
      <c r="H165" s="147" t="s">
        <v>1</v>
      </c>
      <c r="I165" s="149"/>
      <c r="L165" s="145"/>
      <c r="M165" s="150"/>
      <c r="T165" s="151"/>
      <c r="AT165" s="147" t="s">
        <v>147</v>
      </c>
      <c r="AU165" s="147" t="s">
        <v>87</v>
      </c>
      <c r="AV165" s="12" t="s">
        <v>85</v>
      </c>
      <c r="AW165" s="12" t="s">
        <v>34</v>
      </c>
      <c r="AX165" s="12" t="s">
        <v>77</v>
      </c>
      <c r="AY165" s="147" t="s">
        <v>138</v>
      </c>
    </row>
    <row r="166" spans="2:65" s="13" customFormat="1" ht="10.199999999999999">
      <c r="B166" s="152"/>
      <c r="D166" s="146" t="s">
        <v>147</v>
      </c>
      <c r="E166" s="153" t="s">
        <v>1</v>
      </c>
      <c r="F166" s="154" t="s">
        <v>164</v>
      </c>
      <c r="H166" s="155">
        <v>42.850999999999999</v>
      </c>
      <c r="I166" s="156"/>
      <c r="L166" s="152"/>
      <c r="M166" s="157"/>
      <c r="T166" s="158"/>
      <c r="AT166" s="153" t="s">
        <v>147</v>
      </c>
      <c r="AU166" s="153" t="s">
        <v>87</v>
      </c>
      <c r="AV166" s="13" t="s">
        <v>87</v>
      </c>
      <c r="AW166" s="13" t="s">
        <v>34</v>
      </c>
      <c r="AX166" s="13" t="s">
        <v>77</v>
      </c>
      <c r="AY166" s="153" t="s">
        <v>138</v>
      </c>
    </row>
    <row r="167" spans="2:65" s="13" customFormat="1" ht="10.199999999999999">
      <c r="B167" s="152"/>
      <c r="D167" s="146" t="s">
        <v>147</v>
      </c>
      <c r="E167" s="153" t="s">
        <v>1</v>
      </c>
      <c r="F167" s="154" t="s">
        <v>172</v>
      </c>
      <c r="H167" s="155">
        <v>55.850999999999999</v>
      </c>
      <c r="I167" s="156"/>
      <c r="L167" s="152"/>
      <c r="M167" s="157"/>
      <c r="T167" s="158"/>
      <c r="AT167" s="153" t="s">
        <v>147</v>
      </c>
      <c r="AU167" s="153" t="s">
        <v>87</v>
      </c>
      <c r="AV167" s="13" t="s">
        <v>87</v>
      </c>
      <c r="AW167" s="13" t="s">
        <v>34</v>
      </c>
      <c r="AX167" s="13" t="s">
        <v>77</v>
      </c>
      <c r="AY167" s="153" t="s">
        <v>138</v>
      </c>
    </row>
    <row r="168" spans="2:65" s="12" customFormat="1" ht="10.199999999999999">
      <c r="B168" s="145"/>
      <c r="D168" s="146" t="s">
        <v>147</v>
      </c>
      <c r="E168" s="147" t="s">
        <v>1</v>
      </c>
      <c r="F168" s="148" t="s">
        <v>166</v>
      </c>
      <c r="H168" s="147" t="s">
        <v>1</v>
      </c>
      <c r="I168" s="149"/>
      <c r="L168" s="145"/>
      <c r="M168" s="150"/>
      <c r="T168" s="151"/>
      <c r="AT168" s="147" t="s">
        <v>147</v>
      </c>
      <c r="AU168" s="147" t="s">
        <v>87</v>
      </c>
      <c r="AV168" s="12" t="s">
        <v>85</v>
      </c>
      <c r="AW168" s="12" t="s">
        <v>34</v>
      </c>
      <c r="AX168" s="12" t="s">
        <v>77</v>
      </c>
      <c r="AY168" s="147" t="s">
        <v>138</v>
      </c>
    </row>
    <row r="169" spans="2:65" s="13" customFormat="1" ht="10.199999999999999">
      <c r="B169" s="152"/>
      <c r="D169" s="146" t="s">
        <v>147</v>
      </c>
      <c r="E169" s="153" t="s">
        <v>1</v>
      </c>
      <c r="F169" s="154" t="s">
        <v>167</v>
      </c>
      <c r="H169" s="155">
        <v>13.363</v>
      </c>
      <c r="I169" s="156"/>
      <c r="L169" s="152"/>
      <c r="M169" s="157"/>
      <c r="T169" s="158"/>
      <c r="AT169" s="153" t="s">
        <v>147</v>
      </c>
      <c r="AU169" s="153" t="s">
        <v>87</v>
      </c>
      <c r="AV169" s="13" t="s">
        <v>87</v>
      </c>
      <c r="AW169" s="13" t="s">
        <v>34</v>
      </c>
      <c r="AX169" s="13" t="s">
        <v>77</v>
      </c>
      <c r="AY169" s="153" t="s">
        <v>138</v>
      </c>
    </row>
    <row r="170" spans="2:65" s="14" customFormat="1" ht="10.199999999999999">
      <c r="B170" s="159"/>
      <c r="D170" s="146" t="s">
        <v>147</v>
      </c>
      <c r="E170" s="160" t="s">
        <v>1</v>
      </c>
      <c r="F170" s="161" t="s">
        <v>150</v>
      </c>
      <c r="H170" s="162">
        <v>125.251</v>
      </c>
      <c r="I170" s="163"/>
      <c r="L170" s="159"/>
      <c r="M170" s="164"/>
      <c r="T170" s="165"/>
      <c r="AT170" s="160" t="s">
        <v>147</v>
      </c>
      <c r="AU170" s="160" t="s">
        <v>87</v>
      </c>
      <c r="AV170" s="14" t="s">
        <v>145</v>
      </c>
      <c r="AW170" s="14" t="s">
        <v>34</v>
      </c>
      <c r="AX170" s="14" t="s">
        <v>85</v>
      </c>
      <c r="AY170" s="160" t="s">
        <v>138</v>
      </c>
    </row>
    <row r="171" spans="2:65" s="1" customFormat="1" ht="33" customHeight="1">
      <c r="B171" s="32"/>
      <c r="C171" s="132" t="s">
        <v>182</v>
      </c>
      <c r="D171" s="132" t="s">
        <v>140</v>
      </c>
      <c r="E171" s="133" t="s">
        <v>183</v>
      </c>
      <c r="F171" s="134" t="s">
        <v>184</v>
      </c>
      <c r="G171" s="135" t="s">
        <v>185</v>
      </c>
      <c r="H171" s="136">
        <v>200.40199999999999</v>
      </c>
      <c r="I171" s="137"/>
      <c r="J171" s="138">
        <f>ROUND(I171*H171,2)</f>
        <v>0</v>
      </c>
      <c r="K171" s="134" t="s">
        <v>144</v>
      </c>
      <c r="L171" s="32"/>
      <c r="M171" s="139" t="s">
        <v>1</v>
      </c>
      <c r="N171" s="140" t="s">
        <v>42</v>
      </c>
      <c r="P171" s="141">
        <f>O171*H171</f>
        <v>0</v>
      </c>
      <c r="Q171" s="141">
        <v>0</v>
      </c>
      <c r="R171" s="141">
        <f>Q171*H171</f>
        <v>0</v>
      </c>
      <c r="S171" s="141">
        <v>0</v>
      </c>
      <c r="T171" s="142">
        <f>S171*H171</f>
        <v>0</v>
      </c>
      <c r="AR171" s="143" t="s">
        <v>145</v>
      </c>
      <c r="AT171" s="143" t="s">
        <v>140</v>
      </c>
      <c r="AU171" s="143" t="s">
        <v>87</v>
      </c>
      <c r="AY171" s="17" t="s">
        <v>138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7" t="s">
        <v>85</v>
      </c>
      <c r="BK171" s="144">
        <f>ROUND(I171*H171,2)</f>
        <v>0</v>
      </c>
      <c r="BL171" s="17" t="s">
        <v>145</v>
      </c>
      <c r="BM171" s="143" t="s">
        <v>186</v>
      </c>
    </row>
    <row r="172" spans="2:65" s="13" customFormat="1" ht="10.199999999999999">
      <c r="B172" s="152"/>
      <c r="D172" s="146" t="s">
        <v>147</v>
      </c>
      <c r="F172" s="154" t="s">
        <v>187</v>
      </c>
      <c r="H172" s="155">
        <v>200.40199999999999</v>
      </c>
      <c r="I172" s="156"/>
      <c r="L172" s="152"/>
      <c r="M172" s="157"/>
      <c r="T172" s="158"/>
      <c r="AT172" s="153" t="s">
        <v>147</v>
      </c>
      <c r="AU172" s="153" t="s">
        <v>87</v>
      </c>
      <c r="AV172" s="13" t="s">
        <v>87</v>
      </c>
      <c r="AW172" s="13" t="s">
        <v>4</v>
      </c>
      <c r="AX172" s="13" t="s">
        <v>85</v>
      </c>
      <c r="AY172" s="153" t="s">
        <v>138</v>
      </c>
    </row>
    <row r="173" spans="2:65" s="1" customFormat="1" ht="24.15" customHeight="1">
      <c r="B173" s="32"/>
      <c r="C173" s="132" t="s">
        <v>188</v>
      </c>
      <c r="D173" s="132" t="s">
        <v>140</v>
      </c>
      <c r="E173" s="133" t="s">
        <v>189</v>
      </c>
      <c r="F173" s="134" t="s">
        <v>190</v>
      </c>
      <c r="G173" s="135" t="s">
        <v>157</v>
      </c>
      <c r="H173" s="136">
        <v>47.850999999999999</v>
      </c>
      <c r="I173" s="137"/>
      <c r="J173" s="138">
        <f>ROUND(I173*H173,2)</f>
        <v>0</v>
      </c>
      <c r="K173" s="134" t="s">
        <v>144</v>
      </c>
      <c r="L173" s="32"/>
      <c r="M173" s="139" t="s">
        <v>1</v>
      </c>
      <c r="N173" s="140" t="s">
        <v>42</v>
      </c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43" t="s">
        <v>145</v>
      </c>
      <c r="AT173" s="143" t="s">
        <v>140</v>
      </c>
      <c r="AU173" s="143" t="s">
        <v>87</v>
      </c>
      <c r="AY173" s="17" t="s">
        <v>138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7" t="s">
        <v>85</v>
      </c>
      <c r="BK173" s="144">
        <f>ROUND(I173*H173,2)</f>
        <v>0</v>
      </c>
      <c r="BL173" s="17" t="s">
        <v>145</v>
      </c>
      <c r="BM173" s="143" t="s">
        <v>191</v>
      </c>
    </row>
    <row r="174" spans="2:65" s="12" customFormat="1" ht="10.199999999999999">
      <c r="B174" s="145"/>
      <c r="D174" s="146" t="s">
        <v>147</v>
      </c>
      <c r="E174" s="147" t="s">
        <v>1</v>
      </c>
      <c r="F174" s="148" t="s">
        <v>148</v>
      </c>
      <c r="H174" s="147" t="s">
        <v>1</v>
      </c>
      <c r="I174" s="149"/>
      <c r="L174" s="145"/>
      <c r="M174" s="150"/>
      <c r="T174" s="151"/>
      <c r="AT174" s="147" t="s">
        <v>147</v>
      </c>
      <c r="AU174" s="147" t="s">
        <v>87</v>
      </c>
      <c r="AV174" s="12" t="s">
        <v>85</v>
      </c>
      <c r="AW174" s="12" t="s">
        <v>34</v>
      </c>
      <c r="AX174" s="12" t="s">
        <v>77</v>
      </c>
      <c r="AY174" s="147" t="s">
        <v>138</v>
      </c>
    </row>
    <row r="175" spans="2:65" s="13" customFormat="1" ht="10.199999999999999">
      <c r="B175" s="152"/>
      <c r="D175" s="146" t="s">
        <v>147</v>
      </c>
      <c r="E175" s="153" t="s">
        <v>1</v>
      </c>
      <c r="F175" s="154" t="s">
        <v>164</v>
      </c>
      <c r="H175" s="155">
        <v>42.850999999999999</v>
      </c>
      <c r="I175" s="156"/>
      <c r="L175" s="152"/>
      <c r="M175" s="157"/>
      <c r="T175" s="158"/>
      <c r="AT175" s="153" t="s">
        <v>147</v>
      </c>
      <c r="AU175" s="153" t="s">
        <v>87</v>
      </c>
      <c r="AV175" s="13" t="s">
        <v>87</v>
      </c>
      <c r="AW175" s="13" t="s">
        <v>34</v>
      </c>
      <c r="AX175" s="13" t="s">
        <v>77</v>
      </c>
      <c r="AY175" s="153" t="s">
        <v>138</v>
      </c>
    </row>
    <row r="176" spans="2:65" s="12" customFormat="1" ht="10.199999999999999">
      <c r="B176" s="145"/>
      <c r="D176" s="146" t="s">
        <v>147</v>
      </c>
      <c r="E176" s="147" t="s">
        <v>1</v>
      </c>
      <c r="F176" s="148" t="s">
        <v>192</v>
      </c>
      <c r="H176" s="147" t="s">
        <v>1</v>
      </c>
      <c r="I176" s="149"/>
      <c r="L176" s="145"/>
      <c r="M176" s="150"/>
      <c r="T176" s="151"/>
      <c r="AT176" s="147" t="s">
        <v>147</v>
      </c>
      <c r="AU176" s="147" t="s">
        <v>87</v>
      </c>
      <c r="AV176" s="12" t="s">
        <v>85</v>
      </c>
      <c r="AW176" s="12" t="s">
        <v>34</v>
      </c>
      <c r="AX176" s="12" t="s">
        <v>77</v>
      </c>
      <c r="AY176" s="147" t="s">
        <v>138</v>
      </c>
    </row>
    <row r="177" spans="2:65" s="13" customFormat="1" ht="10.199999999999999">
      <c r="B177" s="152"/>
      <c r="D177" s="146" t="s">
        <v>147</v>
      </c>
      <c r="E177" s="153" t="s">
        <v>1</v>
      </c>
      <c r="F177" s="154" t="s">
        <v>168</v>
      </c>
      <c r="H177" s="155">
        <v>5</v>
      </c>
      <c r="I177" s="156"/>
      <c r="L177" s="152"/>
      <c r="M177" s="157"/>
      <c r="T177" s="158"/>
      <c r="AT177" s="153" t="s">
        <v>147</v>
      </c>
      <c r="AU177" s="153" t="s">
        <v>87</v>
      </c>
      <c r="AV177" s="13" t="s">
        <v>87</v>
      </c>
      <c r="AW177" s="13" t="s">
        <v>34</v>
      </c>
      <c r="AX177" s="13" t="s">
        <v>77</v>
      </c>
      <c r="AY177" s="153" t="s">
        <v>138</v>
      </c>
    </row>
    <row r="178" spans="2:65" s="14" customFormat="1" ht="10.199999999999999">
      <c r="B178" s="159"/>
      <c r="D178" s="146" t="s">
        <v>147</v>
      </c>
      <c r="E178" s="160" t="s">
        <v>1</v>
      </c>
      <c r="F178" s="161" t="s">
        <v>150</v>
      </c>
      <c r="H178" s="162">
        <v>47.850999999999999</v>
      </c>
      <c r="I178" s="163"/>
      <c r="L178" s="159"/>
      <c r="M178" s="164"/>
      <c r="T178" s="165"/>
      <c r="AT178" s="160" t="s">
        <v>147</v>
      </c>
      <c r="AU178" s="160" t="s">
        <v>87</v>
      </c>
      <c r="AV178" s="14" t="s">
        <v>145</v>
      </c>
      <c r="AW178" s="14" t="s">
        <v>34</v>
      </c>
      <c r="AX178" s="14" t="s">
        <v>85</v>
      </c>
      <c r="AY178" s="160" t="s">
        <v>138</v>
      </c>
    </row>
    <row r="179" spans="2:65" s="1" customFormat="1" ht="33" customHeight="1">
      <c r="B179" s="32"/>
      <c r="C179" s="132" t="s">
        <v>193</v>
      </c>
      <c r="D179" s="132" t="s">
        <v>140</v>
      </c>
      <c r="E179" s="133" t="s">
        <v>194</v>
      </c>
      <c r="F179" s="134" t="s">
        <v>195</v>
      </c>
      <c r="G179" s="135" t="s">
        <v>143</v>
      </c>
      <c r="H179" s="136">
        <v>168.11</v>
      </c>
      <c r="I179" s="137"/>
      <c r="J179" s="138">
        <f>ROUND(I179*H179,2)</f>
        <v>0</v>
      </c>
      <c r="K179" s="134" t="s">
        <v>144</v>
      </c>
      <c r="L179" s="32"/>
      <c r="M179" s="139" t="s">
        <v>1</v>
      </c>
      <c r="N179" s="140" t="s">
        <v>42</v>
      </c>
      <c r="P179" s="141">
        <f>O179*H179</f>
        <v>0</v>
      </c>
      <c r="Q179" s="141">
        <v>0</v>
      </c>
      <c r="R179" s="141">
        <f>Q179*H179</f>
        <v>0</v>
      </c>
      <c r="S179" s="141">
        <v>0</v>
      </c>
      <c r="T179" s="142">
        <f>S179*H179</f>
        <v>0</v>
      </c>
      <c r="AR179" s="143" t="s">
        <v>145</v>
      </c>
      <c r="AT179" s="143" t="s">
        <v>140</v>
      </c>
      <c r="AU179" s="143" t="s">
        <v>87</v>
      </c>
      <c r="AY179" s="17" t="s">
        <v>138</v>
      </c>
      <c r="BE179" s="144">
        <f>IF(N179="základní",J179,0)</f>
        <v>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7" t="s">
        <v>85</v>
      </c>
      <c r="BK179" s="144">
        <f>ROUND(I179*H179,2)</f>
        <v>0</v>
      </c>
      <c r="BL179" s="17" t="s">
        <v>145</v>
      </c>
      <c r="BM179" s="143" t="s">
        <v>196</v>
      </c>
    </row>
    <row r="180" spans="2:65" s="12" customFormat="1" ht="10.199999999999999">
      <c r="B180" s="145"/>
      <c r="D180" s="146" t="s">
        <v>147</v>
      </c>
      <c r="E180" s="147" t="s">
        <v>1</v>
      </c>
      <c r="F180" s="148" t="s">
        <v>148</v>
      </c>
      <c r="H180" s="147" t="s">
        <v>1</v>
      </c>
      <c r="I180" s="149"/>
      <c r="L180" s="145"/>
      <c r="M180" s="150"/>
      <c r="T180" s="151"/>
      <c r="AT180" s="147" t="s">
        <v>147</v>
      </c>
      <c r="AU180" s="147" t="s">
        <v>87</v>
      </c>
      <c r="AV180" s="12" t="s">
        <v>85</v>
      </c>
      <c r="AW180" s="12" t="s">
        <v>34</v>
      </c>
      <c r="AX180" s="12" t="s">
        <v>77</v>
      </c>
      <c r="AY180" s="147" t="s">
        <v>138</v>
      </c>
    </row>
    <row r="181" spans="2:65" s="13" customFormat="1" ht="10.199999999999999">
      <c r="B181" s="152"/>
      <c r="D181" s="146" t="s">
        <v>147</v>
      </c>
      <c r="E181" s="153" t="s">
        <v>1</v>
      </c>
      <c r="F181" s="154" t="s">
        <v>197</v>
      </c>
      <c r="H181" s="155">
        <v>158.22</v>
      </c>
      <c r="I181" s="156"/>
      <c r="L181" s="152"/>
      <c r="M181" s="157"/>
      <c r="T181" s="158"/>
      <c r="AT181" s="153" t="s">
        <v>147</v>
      </c>
      <c r="AU181" s="153" t="s">
        <v>87</v>
      </c>
      <c r="AV181" s="13" t="s">
        <v>87</v>
      </c>
      <c r="AW181" s="13" t="s">
        <v>34</v>
      </c>
      <c r="AX181" s="13" t="s">
        <v>77</v>
      </c>
      <c r="AY181" s="153" t="s">
        <v>138</v>
      </c>
    </row>
    <row r="182" spans="2:65" s="12" customFormat="1" ht="10.199999999999999">
      <c r="B182" s="145"/>
      <c r="D182" s="146" t="s">
        <v>147</v>
      </c>
      <c r="E182" s="147" t="s">
        <v>1</v>
      </c>
      <c r="F182" s="148" t="s">
        <v>198</v>
      </c>
      <c r="H182" s="147" t="s">
        <v>1</v>
      </c>
      <c r="I182" s="149"/>
      <c r="L182" s="145"/>
      <c r="M182" s="150"/>
      <c r="T182" s="151"/>
      <c r="AT182" s="147" t="s">
        <v>147</v>
      </c>
      <c r="AU182" s="147" t="s">
        <v>87</v>
      </c>
      <c r="AV182" s="12" t="s">
        <v>85</v>
      </c>
      <c r="AW182" s="12" t="s">
        <v>34</v>
      </c>
      <c r="AX182" s="12" t="s">
        <v>77</v>
      </c>
      <c r="AY182" s="147" t="s">
        <v>138</v>
      </c>
    </row>
    <row r="183" spans="2:65" s="13" customFormat="1" ht="10.199999999999999">
      <c r="B183" s="152"/>
      <c r="D183" s="146" t="s">
        <v>147</v>
      </c>
      <c r="E183" s="153" t="s">
        <v>1</v>
      </c>
      <c r="F183" s="154" t="s">
        <v>199</v>
      </c>
      <c r="H183" s="155">
        <v>9.89</v>
      </c>
      <c r="I183" s="156"/>
      <c r="L183" s="152"/>
      <c r="M183" s="157"/>
      <c r="T183" s="158"/>
      <c r="AT183" s="153" t="s">
        <v>147</v>
      </c>
      <c r="AU183" s="153" t="s">
        <v>87</v>
      </c>
      <c r="AV183" s="13" t="s">
        <v>87</v>
      </c>
      <c r="AW183" s="13" t="s">
        <v>34</v>
      </c>
      <c r="AX183" s="13" t="s">
        <v>77</v>
      </c>
      <c r="AY183" s="153" t="s">
        <v>138</v>
      </c>
    </row>
    <row r="184" spans="2:65" s="14" customFormat="1" ht="10.199999999999999">
      <c r="B184" s="159"/>
      <c r="D184" s="146" t="s">
        <v>147</v>
      </c>
      <c r="E184" s="160" t="s">
        <v>1</v>
      </c>
      <c r="F184" s="161" t="s">
        <v>150</v>
      </c>
      <c r="H184" s="162">
        <v>168.11</v>
      </c>
      <c r="I184" s="163"/>
      <c r="L184" s="159"/>
      <c r="M184" s="164"/>
      <c r="T184" s="165"/>
      <c r="AT184" s="160" t="s">
        <v>147</v>
      </c>
      <c r="AU184" s="160" t="s">
        <v>87</v>
      </c>
      <c r="AV184" s="14" t="s">
        <v>145</v>
      </c>
      <c r="AW184" s="14" t="s">
        <v>34</v>
      </c>
      <c r="AX184" s="14" t="s">
        <v>85</v>
      </c>
      <c r="AY184" s="160" t="s">
        <v>138</v>
      </c>
    </row>
    <row r="185" spans="2:65" s="1" customFormat="1" ht="16.5" customHeight="1">
      <c r="B185" s="32"/>
      <c r="C185" s="173" t="s">
        <v>200</v>
      </c>
      <c r="D185" s="173" t="s">
        <v>201</v>
      </c>
      <c r="E185" s="174" t="s">
        <v>202</v>
      </c>
      <c r="F185" s="175" t="s">
        <v>203</v>
      </c>
      <c r="G185" s="176" t="s">
        <v>185</v>
      </c>
      <c r="H185" s="177">
        <v>26.898</v>
      </c>
      <c r="I185" s="178"/>
      <c r="J185" s="179">
        <f>ROUND(I185*H185,2)</f>
        <v>0</v>
      </c>
      <c r="K185" s="175" t="s">
        <v>144</v>
      </c>
      <c r="L185" s="180"/>
      <c r="M185" s="181" t="s">
        <v>1</v>
      </c>
      <c r="N185" s="182" t="s">
        <v>42</v>
      </c>
      <c r="P185" s="141">
        <f>O185*H185</f>
        <v>0</v>
      </c>
      <c r="Q185" s="141">
        <v>1</v>
      </c>
      <c r="R185" s="141">
        <f>Q185*H185</f>
        <v>26.898</v>
      </c>
      <c r="S185" s="141">
        <v>0</v>
      </c>
      <c r="T185" s="142">
        <f>S185*H185</f>
        <v>0</v>
      </c>
      <c r="AR185" s="143" t="s">
        <v>182</v>
      </c>
      <c r="AT185" s="143" t="s">
        <v>201</v>
      </c>
      <c r="AU185" s="143" t="s">
        <v>87</v>
      </c>
      <c r="AY185" s="17" t="s">
        <v>138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7" t="s">
        <v>85</v>
      </c>
      <c r="BK185" s="144">
        <f>ROUND(I185*H185,2)</f>
        <v>0</v>
      </c>
      <c r="BL185" s="17" t="s">
        <v>145</v>
      </c>
      <c r="BM185" s="143" t="s">
        <v>204</v>
      </c>
    </row>
    <row r="186" spans="2:65" s="12" customFormat="1" ht="10.199999999999999">
      <c r="B186" s="145"/>
      <c r="D186" s="146" t="s">
        <v>147</v>
      </c>
      <c r="E186" s="147" t="s">
        <v>1</v>
      </c>
      <c r="F186" s="148" t="s">
        <v>148</v>
      </c>
      <c r="H186" s="147" t="s">
        <v>1</v>
      </c>
      <c r="I186" s="149"/>
      <c r="L186" s="145"/>
      <c r="M186" s="150"/>
      <c r="T186" s="151"/>
      <c r="AT186" s="147" t="s">
        <v>147</v>
      </c>
      <c r="AU186" s="147" t="s">
        <v>87</v>
      </c>
      <c r="AV186" s="12" t="s">
        <v>85</v>
      </c>
      <c r="AW186" s="12" t="s">
        <v>34</v>
      </c>
      <c r="AX186" s="12" t="s">
        <v>77</v>
      </c>
      <c r="AY186" s="147" t="s">
        <v>138</v>
      </c>
    </row>
    <row r="187" spans="2:65" s="13" customFormat="1" ht="10.199999999999999">
      <c r="B187" s="152"/>
      <c r="D187" s="146" t="s">
        <v>147</v>
      </c>
      <c r="E187" s="153" t="s">
        <v>1</v>
      </c>
      <c r="F187" s="154" t="s">
        <v>205</v>
      </c>
      <c r="H187" s="155">
        <v>26.898</v>
      </c>
      <c r="I187" s="156"/>
      <c r="L187" s="152"/>
      <c r="M187" s="157"/>
      <c r="T187" s="158"/>
      <c r="AT187" s="153" t="s">
        <v>147</v>
      </c>
      <c r="AU187" s="153" t="s">
        <v>87</v>
      </c>
      <c r="AV187" s="13" t="s">
        <v>87</v>
      </c>
      <c r="AW187" s="13" t="s">
        <v>34</v>
      </c>
      <c r="AX187" s="13" t="s">
        <v>77</v>
      </c>
      <c r="AY187" s="153" t="s">
        <v>138</v>
      </c>
    </row>
    <row r="188" spans="2:65" s="14" customFormat="1" ht="10.199999999999999">
      <c r="B188" s="159"/>
      <c r="D188" s="146" t="s">
        <v>147</v>
      </c>
      <c r="E188" s="160" t="s">
        <v>1</v>
      </c>
      <c r="F188" s="161" t="s">
        <v>150</v>
      </c>
      <c r="H188" s="162">
        <v>26.898</v>
      </c>
      <c r="I188" s="163"/>
      <c r="L188" s="159"/>
      <c r="M188" s="164"/>
      <c r="T188" s="165"/>
      <c r="AT188" s="160" t="s">
        <v>147</v>
      </c>
      <c r="AU188" s="160" t="s">
        <v>87</v>
      </c>
      <c r="AV188" s="14" t="s">
        <v>145</v>
      </c>
      <c r="AW188" s="14" t="s">
        <v>34</v>
      </c>
      <c r="AX188" s="14" t="s">
        <v>85</v>
      </c>
      <c r="AY188" s="160" t="s">
        <v>138</v>
      </c>
    </row>
    <row r="189" spans="2:65" s="1" customFormat="1" ht="24.15" customHeight="1">
      <c r="B189" s="32"/>
      <c r="C189" s="132" t="s">
        <v>8</v>
      </c>
      <c r="D189" s="132" t="s">
        <v>140</v>
      </c>
      <c r="E189" s="133" t="s">
        <v>206</v>
      </c>
      <c r="F189" s="134" t="s">
        <v>207</v>
      </c>
      <c r="G189" s="135" t="s">
        <v>143</v>
      </c>
      <c r="H189" s="136">
        <v>158.22</v>
      </c>
      <c r="I189" s="137"/>
      <c r="J189" s="138">
        <f>ROUND(I189*H189,2)</f>
        <v>0</v>
      </c>
      <c r="K189" s="134" t="s">
        <v>144</v>
      </c>
      <c r="L189" s="32"/>
      <c r="M189" s="139" t="s">
        <v>1</v>
      </c>
      <c r="N189" s="140" t="s">
        <v>42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145</v>
      </c>
      <c r="AT189" s="143" t="s">
        <v>140</v>
      </c>
      <c r="AU189" s="143" t="s">
        <v>87</v>
      </c>
      <c r="AY189" s="17" t="s">
        <v>138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7" t="s">
        <v>85</v>
      </c>
      <c r="BK189" s="144">
        <f>ROUND(I189*H189,2)</f>
        <v>0</v>
      </c>
      <c r="BL189" s="17" t="s">
        <v>145</v>
      </c>
      <c r="BM189" s="143" t="s">
        <v>208</v>
      </c>
    </row>
    <row r="190" spans="2:65" s="12" customFormat="1" ht="10.199999999999999">
      <c r="B190" s="145"/>
      <c r="D190" s="146" t="s">
        <v>147</v>
      </c>
      <c r="E190" s="147" t="s">
        <v>1</v>
      </c>
      <c r="F190" s="148" t="s">
        <v>148</v>
      </c>
      <c r="H190" s="147" t="s">
        <v>1</v>
      </c>
      <c r="I190" s="149"/>
      <c r="L190" s="145"/>
      <c r="M190" s="150"/>
      <c r="T190" s="151"/>
      <c r="AT190" s="147" t="s">
        <v>147</v>
      </c>
      <c r="AU190" s="147" t="s">
        <v>87</v>
      </c>
      <c r="AV190" s="12" t="s">
        <v>85</v>
      </c>
      <c r="AW190" s="12" t="s">
        <v>34</v>
      </c>
      <c r="AX190" s="12" t="s">
        <v>77</v>
      </c>
      <c r="AY190" s="147" t="s">
        <v>138</v>
      </c>
    </row>
    <row r="191" spans="2:65" s="13" customFormat="1" ht="10.199999999999999">
      <c r="B191" s="152"/>
      <c r="D191" s="146" t="s">
        <v>147</v>
      </c>
      <c r="E191" s="153" t="s">
        <v>1</v>
      </c>
      <c r="F191" s="154" t="s">
        <v>197</v>
      </c>
      <c r="H191" s="155">
        <v>158.22</v>
      </c>
      <c r="I191" s="156"/>
      <c r="L191" s="152"/>
      <c r="M191" s="157"/>
      <c r="T191" s="158"/>
      <c r="AT191" s="153" t="s">
        <v>147</v>
      </c>
      <c r="AU191" s="153" t="s">
        <v>87</v>
      </c>
      <c r="AV191" s="13" t="s">
        <v>87</v>
      </c>
      <c r="AW191" s="13" t="s">
        <v>34</v>
      </c>
      <c r="AX191" s="13" t="s">
        <v>77</v>
      </c>
      <c r="AY191" s="153" t="s">
        <v>138</v>
      </c>
    </row>
    <row r="192" spans="2:65" s="14" customFormat="1" ht="10.199999999999999">
      <c r="B192" s="159"/>
      <c r="D192" s="146" t="s">
        <v>147</v>
      </c>
      <c r="E192" s="160" t="s">
        <v>1</v>
      </c>
      <c r="F192" s="161" t="s">
        <v>150</v>
      </c>
      <c r="H192" s="162">
        <v>158.22</v>
      </c>
      <c r="I192" s="163"/>
      <c r="L192" s="159"/>
      <c r="M192" s="164"/>
      <c r="T192" s="165"/>
      <c r="AT192" s="160" t="s">
        <v>147</v>
      </c>
      <c r="AU192" s="160" t="s">
        <v>87</v>
      </c>
      <c r="AV192" s="14" t="s">
        <v>145</v>
      </c>
      <c r="AW192" s="14" t="s">
        <v>34</v>
      </c>
      <c r="AX192" s="14" t="s">
        <v>85</v>
      </c>
      <c r="AY192" s="160" t="s">
        <v>138</v>
      </c>
    </row>
    <row r="193" spans="2:65" s="1" customFormat="1" ht="16.5" customHeight="1">
      <c r="B193" s="32"/>
      <c r="C193" s="173" t="s">
        <v>160</v>
      </c>
      <c r="D193" s="173" t="s">
        <v>201</v>
      </c>
      <c r="E193" s="174" t="s">
        <v>209</v>
      </c>
      <c r="F193" s="175" t="s">
        <v>210</v>
      </c>
      <c r="G193" s="176" t="s">
        <v>211</v>
      </c>
      <c r="H193" s="177">
        <v>4.351</v>
      </c>
      <c r="I193" s="178"/>
      <c r="J193" s="179">
        <f>ROUND(I193*H193,2)</f>
        <v>0</v>
      </c>
      <c r="K193" s="175" t="s">
        <v>144</v>
      </c>
      <c r="L193" s="180"/>
      <c r="M193" s="181" t="s">
        <v>1</v>
      </c>
      <c r="N193" s="182" t="s">
        <v>42</v>
      </c>
      <c r="P193" s="141">
        <f>O193*H193</f>
        <v>0</v>
      </c>
      <c r="Q193" s="141">
        <v>1E-3</v>
      </c>
      <c r="R193" s="141">
        <f>Q193*H193</f>
        <v>4.3509999999999998E-3</v>
      </c>
      <c r="S193" s="141">
        <v>0</v>
      </c>
      <c r="T193" s="142">
        <f>S193*H193</f>
        <v>0</v>
      </c>
      <c r="AR193" s="143" t="s">
        <v>182</v>
      </c>
      <c r="AT193" s="143" t="s">
        <v>201</v>
      </c>
      <c r="AU193" s="143" t="s">
        <v>87</v>
      </c>
      <c r="AY193" s="17" t="s">
        <v>138</v>
      </c>
      <c r="BE193" s="144">
        <f>IF(N193="základní",J193,0)</f>
        <v>0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7" t="s">
        <v>85</v>
      </c>
      <c r="BK193" s="144">
        <f>ROUND(I193*H193,2)</f>
        <v>0</v>
      </c>
      <c r="BL193" s="17" t="s">
        <v>145</v>
      </c>
      <c r="BM193" s="143" t="s">
        <v>212</v>
      </c>
    </row>
    <row r="194" spans="2:65" s="12" customFormat="1" ht="10.199999999999999">
      <c r="B194" s="145"/>
      <c r="D194" s="146" t="s">
        <v>147</v>
      </c>
      <c r="E194" s="147" t="s">
        <v>1</v>
      </c>
      <c r="F194" s="148" t="s">
        <v>148</v>
      </c>
      <c r="H194" s="147" t="s">
        <v>1</v>
      </c>
      <c r="I194" s="149"/>
      <c r="L194" s="145"/>
      <c r="M194" s="150"/>
      <c r="T194" s="151"/>
      <c r="AT194" s="147" t="s">
        <v>147</v>
      </c>
      <c r="AU194" s="147" t="s">
        <v>87</v>
      </c>
      <c r="AV194" s="12" t="s">
        <v>85</v>
      </c>
      <c r="AW194" s="12" t="s">
        <v>34</v>
      </c>
      <c r="AX194" s="12" t="s">
        <v>77</v>
      </c>
      <c r="AY194" s="147" t="s">
        <v>138</v>
      </c>
    </row>
    <row r="195" spans="2:65" s="13" customFormat="1" ht="10.199999999999999">
      <c r="B195" s="152"/>
      <c r="D195" s="146" t="s">
        <v>147</v>
      </c>
      <c r="E195" s="153" t="s">
        <v>1</v>
      </c>
      <c r="F195" s="154" t="s">
        <v>213</v>
      </c>
      <c r="H195" s="155">
        <v>4.351</v>
      </c>
      <c r="I195" s="156"/>
      <c r="L195" s="152"/>
      <c r="M195" s="157"/>
      <c r="T195" s="158"/>
      <c r="AT195" s="153" t="s">
        <v>147</v>
      </c>
      <c r="AU195" s="153" t="s">
        <v>87</v>
      </c>
      <c r="AV195" s="13" t="s">
        <v>87</v>
      </c>
      <c r="AW195" s="13" t="s">
        <v>34</v>
      </c>
      <c r="AX195" s="13" t="s">
        <v>77</v>
      </c>
      <c r="AY195" s="153" t="s">
        <v>138</v>
      </c>
    </row>
    <row r="196" spans="2:65" s="14" customFormat="1" ht="10.199999999999999">
      <c r="B196" s="159"/>
      <c r="D196" s="146" t="s">
        <v>147</v>
      </c>
      <c r="E196" s="160" t="s">
        <v>1</v>
      </c>
      <c r="F196" s="161" t="s">
        <v>150</v>
      </c>
      <c r="H196" s="162">
        <v>4.351</v>
      </c>
      <c r="I196" s="163"/>
      <c r="L196" s="159"/>
      <c r="M196" s="164"/>
      <c r="T196" s="165"/>
      <c r="AT196" s="160" t="s">
        <v>147</v>
      </c>
      <c r="AU196" s="160" t="s">
        <v>87</v>
      </c>
      <c r="AV196" s="14" t="s">
        <v>145</v>
      </c>
      <c r="AW196" s="14" t="s">
        <v>34</v>
      </c>
      <c r="AX196" s="14" t="s">
        <v>85</v>
      </c>
      <c r="AY196" s="160" t="s">
        <v>138</v>
      </c>
    </row>
    <row r="197" spans="2:65" s="11" customFormat="1" ht="22.8" customHeight="1">
      <c r="B197" s="120"/>
      <c r="D197" s="121" t="s">
        <v>76</v>
      </c>
      <c r="E197" s="130" t="s">
        <v>168</v>
      </c>
      <c r="F197" s="130" t="s">
        <v>214</v>
      </c>
      <c r="I197" s="123"/>
      <c r="J197" s="131">
        <f>BK197</f>
        <v>0</v>
      </c>
      <c r="L197" s="120"/>
      <c r="M197" s="125"/>
      <c r="P197" s="126">
        <f>SUM(P198:P207)</f>
        <v>0</v>
      </c>
      <c r="R197" s="126">
        <f>SUM(R198:R207)</f>
        <v>14.925477000000001</v>
      </c>
      <c r="T197" s="127">
        <f>SUM(T198:T207)</f>
        <v>0</v>
      </c>
      <c r="AR197" s="121" t="s">
        <v>85</v>
      </c>
      <c r="AT197" s="128" t="s">
        <v>76</v>
      </c>
      <c r="AU197" s="128" t="s">
        <v>85</v>
      </c>
      <c r="AY197" s="121" t="s">
        <v>138</v>
      </c>
      <c r="BK197" s="129">
        <f>SUM(BK198:BK207)</f>
        <v>0</v>
      </c>
    </row>
    <row r="198" spans="2:65" s="1" customFormat="1" ht="21.75" customHeight="1">
      <c r="B198" s="32"/>
      <c r="C198" s="132" t="s">
        <v>215</v>
      </c>
      <c r="D198" s="132" t="s">
        <v>140</v>
      </c>
      <c r="E198" s="133" t="s">
        <v>216</v>
      </c>
      <c r="F198" s="134" t="s">
        <v>217</v>
      </c>
      <c r="G198" s="135" t="s">
        <v>143</v>
      </c>
      <c r="H198" s="136">
        <v>65.924999999999997</v>
      </c>
      <c r="I198" s="137"/>
      <c r="J198" s="138">
        <f>ROUND(I198*H198,2)</f>
        <v>0</v>
      </c>
      <c r="K198" s="134" t="s">
        <v>144</v>
      </c>
      <c r="L198" s="32"/>
      <c r="M198" s="139" t="s">
        <v>1</v>
      </c>
      <c r="N198" s="140" t="s">
        <v>42</v>
      </c>
      <c r="P198" s="141">
        <f>O198*H198</f>
        <v>0</v>
      </c>
      <c r="Q198" s="141">
        <v>0</v>
      </c>
      <c r="R198" s="141">
        <f>Q198*H198</f>
        <v>0</v>
      </c>
      <c r="S198" s="141">
        <v>0</v>
      </c>
      <c r="T198" s="142">
        <f>S198*H198</f>
        <v>0</v>
      </c>
      <c r="AR198" s="143" t="s">
        <v>145</v>
      </c>
      <c r="AT198" s="143" t="s">
        <v>140</v>
      </c>
      <c r="AU198" s="143" t="s">
        <v>87</v>
      </c>
      <c r="AY198" s="17" t="s">
        <v>138</v>
      </c>
      <c r="BE198" s="144">
        <f>IF(N198="základní",J198,0)</f>
        <v>0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7" t="s">
        <v>85</v>
      </c>
      <c r="BK198" s="144">
        <f>ROUND(I198*H198,2)</f>
        <v>0</v>
      </c>
      <c r="BL198" s="17" t="s">
        <v>145</v>
      </c>
      <c r="BM198" s="143" t="s">
        <v>218</v>
      </c>
    </row>
    <row r="199" spans="2:65" s="12" customFormat="1" ht="10.199999999999999">
      <c r="B199" s="145"/>
      <c r="D199" s="146" t="s">
        <v>147</v>
      </c>
      <c r="E199" s="147" t="s">
        <v>1</v>
      </c>
      <c r="F199" s="148" t="s">
        <v>148</v>
      </c>
      <c r="H199" s="147" t="s">
        <v>1</v>
      </c>
      <c r="I199" s="149"/>
      <c r="L199" s="145"/>
      <c r="M199" s="150"/>
      <c r="T199" s="151"/>
      <c r="AT199" s="147" t="s">
        <v>147</v>
      </c>
      <c r="AU199" s="147" t="s">
        <v>87</v>
      </c>
      <c r="AV199" s="12" t="s">
        <v>85</v>
      </c>
      <c r="AW199" s="12" t="s">
        <v>34</v>
      </c>
      <c r="AX199" s="12" t="s">
        <v>77</v>
      </c>
      <c r="AY199" s="147" t="s">
        <v>138</v>
      </c>
    </row>
    <row r="200" spans="2:65" s="13" customFormat="1" ht="10.199999999999999">
      <c r="B200" s="152"/>
      <c r="D200" s="146" t="s">
        <v>147</v>
      </c>
      <c r="E200" s="153" t="s">
        <v>1</v>
      </c>
      <c r="F200" s="154" t="s">
        <v>149</v>
      </c>
      <c r="H200" s="155">
        <v>65.924999999999997</v>
      </c>
      <c r="I200" s="156"/>
      <c r="L200" s="152"/>
      <c r="M200" s="157"/>
      <c r="T200" s="158"/>
      <c r="AT200" s="153" t="s">
        <v>147</v>
      </c>
      <c r="AU200" s="153" t="s">
        <v>87</v>
      </c>
      <c r="AV200" s="13" t="s">
        <v>87</v>
      </c>
      <c r="AW200" s="13" t="s">
        <v>34</v>
      </c>
      <c r="AX200" s="13" t="s">
        <v>77</v>
      </c>
      <c r="AY200" s="153" t="s">
        <v>138</v>
      </c>
    </row>
    <row r="201" spans="2:65" s="14" customFormat="1" ht="10.199999999999999">
      <c r="B201" s="159"/>
      <c r="D201" s="146" t="s">
        <v>147</v>
      </c>
      <c r="E201" s="160" t="s">
        <v>1</v>
      </c>
      <c r="F201" s="161" t="s">
        <v>150</v>
      </c>
      <c r="H201" s="162">
        <v>65.924999999999997</v>
      </c>
      <c r="I201" s="163"/>
      <c r="L201" s="159"/>
      <c r="M201" s="164"/>
      <c r="T201" s="165"/>
      <c r="AT201" s="160" t="s">
        <v>147</v>
      </c>
      <c r="AU201" s="160" t="s">
        <v>87</v>
      </c>
      <c r="AV201" s="14" t="s">
        <v>145</v>
      </c>
      <c r="AW201" s="14" t="s">
        <v>34</v>
      </c>
      <c r="AX201" s="14" t="s">
        <v>85</v>
      </c>
      <c r="AY201" s="160" t="s">
        <v>138</v>
      </c>
    </row>
    <row r="202" spans="2:65" s="1" customFormat="1" ht="37.799999999999997" customHeight="1">
      <c r="B202" s="32"/>
      <c r="C202" s="132" t="s">
        <v>219</v>
      </c>
      <c r="D202" s="132" t="s">
        <v>140</v>
      </c>
      <c r="E202" s="133" t="s">
        <v>220</v>
      </c>
      <c r="F202" s="134" t="s">
        <v>221</v>
      </c>
      <c r="G202" s="135" t="s">
        <v>143</v>
      </c>
      <c r="H202" s="136">
        <v>65.924999999999997</v>
      </c>
      <c r="I202" s="137"/>
      <c r="J202" s="138">
        <f>ROUND(I202*H202,2)</f>
        <v>0</v>
      </c>
      <c r="K202" s="134" t="s">
        <v>144</v>
      </c>
      <c r="L202" s="32"/>
      <c r="M202" s="139" t="s">
        <v>1</v>
      </c>
      <c r="N202" s="140" t="s">
        <v>42</v>
      </c>
      <c r="P202" s="141">
        <f>O202*H202</f>
        <v>0</v>
      </c>
      <c r="Q202" s="141">
        <v>0.10100000000000001</v>
      </c>
      <c r="R202" s="141">
        <f>Q202*H202</f>
        <v>6.6584250000000003</v>
      </c>
      <c r="S202" s="141">
        <v>0</v>
      </c>
      <c r="T202" s="142">
        <f>S202*H202</f>
        <v>0</v>
      </c>
      <c r="AR202" s="143" t="s">
        <v>145</v>
      </c>
      <c r="AT202" s="143" t="s">
        <v>140</v>
      </c>
      <c r="AU202" s="143" t="s">
        <v>87</v>
      </c>
      <c r="AY202" s="17" t="s">
        <v>138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7" t="s">
        <v>85</v>
      </c>
      <c r="BK202" s="144">
        <f>ROUND(I202*H202,2)</f>
        <v>0</v>
      </c>
      <c r="BL202" s="17" t="s">
        <v>145</v>
      </c>
      <c r="BM202" s="143" t="s">
        <v>222</v>
      </c>
    </row>
    <row r="203" spans="2:65" s="12" customFormat="1" ht="10.199999999999999">
      <c r="B203" s="145"/>
      <c r="D203" s="146" t="s">
        <v>147</v>
      </c>
      <c r="E203" s="147" t="s">
        <v>1</v>
      </c>
      <c r="F203" s="148" t="s">
        <v>148</v>
      </c>
      <c r="H203" s="147" t="s">
        <v>1</v>
      </c>
      <c r="I203" s="149"/>
      <c r="L203" s="145"/>
      <c r="M203" s="150"/>
      <c r="T203" s="151"/>
      <c r="AT203" s="147" t="s">
        <v>147</v>
      </c>
      <c r="AU203" s="147" t="s">
        <v>87</v>
      </c>
      <c r="AV203" s="12" t="s">
        <v>85</v>
      </c>
      <c r="AW203" s="12" t="s">
        <v>34</v>
      </c>
      <c r="AX203" s="12" t="s">
        <v>77</v>
      </c>
      <c r="AY203" s="147" t="s">
        <v>138</v>
      </c>
    </row>
    <row r="204" spans="2:65" s="13" customFormat="1" ht="10.199999999999999">
      <c r="B204" s="152"/>
      <c r="D204" s="146" t="s">
        <v>147</v>
      </c>
      <c r="E204" s="153" t="s">
        <v>1</v>
      </c>
      <c r="F204" s="154" t="s">
        <v>149</v>
      </c>
      <c r="H204" s="155">
        <v>65.924999999999997</v>
      </c>
      <c r="I204" s="156"/>
      <c r="L204" s="152"/>
      <c r="M204" s="157"/>
      <c r="T204" s="158"/>
      <c r="AT204" s="153" t="s">
        <v>147</v>
      </c>
      <c r="AU204" s="153" t="s">
        <v>87</v>
      </c>
      <c r="AV204" s="13" t="s">
        <v>87</v>
      </c>
      <c r="AW204" s="13" t="s">
        <v>34</v>
      </c>
      <c r="AX204" s="13" t="s">
        <v>77</v>
      </c>
      <c r="AY204" s="153" t="s">
        <v>138</v>
      </c>
    </row>
    <row r="205" spans="2:65" s="14" customFormat="1" ht="10.199999999999999">
      <c r="B205" s="159"/>
      <c r="D205" s="146" t="s">
        <v>147</v>
      </c>
      <c r="E205" s="160" t="s">
        <v>1</v>
      </c>
      <c r="F205" s="161" t="s">
        <v>150</v>
      </c>
      <c r="H205" s="162">
        <v>65.924999999999997</v>
      </c>
      <c r="I205" s="163"/>
      <c r="L205" s="159"/>
      <c r="M205" s="164"/>
      <c r="T205" s="165"/>
      <c r="AT205" s="160" t="s">
        <v>147</v>
      </c>
      <c r="AU205" s="160" t="s">
        <v>87</v>
      </c>
      <c r="AV205" s="14" t="s">
        <v>145</v>
      </c>
      <c r="AW205" s="14" t="s">
        <v>34</v>
      </c>
      <c r="AX205" s="14" t="s">
        <v>85</v>
      </c>
      <c r="AY205" s="160" t="s">
        <v>138</v>
      </c>
    </row>
    <row r="206" spans="2:65" s="1" customFormat="1" ht="21.75" customHeight="1">
      <c r="B206" s="32"/>
      <c r="C206" s="173" t="s">
        <v>223</v>
      </c>
      <c r="D206" s="173" t="s">
        <v>201</v>
      </c>
      <c r="E206" s="174" t="s">
        <v>224</v>
      </c>
      <c r="F206" s="175" t="s">
        <v>225</v>
      </c>
      <c r="G206" s="176" t="s">
        <v>143</v>
      </c>
      <c r="H206" s="177">
        <v>72.518000000000001</v>
      </c>
      <c r="I206" s="178"/>
      <c r="J206" s="179">
        <f>ROUND(I206*H206,2)</f>
        <v>0</v>
      </c>
      <c r="K206" s="175" t="s">
        <v>144</v>
      </c>
      <c r="L206" s="180"/>
      <c r="M206" s="181" t="s">
        <v>1</v>
      </c>
      <c r="N206" s="182" t="s">
        <v>42</v>
      </c>
      <c r="P206" s="141">
        <f>O206*H206</f>
        <v>0</v>
      </c>
      <c r="Q206" s="141">
        <v>0.114</v>
      </c>
      <c r="R206" s="141">
        <f>Q206*H206</f>
        <v>8.2670519999999996</v>
      </c>
      <c r="S206" s="141">
        <v>0</v>
      </c>
      <c r="T206" s="142">
        <f>S206*H206</f>
        <v>0</v>
      </c>
      <c r="AR206" s="143" t="s">
        <v>182</v>
      </c>
      <c r="AT206" s="143" t="s">
        <v>201</v>
      </c>
      <c r="AU206" s="143" t="s">
        <v>87</v>
      </c>
      <c r="AY206" s="17" t="s">
        <v>138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7" t="s">
        <v>85</v>
      </c>
      <c r="BK206" s="144">
        <f>ROUND(I206*H206,2)</f>
        <v>0</v>
      </c>
      <c r="BL206" s="17" t="s">
        <v>145</v>
      </c>
      <c r="BM206" s="143" t="s">
        <v>226</v>
      </c>
    </row>
    <row r="207" spans="2:65" s="13" customFormat="1" ht="10.199999999999999">
      <c r="B207" s="152"/>
      <c r="D207" s="146" t="s">
        <v>147</v>
      </c>
      <c r="F207" s="154" t="s">
        <v>227</v>
      </c>
      <c r="H207" s="155">
        <v>72.518000000000001</v>
      </c>
      <c r="I207" s="156"/>
      <c r="L207" s="152"/>
      <c r="M207" s="157"/>
      <c r="T207" s="158"/>
      <c r="AT207" s="153" t="s">
        <v>147</v>
      </c>
      <c r="AU207" s="153" t="s">
        <v>87</v>
      </c>
      <c r="AV207" s="13" t="s">
        <v>87</v>
      </c>
      <c r="AW207" s="13" t="s">
        <v>4</v>
      </c>
      <c r="AX207" s="13" t="s">
        <v>85</v>
      </c>
      <c r="AY207" s="153" t="s">
        <v>138</v>
      </c>
    </row>
    <row r="208" spans="2:65" s="11" customFormat="1" ht="22.8" customHeight="1">
      <c r="B208" s="120"/>
      <c r="D208" s="121" t="s">
        <v>76</v>
      </c>
      <c r="E208" s="130" t="s">
        <v>182</v>
      </c>
      <c r="F208" s="130" t="s">
        <v>228</v>
      </c>
      <c r="I208" s="123"/>
      <c r="J208" s="131">
        <f>BK208</f>
        <v>0</v>
      </c>
      <c r="L208" s="120"/>
      <c r="M208" s="125"/>
      <c r="P208" s="126">
        <f>SUM(P209:P210)</f>
        <v>0</v>
      </c>
      <c r="R208" s="126">
        <f>SUM(R209:R210)</f>
        <v>10.8896</v>
      </c>
      <c r="T208" s="127">
        <f>SUM(T209:T210)</f>
        <v>0</v>
      </c>
      <c r="AR208" s="121" t="s">
        <v>85</v>
      </c>
      <c r="AT208" s="128" t="s">
        <v>76</v>
      </c>
      <c r="AU208" s="128" t="s">
        <v>85</v>
      </c>
      <c r="AY208" s="121" t="s">
        <v>138</v>
      </c>
      <c r="BK208" s="129">
        <f>SUM(BK209:BK210)</f>
        <v>0</v>
      </c>
    </row>
    <row r="209" spans="2:65" s="1" customFormat="1" ht="44.25" customHeight="1">
      <c r="B209" s="32"/>
      <c r="C209" s="132" t="s">
        <v>229</v>
      </c>
      <c r="D209" s="132" t="s">
        <v>140</v>
      </c>
      <c r="E209" s="133" t="s">
        <v>230</v>
      </c>
      <c r="F209" s="134" t="s">
        <v>231</v>
      </c>
      <c r="G209" s="135" t="s">
        <v>232</v>
      </c>
      <c r="H209" s="136">
        <v>1</v>
      </c>
      <c r="I209" s="137"/>
      <c r="J209" s="138">
        <f>ROUND(I209*H209,2)</f>
        <v>0</v>
      </c>
      <c r="K209" s="134" t="s">
        <v>233</v>
      </c>
      <c r="L209" s="32"/>
      <c r="M209" s="139" t="s">
        <v>1</v>
      </c>
      <c r="N209" s="140" t="s">
        <v>42</v>
      </c>
      <c r="P209" s="141">
        <f>O209*H209</f>
        <v>0</v>
      </c>
      <c r="Q209" s="141">
        <v>10.85948</v>
      </c>
      <c r="R209" s="141">
        <f>Q209*H209</f>
        <v>10.85948</v>
      </c>
      <c r="S209" s="141">
        <v>0</v>
      </c>
      <c r="T209" s="142">
        <f>S209*H209</f>
        <v>0</v>
      </c>
      <c r="AR209" s="143" t="s">
        <v>145</v>
      </c>
      <c r="AT209" s="143" t="s">
        <v>140</v>
      </c>
      <c r="AU209" s="143" t="s">
        <v>87</v>
      </c>
      <c r="AY209" s="17" t="s">
        <v>138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7" t="s">
        <v>85</v>
      </c>
      <c r="BK209" s="144">
        <f>ROUND(I209*H209,2)</f>
        <v>0</v>
      </c>
      <c r="BL209" s="17" t="s">
        <v>145</v>
      </c>
      <c r="BM209" s="143" t="s">
        <v>234</v>
      </c>
    </row>
    <row r="210" spans="2:65" s="1" customFormat="1" ht="24.15" customHeight="1">
      <c r="B210" s="32"/>
      <c r="C210" s="132" t="s">
        <v>235</v>
      </c>
      <c r="D210" s="132" t="s">
        <v>140</v>
      </c>
      <c r="E210" s="133" t="s">
        <v>236</v>
      </c>
      <c r="F210" s="134" t="s">
        <v>237</v>
      </c>
      <c r="G210" s="135" t="s">
        <v>232</v>
      </c>
      <c r="H210" s="136">
        <v>1</v>
      </c>
      <c r="I210" s="137"/>
      <c r="J210" s="138">
        <f>ROUND(I210*H210,2)</f>
        <v>0</v>
      </c>
      <c r="K210" s="134" t="s">
        <v>144</v>
      </c>
      <c r="L210" s="32"/>
      <c r="M210" s="139" t="s">
        <v>1</v>
      </c>
      <c r="N210" s="140" t="s">
        <v>42</v>
      </c>
      <c r="P210" s="141">
        <f>O210*H210</f>
        <v>0</v>
      </c>
      <c r="Q210" s="141">
        <v>3.0120000000000001E-2</v>
      </c>
      <c r="R210" s="141">
        <f>Q210*H210</f>
        <v>3.0120000000000001E-2</v>
      </c>
      <c r="S210" s="141">
        <v>0</v>
      </c>
      <c r="T210" s="142">
        <f>S210*H210</f>
        <v>0</v>
      </c>
      <c r="AR210" s="143" t="s">
        <v>145</v>
      </c>
      <c r="AT210" s="143" t="s">
        <v>140</v>
      </c>
      <c r="AU210" s="143" t="s">
        <v>87</v>
      </c>
      <c r="AY210" s="17" t="s">
        <v>138</v>
      </c>
      <c r="BE210" s="144">
        <f>IF(N210="základní",J210,0)</f>
        <v>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7" t="s">
        <v>85</v>
      </c>
      <c r="BK210" s="144">
        <f>ROUND(I210*H210,2)</f>
        <v>0</v>
      </c>
      <c r="BL210" s="17" t="s">
        <v>145</v>
      </c>
      <c r="BM210" s="143" t="s">
        <v>238</v>
      </c>
    </row>
    <row r="211" spans="2:65" s="11" customFormat="1" ht="22.8" customHeight="1">
      <c r="B211" s="120"/>
      <c r="D211" s="121" t="s">
        <v>76</v>
      </c>
      <c r="E211" s="130" t="s">
        <v>188</v>
      </c>
      <c r="F211" s="130" t="s">
        <v>239</v>
      </c>
      <c r="I211" s="123"/>
      <c r="J211" s="131">
        <f>BK211</f>
        <v>0</v>
      </c>
      <c r="L211" s="120"/>
      <c r="M211" s="125"/>
      <c r="P211" s="126">
        <f>SUM(P212:P217)</f>
        <v>0</v>
      </c>
      <c r="R211" s="126">
        <f>SUM(R212:R217)</f>
        <v>37.490057499999999</v>
      </c>
      <c r="T211" s="127">
        <f>SUM(T212:T217)</f>
        <v>0</v>
      </c>
      <c r="AR211" s="121" t="s">
        <v>85</v>
      </c>
      <c r="AT211" s="128" t="s">
        <v>76</v>
      </c>
      <c r="AU211" s="128" t="s">
        <v>85</v>
      </c>
      <c r="AY211" s="121" t="s">
        <v>138</v>
      </c>
      <c r="BK211" s="129">
        <f>SUM(BK212:BK217)</f>
        <v>0</v>
      </c>
    </row>
    <row r="212" spans="2:65" s="1" customFormat="1" ht="24.15" customHeight="1">
      <c r="B212" s="32"/>
      <c r="C212" s="132" t="s">
        <v>240</v>
      </c>
      <c r="D212" s="132" t="s">
        <v>140</v>
      </c>
      <c r="E212" s="133" t="s">
        <v>241</v>
      </c>
      <c r="F212" s="134" t="s">
        <v>242</v>
      </c>
      <c r="G212" s="135" t="s">
        <v>243</v>
      </c>
      <c r="H212" s="136">
        <v>136.85</v>
      </c>
      <c r="I212" s="137"/>
      <c r="J212" s="138">
        <f>ROUND(I212*H212,2)</f>
        <v>0</v>
      </c>
      <c r="K212" s="134" t="s">
        <v>144</v>
      </c>
      <c r="L212" s="32"/>
      <c r="M212" s="139" t="s">
        <v>1</v>
      </c>
      <c r="N212" s="140" t="s">
        <v>42</v>
      </c>
      <c r="P212" s="141">
        <f>O212*H212</f>
        <v>0</v>
      </c>
      <c r="Q212" s="141">
        <v>0.22445000000000001</v>
      </c>
      <c r="R212" s="141">
        <f>Q212*H212</f>
        <v>30.715982499999999</v>
      </c>
      <c r="S212" s="141">
        <v>0</v>
      </c>
      <c r="T212" s="142">
        <f>S212*H212</f>
        <v>0</v>
      </c>
      <c r="AR212" s="143" t="s">
        <v>145</v>
      </c>
      <c r="AT212" s="143" t="s">
        <v>140</v>
      </c>
      <c r="AU212" s="143" t="s">
        <v>87</v>
      </c>
      <c r="AY212" s="17" t="s">
        <v>138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7" t="s">
        <v>85</v>
      </c>
      <c r="BK212" s="144">
        <f>ROUND(I212*H212,2)</f>
        <v>0</v>
      </c>
      <c r="BL212" s="17" t="s">
        <v>145</v>
      </c>
      <c r="BM212" s="143" t="s">
        <v>244</v>
      </c>
    </row>
    <row r="213" spans="2:65" s="12" customFormat="1" ht="10.199999999999999">
      <c r="B213" s="145"/>
      <c r="D213" s="146" t="s">
        <v>147</v>
      </c>
      <c r="E213" s="147" t="s">
        <v>1</v>
      </c>
      <c r="F213" s="148" t="s">
        <v>148</v>
      </c>
      <c r="H213" s="147" t="s">
        <v>1</v>
      </c>
      <c r="I213" s="149"/>
      <c r="L213" s="145"/>
      <c r="M213" s="150"/>
      <c r="T213" s="151"/>
      <c r="AT213" s="147" t="s">
        <v>147</v>
      </c>
      <c r="AU213" s="147" t="s">
        <v>87</v>
      </c>
      <c r="AV213" s="12" t="s">
        <v>85</v>
      </c>
      <c r="AW213" s="12" t="s">
        <v>34</v>
      </c>
      <c r="AX213" s="12" t="s">
        <v>77</v>
      </c>
      <c r="AY213" s="147" t="s">
        <v>138</v>
      </c>
    </row>
    <row r="214" spans="2:65" s="13" customFormat="1" ht="10.199999999999999">
      <c r="B214" s="152"/>
      <c r="D214" s="146" t="s">
        <v>147</v>
      </c>
      <c r="E214" s="153" t="s">
        <v>1</v>
      </c>
      <c r="F214" s="154" t="s">
        <v>245</v>
      </c>
      <c r="H214" s="155">
        <v>136.85</v>
      </c>
      <c r="I214" s="156"/>
      <c r="L214" s="152"/>
      <c r="M214" s="157"/>
      <c r="T214" s="158"/>
      <c r="AT214" s="153" t="s">
        <v>147</v>
      </c>
      <c r="AU214" s="153" t="s">
        <v>87</v>
      </c>
      <c r="AV214" s="13" t="s">
        <v>87</v>
      </c>
      <c r="AW214" s="13" t="s">
        <v>34</v>
      </c>
      <c r="AX214" s="13" t="s">
        <v>77</v>
      </c>
      <c r="AY214" s="153" t="s">
        <v>138</v>
      </c>
    </row>
    <row r="215" spans="2:65" s="14" customFormat="1" ht="10.199999999999999">
      <c r="B215" s="159"/>
      <c r="D215" s="146" t="s">
        <v>147</v>
      </c>
      <c r="E215" s="160" t="s">
        <v>1</v>
      </c>
      <c r="F215" s="161" t="s">
        <v>150</v>
      </c>
      <c r="H215" s="162">
        <v>136.85</v>
      </c>
      <c r="I215" s="163"/>
      <c r="L215" s="159"/>
      <c r="M215" s="164"/>
      <c r="T215" s="165"/>
      <c r="AT215" s="160" t="s">
        <v>147</v>
      </c>
      <c r="AU215" s="160" t="s">
        <v>87</v>
      </c>
      <c r="AV215" s="14" t="s">
        <v>145</v>
      </c>
      <c r="AW215" s="14" t="s">
        <v>34</v>
      </c>
      <c r="AX215" s="14" t="s">
        <v>85</v>
      </c>
      <c r="AY215" s="160" t="s">
        <v>138</v>
      </c>
    </row>
    <row r="216" spans="2:65" s="1" customFormat="1" ht="16.5" customHeight="1">
      <c r="B216" s="32"/>
      <c r="C216" s="173" t="s">
        <v>246</v>
      </c>
      <c r="D216" s="173" t="s">
        <v>201</v>
      </c>
      <c r="E216" s="174" t="s">
        <v>247</v>
      </c>
      <c r="F216" s="175" t="s">
        <v>248</v>
      </c>
      <c r="G216" s="176" t="s">
        <v>243</v>
      </c>
      <c r="H216" s="177">
        <v>150.535</v>
      </c>
      <c r="I216" s="178"/>
      <c r="J216" s="179">
        <f>ROUND(I216*H216,2)</f>
        <v>0</v>
      </c>
      <c r="K216" s="175" t="s">
        <v>144</v>
      </c>
      <c r="L216" s="180"/>
      <c r="M216" s="181" t="s">
        <v>1</v>
      </c>
      <c r="N216" s="182" t="s">
        <v>42</v>
      </c>
      <c r="P216" s="141">
        <f>O216*H216</f>
        <v>0</v>
      </c>
      <c r="Q216" s="141">
        <v>4.4999999999999998E-2</v>
      </c>
      <c r="R216" s="141">
        <f>Q216*H216</f>
        <v>6.7740749999999998</v>
      </c>
      <c r="S216" s="141">
        <v>0</v>
      </c>
      <c r="T216" s="142">
        <f>S216*H216</f>
        <v>0</v>
      </c>
      <c r="AR216" s="143" t="s">
        <v>182</v>
      </c>
      <c r="AT216" s="143" t="s">
        <v>201</v>
      </c>
      <c r="AU216" s="143" t="s">
        <v>87</v>
      </c>
      <c r="AY216" s="17" t="s">
        <v>138</v>
      </c>
      <c r="BE216" s="144">
        <f>IF(N216="základní",J216,0)</f>
        <v>0</v>
      </c>
      <c r="BF216" s="144">
        <f>IF(N216="snížená",J216,0)</f>
        <v>0</v>
      </c>
      <c r="BG216" s="144">
        <f>IF(N216="zákl. přenesená",J216,0)</f>
        <v>0</v>
      </c>
      <c r="BH216" s="144">
        <f>IF(N216="sníž. přenesená",J216,0)</f>
        <v>0</v>
      </c>
      <c r="BI216" s="144">
        <f>IF(N216="nulová",J216,0)</f>
        <v>0</v>
      </c>
      <c r="BJ216" s="17" t="s">
        <v>85</v>
      </c>
      <c r="BK216" s="144">
        <f>ROUND(I216*H216,2)</f>
        <v>0</v>
      </c>
      <c r="BL216" s="17" t="s">
        <v>145</v>
      </c>
      <c r="BM216" s="143" t="s">
        <v>249</v>
      </c>
    </row>
    <row r="217" spans="2:65" s="13" customFormat="1" ht="10.199999999999999">
      <c r="B217" s="152"/>
      <c r="D217" s="146" t="s">
        <v>147</v>
      </c>
      <c r="F217" s="154" t="s">
        <v>250</v>
      </c>
      <c r="H217" s="155">
        <v>150.535</v>
      </c>
      <c r="I217" s="156"/>
      <c r="L217" s="152"/>
      <c r="M217" s="157"/>
      <c r="T217" s="158"/>
      <c r="AT217" s="153" t="s">
        <v>147</v>
      </c>
      <c r="AU217" s="153" t="s">
        <v>87</v>
      </c>
      <c r="AV217" s="13" t="s">
        <v>87</v>
      </c>
      <c r="AW217" s="13" t="s">
        <v>4</v>
      </c>
      <c r="AX217" s="13" t="s">
        <v>85</v>
      </c>
      <c r="AY217" s="153" t="s">
        <v>138</v>
      </c>
    </row>
    <row r="218" spans="2:65" s="11" customFormat="1" ht="22.8" customHeight="1">
      <c r="B218" s="120"/>
      <c r="D218" s="121" t="s">
        <v>76</v>
      </c>
      <c r="E218" s="130" t="s">
        <v>251</v>
      </c>
      <c r="F218" s="130" t="s">
        <v>252</v>
      </c>
      <c r="I218" s="123"/>
      <c r="J218" s="131">
        <f>BK218</f>
        <v>0</v>
      </c>
      <c r="L218" s="120"/>
      <c r="M218" s="125"/>
      <c r="P218" s="126">
        <f>SUM(P219:P223)</f>
        <v>0</v>
      </c>
      <c r="R218" s="126">
        <f>SUM(R219:R223)</f>
        <v>0</v>
      </c>
      <c r="T218" s="127">
        <f>SUM(T219:T223)</f>
        <v>0</v>
      </c>
      <c r="AR218" s="121" t="s">
        <v>85</v>
      </c>
      <c r="AT218" s="128" t="s">
        <v>76</v>
      </c>
      <c r="AU218" s="128" t="s">
        <v>85</v>
      </c>
      <c r="AY218" s="121" t="s">
        <v>138</v>
      </c>
      <c r="BK218" s="129">
        <f>SUM(BK219:BK223)</f>
        <v>0</v>
      </c>
    </row>
    <row r="219" spans="2:65" s="1" customFormat="1" ht="24.15" customHeight="1">
      <c r="B219" s="32"/>
      <c r="C219" s="132" t="s">
        <v>7</v>
      </c>
      <c r="D219" s="132" t="s">
        <v>140</v>
      </c>
      <c r="E219" s="133" t="s">
        <v>253</v>
      </c>
      <c r="F219" s="134" t="s">
        <v>254</v>
      </c>
      <c r="G219" s="135" t="s">
        <v>185</v>
      </c>
      <c r="H219" s="136">
        <v>36.588000000000001</v>
      </c>
      <c r="I219" s="137"/>
      <c r="J219" s="138">
        <f>ROUND(I219*H219,2)</f>
        <v>0</v>
      </c>
      <c r="K219" s="134" t="s">
        <v>144</v>
      </c>
      <c r="L219" s="32"/>
      <c r="M219" s="139" t="s">
        <v>1</v>
      </c>
      <c r="N219" s="140" t="s">
        <v>42</v>
      </c>
      <c r="P219" s="141">
        <f>O219*H219</f>
        <v>0</v>
      </c>
      <c r="Q219" s="141">
        <v>0</v>
      </c>
      <c r="R219" s="141">
        <f>Q219*H219</f>
        <v>0</v>
      </c>
      <c r="S219" s="141">
        <v>0</v>
      </c>
      <c r="T219" s="142">
        <f>S219*H219</f>
        <v>0</v>
      </c>
      <c r="AR219" s="143" t="s">
        <v>145</v>
      </c>
      <c r="AT219" s="143" t="s">
        <v>140</v>
      </c>
      <c r="AU219" s="143" t="s">
        <v>87</v>
      </c>
      <c r="AY219" s="17" t="s">
        <v>138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7" t="s">
        <v>85</v>
      </c>
      <c r="BK219" s="144">
        <f>ROUND(I219*H219,2)</f>
        <v>0</v>
      </c>
      <c r="BL219" s="17" t="s">
        <v>145</v>
      </c>
      <c r="BM219" s="143" t="s">
        <v>255</v>
      </c>
    </row>
    <row r="220" spans="2:65" s="1" customFormat="1" ht="24.15" customHeight="1">
      <c r="B220" s="32"/>
      <c r="C220" s="132" t="s">
        <v>256</v>
      </c>
      <c r="D220" s="132" t="s">
        <v>140</v>
      </c>
      <c r="E220" s="133" t="s">
        <v>257</v>
      </c>
      <c r="F220" s="134" t="s">
        <v>258</v>
      </c>
      <c r="G220" s="135" t="s">
        <v>185</v>
      </c>
      <c r="H220" s="136">
        <v>36.588000000000001</v>
      </c>
      <c r="I220" s="137"/>
      <c r="J220" s="138">
        <f>ROUND(I220*H220,2)</f>
        <v>0</v>
      </c>
      <c r="K220" s="134" t="s">
        <v>144</v>
      </c>
      <c r="L220" s="32"/>
      <c r="M220" s="139" t="s">
        <v>1</v>
      </c>
      <c r="N220" s="140" t="s">
        <v>42</v>
      </c>
      <c r="P220" s="141">
        <f>O220*H220</f>
        <v>0</v>
      </c>
      <c r="Q220" s="141">
        <v>0</v>
      </c>
      <c r="R220" s="141">
        <f>Q220*H220</f>
        <v>0</v>
      </c>
      <c r="S220" s="141">
        <v>0</v>
      </c>
      <c r="T220" s="142">
        <f>S220*H220</f>
        <v>0</v>
      </c>
      <c r="AR220" s="143" t="s">
        <v>145</v>
      </c>
      <c r="AT220" s="143" t="s">
        <v>140</v>
      </c>
      <c r="AU220" s="143" t="s">
        <v>87</v>
      </c>
      <c r="AY220" s="17" t="s">
        <v>138</v>
      </c>
      <c r="BE220" s="144">
        <f>IF(N220="základní",J220,0)</f>
        <v>0</v>
      </c>
      <c r="BF220" s="144">
        <f>IF(N220="snížená",J220,0)</f>
        <v>0</v>
      </c>
      <c r="BG220" s="144">
        <f>IF(N220="zákl. přenesená",J220,0)</f>
        <v>0</v>
      </c>
      <c r="BH220" s="144">
        <f>IF(N220="sníž. přenesená",J220,0)</f>
        <v>0</v>
      </c>
      <c r="BI220" s="144">
        <f>IF(N220="nulová",J220,0)</f>
        <v>0</v>
      </c>
      <c r="BJ220" s="17" t="s">
        <v>85</v>
      </c>
      <c r="BK220" s="144">
        <f>ROUND(I220*H220,2)</f>
        <v>0</v>
      </c>
      <c r="BL220" s="17" t="s">
        <v>145</v>
      </c>
      <c r="BM220" s="143" t="s">
        <v>259</v>
      </c>
    </row>
    <row r="221" spans="2:65" s="1" customFormat="1" ht="24.15" customHeight="1">
      <c r="B221" s="32"/>
      <c r="C221" s="132" t="s">
        <v>260</v>
      </c>
      <c r="D221" s="132" t="s">
        <v>140</v>
      </c>
      <c r="E221" s="133" t="s">
        <v>261</v>
      </c>
      <c r="F221" s="134" t="s">
        <v>262</v>
      </c>
      <c r="G221" s="135" t="s">
        <v>185</v>
      </c>
      <c r="H221" s="136">
        <v>365.88</v>
      </c>
      <c r="I221" s="137"/>
      <c r="J221" s="138">
        <f>ROUND(I221*H221,2)</f>
        <v>0</v>
      </c>
      <c r="K221" s="134" t="s">
        <v>144</v>
      </c>
      <c r="L221" s="32"/>
      <c r="M221" s="139" t="s">
        <v>1</v>
      </c>
      <c r="N221" s="140" t="s">
        <v>42</v>
      </c>
      <c r="P221" s="141">
        <f>O221*H221</f>
        <v>0</v>
      </c>
      <c r="Q221" s="141">
        <v>0</v>
      </c>
      <c r="R221" s="141">
        <f>Q221*H221</f>
        <v>0</v>
      </c>
      <c r="S221" s="141">
        <v>0</v>
      </c>
      <c r="T221" s="142">
        <f>S221*H221</f>
        <v>0</v>
      </c>
      <c r="AR221" s="143" t="s">
        <v>145</v>
      </c>
      <c r="AT221" s="143" t="s">
        <v>140</v>
      </c>
      <c r="AU221" s="143" t="s">
        <v>87</v>
      </c>
      <c r="AY221" s="17" t="s">
        <v>138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7" t="s">
        <v>85</v>
      </c>
      <c r="BK221" s="144">
        <f>ROUND(I221*H221,2)</f>
        <v>0</v>
      </c>
      <c r="BL221" s="17" t="s">
        <v>145</v>
      </c>
      <c r="BM221" s="143" t="s">
        <v>263</v>
      </c>
    </row>
    <row r="222" spans="2:65" s="13" customFormat="1" ht="10.199999999999999">
      <c r="B222" s="152"/>
      <c r="D222" s="146" t="s">
        <v>147</v>
      </c>
      <c r="F222" s="154" t="s">
        <v>264</v>
      </c>
      <c r="H222" s="155">
        <v>365.88</v>
      </c>
      <c r="I222" s="156"/>
      <c r="L222" s="152"/>
      <c r="M222" s="157"/>
      <c r="T222" s="158"/>
      <c r="AT222" s="153" t="s">
        <v>147</v>
      </c>
      <c r="AU222" s="153" t="s">
        <v>87</v>
      </c>
      <c r="AV222" s="13" t="s">
        <v>87</v>
      </c>
      <c r="AW222" s="13" t="s">
        <v>4</v>
      </c>
      <c r="AX222" s="13" t="s">
        <v>85</v>
      </c>
      <c r="AY222" s="153" t="s">
        <v>138</v>
      </c>
    </row>
    <row r="223" spans="2:65" s="1" customFormat="1" ht="33" customHeight="1">
      <c r="B223" s="32"/>
      <c r="C223" s="132" t="s">
        <v>265</v>
      </c>
      <c r="D223" s="132" t="s">
        <v>140</v>
      </c>
      <c r="E223" s="133" t="s">
        <v>266</v>
      </c>
      <c r="F223" s="134" t="s">
        <v>267</v>
      </c>
      <c r="G223" s="135" t="s">
        <v>185</v>
      </c>
      <c r="H223" s="136">
        <v>36.588000000000001</v>
      </c>
      <c r="I223" s="137"/>
      <c r="J223" s="138">
        <f>ROUND(I223*H223,2)</f>
        <v>0</v>
      </c>
      <c r="K223" s="134" t="s">
        <v>144</v>
      </c>
      <c r="L223" s="32"/>
      <c r="M223" s="139" t="s">
        <v>1</v>
      </c>
      <c r="N223" s="140" t="s">
        <v>42</v>
      </c>
      <c r="P223" s="141">
        <f>O223*H223</f>
        <v>0</v>
      </c>
      <c r="Q223" s="141">
        <v>0</v>
      </c>
      <c r="R223" s="141">
        <f>Q223*H223</f>
        <v>0</v>
      </c>
      <c r="S223" s="141">
        <v>0</v>
      </c>
      <c r="T223" s="142">
        <f>S223*H223</f>
        <v>0</v>
      </c>
      <c r="AR223" s="143" t="s">
        <v>145</v>
      </c>
      <c r="AT223" s="143" t="s">
        <v>140</v>
      </c>
      <c r="AU223" s="143" t="s">
        <v>87</v>
      </c>
      <c r="AY223" s="17" t="s">
        <v>138</v>
      </c>
      <c r="BE223" s="144">
        <f>IF(N223="základní",J223,0)</f>
        <v>0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7" t="s">
        <v>85</v>
      </c>
      <c r="BK223" s="144">
        <f>ROUND(I223*H223,2)</f>
        <v>0</v>
      </c>
      <c r="BL223" s="17" t="s">
        <v>145</v>
      </c>
      <c r="BM223" s="143" t="s">
        <v>268</v>
      </c>
    </row>
    <row r="224" spans="2:65" s="11" customFormat="1" ht="22.8" customHeight="1">
      <c r="B224" s="120"/>
      <c r="D224" s="121" t="s">
        <v>76</v>
      </c>
      <c r="E224" s="130" t="s">
        <v>269</v>
      </c>
      <c r="F224" s="130" t="s">
        <v>270</v>
      </c>
      <c r="I224" s="123"/>
      <c r="J224" s="131">
        <f>BK224</f>
        <v>0</v>
      </c>
      <c r="L224" s="120"/>
      <c r="M224" s="125"/>
      <c r="P224" s="126">
        <f>P225</f>
        <v>0</v>
      </c>
      <c r="R224" s="126">
        <f>R225</f>
        <v>0</v>
      </c>
      <c r="T224" s="127">
        <f>T225</f>
        <v>0</v>
      </c>
      <c r="AR224" s="121" t="s">
        <v>85</v>
      </c>
      <c r="AT224" s="128" t="s">
        <v>76</v>
      </c>
      <c r="AU224" s="128" t="s">
        <v>85</v>
      </c>
      <c r="AY224" s="121" t="s">
        <v>138</v>
      </c>
      <c r="BK224" s="129">
        <f>BK225</f>
        <v>0</v>
      </c>
    </row>
    <row r="225" spans="2:65" s="1" customFormat="1" ht="16.5" customHeight="1">
      <c r="B225" s="32"/>
      <c r="C225" s="132" t="s">
        <v>271</v>
      </c>
      <c r="D225" s="132" t="s">
        <v>140</v>
      </c>
      <c r="E225" s="133" t="s">
        <v>272</v>
      </c>
      <c r="F225" s="134" t="s">
        <v>273</v>
      </c>
      <c r="G225" s="135" t="s">
        <v>185</v>
      </c>
      <c r="H225" s="136">
        <v>90.206999999999994</v>
      </c>
      <c r="I225" s="137"/>
      <c r="J225" s="138">
        <f>ROUND(I225*H225,2)</f>
        <v>0</v>
      </c>
      <c r="K225" s="134" t="s">
        <v>144</v>
      </c>
      <c r="L225" s="32"/>
      <c r="M225" s="139" t="s">
        <v>1</v>
      </c>
      <c r="N225" s="140" t="s">
        <v>42</v>
      </c>
      <c r="P225" s="141">
        <f>O225*H225</f>
        <v>0</v>
      </c>
      <c r="Q225" s="141">
        <v>0</v>
      </c>
      <c r="R225" s="141">
        <f>Q225*H225</f>
        <v>0</v>
      </c>
      <c r="S225" s="141">
        <v>0</v>
      </c>
      <c r="T225" s="142">
        <f>S225*H225</f>
        <v>0</v>
      </c>
      <c r="AR225" s="143" t="s">
        <v>145</v>
      </c>
      <c r="AT225" s="143" t="s">
        <v>140</v>
      </c>
      <c r="AU225" s="143" t="s">
        <v>87</v>
      </c>
      <c r="AY225" s="17" t="s">
        <v>138</v>
      </c>
      <c r="BE225" s="144">
        <f>IF(N225="základní",J225,0)</f>
        <v>0</v>
      </c>
      <c r="BF225" s="144">
        <f>IF(N225="snížená",J225,0)</f>
        <v>0</v>
      </c>
      <c r="BG225" s="144">
        <f>IF(N225="zákl. přenesená",J225,0)</f>
        <v>0</v>
      </c>
      <c r="BH225" s="144">
        <f>IF(N225="sníž. přenesená",J225,0)</f>
        <v>0</v>
      </c>
      <c r="BI225" s="144">
        <f>IF(N225="nulová",J225,0)</f>
        <v>0</v>
      </c>
      <c r="BJ225" s="17" t="s">
        <v>85</v>
      </c>
      <c r="BK225" s="144">
        <f>ROUND(I225*H225,2)</f>
        <v>0</v>
      </c>
      <c r="BL225" s="17" t="s">
        <v>145</v>
      </c>
      <c r="BM225" s="143" t="s">
        <v>274</v>
      </c>
    </row>
    <row r="226" spans="2:65" s="11" customFormat="1" ht="25.95" customHeight="1">
      <c r="B226" s="120"/>
      <c r="D226" s="121" t="s">
        <v>76</v>
      </c>
      <c r="E226" s="122" t="s">
        <v>275</v>
      </c>
      <c r="F226" s="122" t="s">
        <v>276</v>
      </c>
      <c r="I226" s="123"/>
      <c r="J226" s="124">
        <f>BK226</f>
        <v>0</v>
      </c>
      <c r="L226" s="120"/>
      <c r="M226" s="125"/>
      <c r="P226" s="126">
        <f>P227</f>
        <v>0</v>
      </c>
      <c r="R226" s="126">
        <f>R227</f>
        <v>4.8125399999999999E-2</v>
      </c>
      <c r="T226" s="127">
        <f>T227</f>
        <v>0</v>
      </c>
      <c r="AR226" s="121" t="s">
        <v>87</v>
      </c>
      <c r="AT226" s="128" t="s">
        <v>76</v>
      </c>
      <c r="AU226" s="128" t="s">
        <v>77</v>
      </c>
      <c r="AY226" s="121" t="s">
        <v>138</v>
      </c>
      <c r="BK226" s="129">
        <f>BK227</f>
        <v>0</v>
      </c>
    </row>
    <row r="227" spans="2:65" s="11" customFormat="1" ht="22.8" customHeight="1">
      <c r="B227" s="120"/>
      <c r="D227" s="121" t="s">
        <v>76</v>
      </c>
      <c r="E227" s="130" t="s">
        <v>277</v>
      </c>
      <c r="F227" s="130" t="s">
        <v>278</v>
      </c>
      <c r="I227" s="123"/>
      <c r="J227" s="131">
        <f>BK227</f>
        <v>0</v>
      </c>
      <c r="L227" s="120"/>
      <c r="M227" s="125"/>
      <c r="P227" s="126">
        <f>SUM(P228:P240)</f>
        <v>0</v>
      </c>
      <c r="R227" s="126">
        <f>SUM(R228:R240)</f>
        <v>4.8125399999999999E-2</v>
      </c>
      <c r="T227" s="127">
        <f>SUM(T228:T240)</f>
        <v>0</v>
      </c>
      <c r="AR227" s="121" t="s">
        <v>87</v>
      </c>
      <c r="AT227" s="128" t="s">
        <v>76</v>
      </c>
      <c r="AU227" s="128" t="s">
        <v>85</v>
      </c>
      <c r="AY227" s="121" t="s">
        <v>138</v>
      </c>
      <c r="BK227" s="129">
        <f>SUM(BK228:BK240)</f>
        <v>0</v>
      </c>
    </row>
    <row r="228" spans="2:65" s="1" customFormat="1" ht="24.15" customHeight="1">
      <c r="B228" s="32"/>
      <c r="C228" s="132" t="s">
        <v>279</v>
      </c>
      <c r="D228" s="132" t="s">
        <v>140</v>
      </c>
      <c r="E228" s="133" t="s">
        <v>280</v>
      </c>
      <c r="F228" s="134" t="s">
        <v>281</v>
      </c>
      <c r="G228" s="135" t="s">
        <v>143</v>
      </c>
      <c r="H228" s="136">
        <v>65.924999999999997</v>
      </c>
      <c r="I228" s="137"/>
      <c r="J228" s="138">
        <f>ROUND(I228*H228,2)</f>
        <v>0</v>
      </c>
      <c r="K228" s="134" t="s">
        <v>144</v>
      </c>
      <c r="L228" s="32"/>
      <c r="M228" s="139" t="s">
        <v>1</v>
      </c>
      <c r="N228" s="140" t="s">
        <v>42</v>
      </c>
      <c r="P228" s="141">
        <f>O228*H228</f>
        <v>0</v>
      </c>
      <c r="Q228" s="141">
        <v>0</v>
      </c>
      <c r="R228" s="141">
        <f>Q228*H228</f>
        <v>0</v>
      </c>
      <c r="S228" s="141">
        <v>0</v>
      </c>
      <c r="T228" s="142">
        <f>S228*H228</f>
        <v>0</v>
      </c>
      <c r="AR228" s="143" t="s">
        <v>223</v>
      </c>
      <c r="AT228" s="143" t="s">
        <v>140</v>
      </c>
      <c r="AU228" s="143" t="s">
        <v>87</v>
      </c>
      <c r="AY228" s="17" t="s">
        <v>138</v>
      </c>
      <c r="BE228" s="144">
        <f>IF(N228="základní",J228,0)</f>
        <v>0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7" t="s">
        <v>85</v>
      </c>
      <c r="BK228" s="144">
        <f>ROUND(I228*H228,2)</f>
        <v>0</v>
      </c>
      <c r="BL228" s="17" t="s">
        <v>223</v>
      </c>
      <c r="BM228" s="143" t="s">
        <v>282</v>
      </c>
    </row>
    <row r="229" spans="2:65" s="12" customFormat="1" ht="10.199999999999999">
      <c r="B229" s="145"/>
      <c r="D229" s="146" t="s">
        <v>147</v>
      </c>
      <c r="E229" s="147" t="s">
        <v>1</v>
      </c>
      <c r="F229" s="148" t="s">
        <v>148</v>
      </c>
      <c r="H229" s="147" t="s">
        <v>1</v>
      </c>
      <c r="I229" s="149"/>
      <c r="L229" s="145"/>
      <c r="M229" s="150"/>
      <c r="T229" s="151"/>
      <c r="AT229" s="147" t="s">
        <v>147</v>
      </c>
      <c r="AU229" s="147" t="s">
        <v>87</v>
      </c>
      <c r="AV229" s="12" t="s">
        <v>85</v>
      </c>
      <c r="AW229" s="12" t="s">
        <v>34</v>
      </c>
      <c r="AX229" s="12" t="s">
        <v>77</v>
      </c>
      <c r="AY229" s="147" t="s">
        <v>138</v>
      </c>
    </row>
    <row r="230" spans="2:65" s="13" customFormat="1" ht="10.199999999999999">
      <c r="B230" s="152"/>
      <c r="D230" s="146" t="s">
        <v>147</v>
      </c>
      <c r="E230" s="153" t="s">
        <v>1</v>
      </c>
      <c r="F230" s="154" t="s">
        <v>149</v>
      </c>
      <c r="H230" s="155">
        <v>65.924999999999997</v>
      </c>
      <c r="I230" s="156"/>
      <c r="L230" s="152"/>
      <c r="M230" s="157"/>
      <c r="T230" s="158"/>
      <c r="AT230" s="153" t="s">
        <v>147</v>
      </c>
      <c r="AU230" s="153" t="s">
        <v>87</v>
      </c>
      <c r="AV230" s="13" t="s">
        <v>87</v>
      </c>
      <c r="AW230" s="13" t="s">
        <v>34</v>
      </c>
      <c r="AX230" s="13" t="s">
        <v>77</v>
      </c>
      <c r="AY230" s="153" t="s">
        <v>138</v>
      </c>
    </row>
    <row r="231" spans="2:65" s="14" customFormat="1" ht="10.199999999999999">
      <c r="B231" s="159"/>
      <c r="D231" s="146" t="s">
        <v>147</v>
      </c>
      <c r="E231" s="160" t="s">
        <v>1</v>
      </c>
      <c r="F231" s="161" t="s">
        <v>150</v>
      </c>
      <c r="H231" s="162">
        <v>65.924999999999997</v>
      </c>
      <c r="I231" s="163"/>
      <c r="L231" s="159"/>
      <c r="M231" s="164"/>
      <c r="T231" s="165"/>
      <c r="AT231" s="160" t="s">
        <v>147</v>
      </c>
      <c r="AU231" s="160" t="s">
        <v>87</v>
      </c>
      <c r="AV231" s="14" t="s">
        <v>145</v>
      </c>
      <c r="AW231" s="14" t="s">
        <v>34</v>
      </c>
      <c r="AX231" s="14" t="s">
        <v>85</v>
      </c>
      <c r="AY231" s="160" t="s">
        <v>138</v>
      </c>
    </row>
    <row r="232" spans="2:65" s="1" customFormat="1" ht="24.15" customHeight="1">
      <c r="B232" s="32"/>
      <c r="C232" s="173" t="s">
        <v>283</v>
      </c>
      <c r="D232" s="173" t="s">
        <v>201</v>
      </c>
      <c r="E232" s="174" t="s">
        <v>284</v>
      </c>
      <c r="F232" s="175" t="s">
        <v>285</v>
      </c>
      <c r="G232" s="176" t="s">
        <v>143</v>
      </c>
      <c r="H232" s="177">
        <v>79.11</v>
      </c>
      <c r="I232" s="178"/>
      <c r="J232" s="179">
        <f>ROUND(I232*H232,2)</f>
        <v>0</v>
      </c>
      <c r="K232" s="175" t="s">
        <v>144</v>
      </c>
      <c r="L232" s="180"/>
      <c r="M232" s="181" t="s">
        <v>1</v>
      </c>
      <c r="N232" s="182" t="s">
        <v>42</v>
      </c>
      <c r="P232" s="141">
        <f>O232*H232</f>
        <v>0</v>
      </c>
      <c r="Q232" s="141">
        <v>2.9999999999999997E-4</v>
      </c>
      <c r="R232" s="141">
        <f>Q232*H232</f>
        <v>2.3732999999999997E-2</v>
      </c>
      <c r="S232" s="141">
        <v>0</v>
      </c>
      <c r="T232" s="142">
        <f>S232*H232</f>
        <v>0</v>
      </c>
      <c r="AR232" s="143" t="s">
        <v>286</v>
      </c>
      <c r="AT232" s="143" t="s">
        <v>201</v>
      </c>
      <c r="AU232" s="143" t="s">
        <v>87</v>
      </c>
      <c r="AY232" s="17" t="s">
        <v>138</v>
      </c>
      <c r="BE232" s="144">
        <f>IF(N232="základní",J232,0)</f>
        <v>0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7" t="s">
        <v>85</v>
      </c>
      <c r="BK232" s="144">
        <f>ROUND(I232*H232,2)</f>
        <v>0</v>
      </c>
      <c r="BL232" s="17" t="s">
        <v>223</v>
      </c>
      <c r="BM232" s="143" t="s">
        <v>287</v>
      </c>
    </row>
    <row r="233" spans="2:65" s="13" customFormat="1" ht="10.199999999999999">
      <c r="B233" s="152"/>
      <c r="D233" s="146" t="s">
        <v>147</v>
      </c>
      <c r="F233" s="154" t="s">
        <v>288</v>
      </c>
      <c r="H233" s="155">
        <v>79.11</v>
      </c>
      <c r="I233" s="156"/>
      <c r="L233" s="152"/>
      <c r="M233" s="157"/>
      <c r="T233" s="158"/>
      <c r="AT233" s="153" t="s">
        <v>147</v>
      </c>
      <c r="AU233" s="153" t="s">
        <v>87</v>
      </c>
      <c r="AV233" s="13" t="s">
        <v>87</v>
      </c>
      <c r="AW233" s="13" t="s">
        <v>4</v>
      </c>
      <c r="AX233" s="13" t="s">
        <v>85</v>
      </c>
      <c r="AY233" s="153" t="s">
        <v>138</v>
      </c>
    </row>
    <row r="234" spans="2:65" s="1" customFormat="1" ht="24.15" customHeight="1">
      <c r="B234" s="32"/>
      <c r="C234" s="132" t="s">
        <v>289</v>
      </c>
      <c r="D234" s="132" t="s">
        <v>140</v>
      </c>
      <c r="E234" s="133" t="s">
        <v>290</v>
      </c>
      <c r="F234" s="134" t="s">
        <v>291</v>
      </c>
      <c r="G234" s="135" t="s">
        <v>143</v>
      </c>
      <c r="H234" s="136">
        <v>65.924999999999997</v>
      </c>
      <c r="I234" s="137"/>
      <c r="J234" s="138">
        <f>ROUND(I234*H234,2)</f>
        <v>0</v>
      </c>
      <c r="K234" s="134" t="s">
        <v>233</v>
      </c>
      <c r="L234" s="32"/>
      <c r="M234" s="139" t="s">
        <v>1</v>
      </c>
      <c r="N234" s="140" t="s">
        <v>42</v>
      </c>
      <c r="P234" s="141">
        <f>O234*H234</f>
        <v>0</v>
      </c>
      <c r="Q234" s="141">
        <v>4.0000000000000003E-5</v>
      </c>
      <c r="R234" s="141">
        <f>Q234*H234</f>
        <v>2.637E-3</v>
      </c>
      <c r="S234" s="141">
        <v>0</v>
      </c>
      <c r="T234" s="142">
        <f>S234*H234</f>
        <v>0</v>
      </c>
      <c r="AR234" s="143" t="s">
        <v>223</v>
      </c>
      <c r="AT234" s="143" t="s">
        <v>140</v>
      </c>
      <c r="AU234" s="143" t="s">
        <v>87</v>
      </c>
      <c r="AY234" s="17" t="s">
        <v>138</v>
      </c>
      <c r="BE234" s="144">
        <f>IF(N234="základní",J234,0)</f>
        <v>0</v>
      </c>
      <c r="BF234" s="144">
        <f>IF(N234="snížená",J234,0)</f>
        <v>0</v>
      </c>
      <c r="BG234" s="144">
        <f>IF(N234="zákl. přenesená",J234,0)</f>
        <v>0</v>
      </c>
      <c r="BH234" s="144">
        <f>IF(N234="sníž. přenesená",J234,0)</f>
        <v>0</v>
      </c>
      <c r="BI234" s="144">
        <f>IF(N234="nulová",J234,0)</f>
        <v>0</v>
      </c>
      <c r="BJ234" s="17" t="s">
        <v>85</v>
      </c>
      <c r="BK234" s="144">
        <f>ROUND(I234*H234,2)</f>
        <v>0</v>
      </c>
      <c r="BL234" s="17" t="s">
        <v>223</v>
      </c>
      <c r="BM234" s="143" t="s">
        <v>292</v>
      </c>
    </row>
    <row r="235" spans="2:65" s="12" customFormat="1" ht="10.199999999999999">
      <c r="B235" s="145"/>
      <c r="D235" s="146" t="s">
        <v>147</v>
      </c>
      <c r="E235" s="147" t="s">
        <v>1</v>
      </c>
      <c r="F235" s="148" t="s">
        <v>148</v>
      </c>
      <c r="H235" s="147" t="s">
        <v>1</v>
      </c>
      <c r="I235" s="149"/>
      <c r="L235" s="145"/>
      <c r="M235" s="150"/>
      <c r="T235" s="151"/>
      <c r="AT235" s="147" t="s">
        <v>147</v>
      </c>
      <c r="AU235" s="147" t="s">
        <v>87</v>
      </c>
      <c r="AV235" s="12" t="s">
        <v>85</v>
      </c>
      <c r="AW235" s="12" t="s">
        <v>34</v>
      </c>
      <c r="AX235" s="12" t="s">
        <v>77</v>
      </c>
      <c r="AY235" s="147" t="s">
        <v>138</v>
      </c>
    </row>
    <row r="236" spans="2:65" s="13" customFormat="1" ht="10.199999999999999">
      <c r="B236" s="152"/>
      <c r="D236" s="146" t="s">
        <v>147</v>
      </c>
      <c r="E236" s="153" t="s">
        <v>1</v>
      </c>
      <c r="F236" s="154" t="s">
        <v>149</v>
      </c>
      <c r="H236" s="155">
        <v>65.924999999999997</v>
      </c>
      <c r="I236" s="156"/>
      <c r="L236" s="152"/>
      <c r="M236" s="157"/>
      <c r="T236" s="158"/>
      <c r="AT236" s="153" t="s">
        <v>147</v>
      </c>
      <c r="AU236" s="153" t="s">
        <v>87</v>
      </c>
      <c r="AV236" s="13" t="s">
        <v>87</v>
      </c>
      <c r="AW236" s="13" t="s">
        <v>34</v>
      </c>
      <c r="AX236" s="13" t="s">
        <v>77</v>
      </c>
      <c r="AY236" s="153" t="s">
        <v>138</v>
      </c>
    </row>
    <row r="237" spans="2:65" s="14" customFormat="1" ht="10.199999999999999">
      <c r="B237" s="159"/>
      <c r="D237" s="146" t="s">
        <v>147</v>
      </c>
      <c r="E237" s="160" t="s">
        <v>1</v>
      </c>
      <c r="F237" s="161" t="s">
        <v>150</v>
      </c>
      <c r="H237" s="162">
        <v>65.924999999999997</v>
      </c>
      <c r="I237" s="163"/>
      <c r="L237" s="159"/>
      <c r="M237" s="164"/>
      <c r="T237" s="165"/>
      <c r="AT237" s="160" t="s">
        <v>147</v>
      </c>
      <c r="AU237" s="160" t="s">
        <v>87</v>
      </c>
      <c r="AV237" s="14" t="s">
        <v>145</v>
      </c>
      <c r="AW237" s="14" t="s">
        <v>34</v>
      </c>
      <c r="AX237" s="14" t="s">
        <v>85</v>
      </c>
      <c r="AY237" s="160" t="s">
        <v>138</v>
      </c>
    </row>
    <row r="238" spans="2:65" s="1" customFormat="1" ht="24.15" customHeight="1">
      <c r="B238" s="32"/>
      <c r="C238" s="173" t="s">
        <v>293</v>
      </c>
      <c r="D238" s="173" t="s">
        <v>201</v>
      </c>
      <c r="E238" s="174" t="s">
        <v>294</v>
      </c>
      <c r="F238" s="175" t="s">
        <v>295</v>
      </c>
      <c r="G238" s="176" t="s">
        <v>143</v>
      </c>
      <c r="H238" s="177">
        <v>72.518000000000001</v>
      </c>
      <c r="I238" s="178"/>
      <c r="J238" s="179">
        <f>ROUND(I238*H238,2)</f>
        <v>0</v>
      </c>
      <c r="K238" s="175" t="s">
        <v>144</v>
      </c>
      <c r="L238" s="180"/>
      <c r="M238" s="181" t="s">
        <v>1</v>
      </c>
      <c r="N238" s="182" t="s">
        <v>42</v>
      </c>
      <c r="P238" s="141">
        <f>O238*H238</f>
        <v>0</v>
      </c>
      <c r="Q238" s="141">
        <v>2.9999999999999997E-4</v>
      </c>
      <c r="R238" s="141">
        <f>Q238*H238</f>
        <v>2.1755399999999998E-2</v>
      </c>
      <c r="S238" s="141">
        <v>0</v>
      </c>
      <c r="T238" s="142">
        <f>S238*H238</f>
        <v>0</v>
      </c>
      <c r="AR238" s="143" t="s">
        <v>286</v>
      </c>
      <c r="AT238" s="143" t="s">
        <v>201</v>
      </c>
      <c r="AU238" s="143" t="s">
        <v>87</v>
      </c>
      <c r="AY238" s="17" t="s">
        <v>138</v>
      </c>
      <c r="BE238" s="144">
        <f>IF(N238="základní",J238,0)</f>
        <v>0</v>
      </c>
      <c r="BF238" s="144">
        <f>IF(N238="snížená",J238,0)</f>
        <v>0</v>
      </c>
      <c r="BG238" s="144">
        <f>IF(N238="zákl. přenesená",J238,0)</f>
        <v>0</v>
      </c>
      <c r="BH238" s="144">
        <f>IF(N238="sníž. přenesená",J238,0)</f>
        <v>0</v>
      </c>
      <c r="BI238" s="144">
        <f>IF(N238="nulová",J238,0)</f>
        <v>0</v>
      </c>
      <c r="BJ238" s="17" t="s">
        <v>85</v>
      </c>
      <c r="BK238" s="144">
        <f>ROUND(I238*H238,2)</f>
        <v>0</v>
      </c>
      <c r="BL238" s="17" t="s">
        <v>223</v>
      </c>
      <c r="BM238" s="143" t="s">
        <v>296</v>
      </c>
    </row>
    <row r="239" spans="2:65" s="13" customFormat="1" ht="10.199999999999999">
      <c r="B239" s="152"/>
      <c r="D239" s="146" t="s">
        <v>147</v>
      </c>
      <c r="F239" s="154" t="s">
        <v>227</v>
      </c>
      <c r="H239" s="155">
        <v>72.518000000000001</v>
      </c>
      <c r="I239" s="156"/>
      <c r="L239" s="152"/>
      <c r="M239" s="157"/>
      <c r="T239" s="158"/>
      <c r="AT239" s="153" t="s">
        <v>147</v>
      </c>
      <c r="AU239" s="153" t="s">
        <v>87</v>
      </c>
      <c r="AV239" s="13" t="s">
        <v>87</v>
      </c>
      <c r="AW239" s="13" t="s">
        <v>4</v>
      </c>
      <c r="AX239" s="13" t="s">
        <v>85</v>
      </c>
      <c r="AY239" s="153" t="s">
        <v>138</v>
      </c>
    </row>
    <row r="240" spans="2:65" s="1" customFormat="1" ht="24.15" customHeight="1">
      <c r="B240" s="32"/>
      <c r="C240" s="132" t="s">
        <v>297</v>
      </c>
      <c r="D240" s="132" t="s">
        <v>140</v>
      </c>
      <c r="E240" s="133" t="s">
        <v>298</v>
      </c>
      <c r="F240" s="134" t="s">
        <v>299</v>
      </c>
      <c r="G240" s="135" t="s">
        <v>185</v>
      </c>
      <c r="H240" s="136">
        <v>4.8000000000000001E-2</v>
      </c>
      <c r="I240" s="137"/>
      <c r="J240" s="138">
        <f>ROUND(I240*H240,2)</f>
        <v>0</v>
      </c>
      <c r="K240" s="134" t="s">
        <v>144</v>
      </c>
      <c r="L240" s="32"/>
      <c r="M240" s="183" t="s">
        <v>1</v>
      </c>
      <c r="N240" s="184" t="s">
        <v>42</v>
      </c>
      <c r="O240" s="185"/>
      <c r="P240" s="186">
        <f>O240*H240</f>
        <v>0</v>
      </c>
      <c r="Q240" s="186">
        <v>0</v>
      </c>
      <c r="R240" s="186">
        <f>Q240*H240</f>
        <v>0</v>
      </c>
      <c r="S240" s="186">
        <v>0</v>
      </c>
      <c r="T240" s="187">
        <f>S240*H240</f>
        <v>0</v>
      </c>
      <c r="AR240" s="143" t="s">
        <v>223</v>
      </c>
      <c r="AT240" s="143" t="s">
        <v>140</v>
      </c>
      <c r="AU240" s="143" t="s">
        <v>87</v>
      </c>
      <c r="AY240" s="17" t="s">
        <v>138</v>
      </c>
      <c r="BE240" s="144">
        <f>IF(N240="základní",J240,0)</f>
        <v>0</v>
      </c>
      <c r="BF240" s="144">
        <f>IF(N240="snížená",J240,0)</f>
        <v>0</v>
      </c>
      <c r="BG240" s="144">
        <f>IF(N240="zákl. přenesená",J240,0)</f>
        <v>0</v>
      </c>
      <c r="BH240" s="144">
        <f>IF(N240="sníž. přenesená",J240,0)</f>
        <v>0</v>
      </c>
      <c r="BI240" s="144">
        <f>IF(N240="nulová",J240,0)</f>
        <v>0</v>
      </c>
      <c r="BJ240" s="17" t="s">
        <v>85</v>
      </c>
      <c r="BK240" s="144">
        <f>ROUND(I240*H240,2)</f>
        <v>0</v>
      </c>
      <c r="BL240" s="17" t="s">
        <v>223</v>
      </c>
      <c r="BM240" s="143" t="s">
        <v>300</v>
      </c>
    </row>
    <row r="241" spans="2:12" s="1" customFormat="1" ht="6.9" customHeight="1">
      <c r="B241" s="44"/>
      <c r="C241" s="45"/>
      <c r="D241" s="45"/>
      <c r="E241" s="45"/>
      <c r="F241" s="45"/>
      <c r="G241" s="45"/>
      <c r="H241" s="45"/>
      <c r="I241" s="45"/>
      <c r="J241" s="45"/>
      <c r="K241" s="45"/>
      <c r="L241" s="32"/>
    </row>
  </sheetData>
  <sheetProtection algorithmName="SHA-512" hashValue="KWxvtBzSURGArrZJaM0ANsG5hH8Ac6wUK3SjrsyyjELP5Q3XBotXDZsD1HF4j/1+n3kf9sjBAlAoL5JBY+ABOg==" saltValue="itCr8MZvFhN2x4sMlbx5RVkf0ettnU7qSyw7H92tk8jm1l3VMPgSKrjg/NEZJCYR70Uva4hO3ieot+TtdOFerQ==" spinCount="100000" sheet="1" objects="1" scenarios="1" formatColumns="0" formatRows="0" autoFilter="0"/>
  <autoFilter ref="C124:K240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595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7" t="s">
        <v>90</v>
      </c>
      <c r="AZ2" s="188" t="s">
        <v>301</v>
      </c>
      <c r="BA2" s="188" t="s">
        <v>302</v>
      </c>
      <c r="BB2" s="188" t="s">
        <v>143</v>
      </c>
      <c r="BC2" s="188" t="s">
        <v>303</v>
      </c>
      <c r="BD2" s="188" t="s">
        <v>154</v>
      </c>
    </row>
    <row r="3" spans="2:5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  <c r="AZ3" s="188" t="s">
        <v>304</v>
      </c>
      <c r="BA3" s="188" t="s">
        <v>305</v>
      </c>
      <c r="BB3" s="188" t="s">
        <v>306</v>
      </c>
      <c r="BC3" s="188" t="s">
        <v>307</v>
      </c>
      <c r="BD3" s="188" t="s">
        <v>87</v>
      </c>
    </row>
    <row r="4" spans="2:56" ht="24.9" customHeight="1">
      <c r="B4" s="20"/>
      <c r="D4" s="21" t="s">
        <v>106</v>
      </c>
      <c r="L4" s="20"/>
      <c r="M4" s="88" t="s">
        <v>10</v>
      </c>
      <c r="AT4" s="17" t="s">
        <v>4</v>
      </c>
    </row>
    <row r="5" spans="2:56" ht="6.9" customHeight="1">
      <c r="B5" s="20"/>
      <c r="L5" s="20"/>
    </row>
    <row r="6" spans="2:56" ht="12" customHeight="1">
      <c r="B6" s="20"/>
      <c r="D6" s="27" t="s">
        <v>16</v>
      </c>
      <c r="L6" s="20"/>
    </row>
    <row r="7" spans="2:56" ht="16.5" customHeight="1">
      <c r="B7" s="20"/>
      <c r="E7" s="244" t="str">
        <f>'Rekapitulace stavby'!K6</f>
        <v>Stavební úpravy pavilonu 7, ul. Vejprnická č.p. 679, Plzeň</v>
      </c>
      <c r="F7" s="245"/>
      <c r="G7" s="245"/>
      <c r="H7" s="245"/>
      <c r="L7" s="20"/>
    </row>
    <row r="8" spans="2:56" s="1" customFormat="1" ht="12" customHeight="1">
      <c r="B8" s="32"/>
      <c r="D8" s="27" t="s">
        <v>107</v>
      </c>
      <c r="L8" s="32"/>
    </row>
    <row r="9" spans="2:56" s="1" customFormat="1" ht="16.5" customHeight="1">
      <c r="B9" s="32"/>
      <c r="E9" s="206" t="s">
        <v>308</v>
      </c>
      <c r="F9" s="246"/>
      <c r="G9" s="246"/>
      <c r="H9" s="246"/>
      <c r="L9" s="32"/>
    </row>
    <row r="10" spans="2:56" s="1" customFormat="1" ht="10.199999999999999">
      <c r="B10" s="32"/>
      <c r="L10" s="32"/>
    </row>
    <row r="11" spans="2:5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5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12. 3. 2026</v>
      </c>
      <c r="L12" s="32"/>
    </row>
    <row r="13" spans="2:56" s="1" customFormat="1" ht="10.8" customHeight="1">
      <c r="B13" s="32"/>
      <c r="L13" s="32"/>
    </row>
    <row r="14" spans="2:5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56" s="1" customFormat="1" ht="18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56" s="1" customFormat="1" ht="6.9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7" t="str">
        <f>'Rekapitulace stavby'!E14</f>
        <v>Vyplň údaj</v>
      </c>
      <c r="F18" s="228"/>
      <c r="G18" s="228"/>
      <c r="H18" s="228"/>
      <c r="I18" s="27" t="s">
        <v>28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">
        <v>32</v>
      </c>
      <c r="L23" s="32"/>
    </row>
    <row r="24" spans="2:12" s="1" customFormat="1" ht="18" customHeight="1">
      <c r="B24" s="32"/>
      <c r="E24" s="25" t="s">
        <v>33</v>
      </c>
      <c r="I24" s="27" t="s">
        <v>28</v>
      </c>
      <c r="J24" s="25" t="s">
        <v>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9"/>
      <c r="E27" s="233" t="s">
        <v>1</v>
      </c>
      <c r="F27" s="233"/>
      <c r="G27" s="233"/>
      <c r="H27" s="233"/>
      <c r="L27" s="89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37</v>
      </c>
      <c r="J30" s="66">
        <f>ROUND(J124, 2)</f>
        <v>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" customHeight="1">
      <c r="B33" s="32"/>
      <c r="D33" s="55" t="s">
        <v>41</v>
      </c>
      <c r="E33" s="27" t="s">
        <v>42</v>
      </c>
      <c r="F33" s="91">
        <f>ROUND((SUM(BE124:BE594)),  2)</f>
        <v>0</v>
      </c>
      <c r="I33" s="92">
        <v>0.21</v>
      </c>
      <c r="J33" s="91">
        <f>ROUND(((SUM(BE124:BE594))*I33),  2)</f>
        <v>0</v>
      </c>
      <c r="L33" s="32"/>
    </row>
    <row r="34" spans="2:12" s="1" customFormat="1" ht="14.4" customHeight="1">
      <c r="B34" s="32"/>
      <c r="E34" s="27" t="s">
        <v>43</v>
      </c>
      <c r="F34" s="91">
        <f>ROUND((SUM(BF124:BF594)),  2)</f>
        <v>0</v>
      </c>
      <c r="I34" s="92">
        <v>0.12</v>
      </c>
      <c r="J34" s="91">
        <f>ROUND(((SUM(BF124:BF594))*I34),  2)</f>
        <v>0</v>
      </c>
      <c r="L34" s="32"/>
    </row>
    <row r="35" spans="2:12" s="1" customFormat="1" ht="14.4" hidden="1" customHeight="1">
      <c r="B35" s="32"/>
      <c r="E35" s="27" t="s">
        <v>44</v>
      </c>
      <c r="F35" s="91">
        <f>ROUND((SUM(BG124:BG594)),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>
      <c r="B36" s="32"/>
      <c r="E36" s="27" t="s">
        <v>45</v>
      </c>
      <c r="F36" s="91">
        <f>ROUND((SUM(BH124:BH594)),  2)</f>
        <v>0</v>
      </c>
      <c r="I36" s="92">
        <v>0.12</v>
      </c>
      <c r="J36" s="91">
        <f>0</f>
        <v>0</v>
      </c>
      <c r="L36" s="32"/>
    </row>
    <row r="37" spans="2:12" s="1" customFormat="1" ht="14.4" hidden="1" customHeight="1">
      <c r="B37" s="32"/>
      <c r="E37" s="27" t="s">
        <v>46</v>
      </c>
      <c r="F37" s="91">
        <f>ROUND((SUM(BI124:BI594)),  2)</f>
        <v>0</v>
      </c>
      <c r="I37" s="92">
        <v>0</v>
      </c>
      <c r="J37" s="91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109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4" t="str">
        <f>E7</f>
        <v>Stavební úpravy pavilonu 7, ul. Vejprnická č.p. 679, Plzeň</v>
      </c>
      <c r="F85" s="245"/>
      <c r="G85" s="245"/>
      <c r="H85" s="245"/>
      <c r="L85" s="32"/>
    </row>
    <row r="86" spans="2:47" s="1" customFormat="1" ht="12" customHeight="1">
      <c r="B86" s="32"/>
      <c r="C86" s="27" t="s">
        <v>107</v>
      </c>
      <c r="L86" s="32"/>
    </row>
    <row r="87" spans="2:47" s="1" customFormat="1" ht="16.5" customHeight="1">
      <c r="B87" s="32"/>
      <c r="E87" s="206" t="str">
        <f>E9</f>
        <v>02 - Zateplení fasády a stropu sklepa technického podlaží</v>
      </c>
      <c r="F87" s="246"/>
      <c r="G87" s="246"/>
      <c r="H87" s="246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Plzeň</v>
      </c>
      <c r="I89" s="27" t="s">
        <v>22</v>
      </c>
      <c r="J89" s="52" t="str">
        <f>IF(J12="","",J12)</f>
        <v>12. 3. 2026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24</v>
      </c>
      <c r="F91" s="25" t="str">
        <f>E15</f>
        <v>SOUE Plzeň, Vejprnická 56</v>
      </c>
      <c r="I91" s="27" t="s">
        <v>31</v>
      </c>
      <c r="J91" s="30" t="str">
        <f>E21</f>
        <v>A.D.S. Rokycany s.r.o.</v>
      </c>
      <c r="L91" s="32"/>
    </row>
    <row r="92" spans="2:47" s="1" customFormat="1" ht="25.65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>A.D.S. Rokycany s.r.o.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110</v>
      </c>
      <c r="D94" s="93"/>
      <c r="E94" s="93"/>
      <c r="F94" s="93"/>
      <c r="G94" s="93"/>
      <c r="H94" s="93"/>
      <c r="I94" s="93"/>
      <c r="J94" s="102" t="s">
        <v>111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112</v>
      </c>
      <c r="J96" s="66">
        <f>J124</f>
        <v>0</v>
      </c>
      <c r="L96" s="32"/>
      <c r="AU96" s="17" t="s">
        <v>113</v>
      </c>
    </row>
    <row r="97" spans="2:12" s="8" customFormat="1" ht="24.9" customHeight="1">
      <c r="B97" s="104"/>
      <c r="D97" s="105" t="s">
        <v>114</v>
      </c>
      <c r="E97" s="106"/>
      <c r="F97" s="106"/>
      <c r="G97" s="106"/>
      <c r="H97" s="106"/>
      <c r="I97" s="106"/>
      <c r="J97" s="107">
        <f>J125</f>
        <v>0</v>
      </c>
      <c r="L97" s="104"/>
    </row>
    <row r="98" spans="2:12" s="9" customFormat="1" ht="19.95" customHeight="1">
      <c r="B98" s="108"/>
      <c r="D98" s="109" t="s">
        <v>309</v>
      </c>
      <c r="E98" s="110"/>
      <c r="F98" s="110"/>
      <c r="G98" s="110"/>
      <c r="H98" s="110"/>
      <c r="I98" s="110"/>
      <c r="J98" s="111">
        <f>J126</f>
        <v>0</v>
      </c>
      <c r="L98" s="108"/>
    </row>
    <row r="99" spans="2:12" s="9" customFormat="1" ht="19.95" customHeight="1">
      <c r="B99" s="108"/>
      <c r="D99" s="109" t="s">
        <v>118</v>
      </c>
      <c r="E99" s="110"/>
      <c r="F99" s="110"/>
      <c r="G99" s="110"/>
      <c r="H99" s="110"/>
      <c r="I99" s="110"/>
      <c r="J99" s="111">
        <f>J520</f>
        <v>0</v>
      </c>
      <c r="L99" s="108"/>
    </row>
    <row r="100" spans="2:12" s="9" customFormat="1" ht="19.95" customHeight="1">
      <c r="B100" s="108"/>
      <c r="D100" s="109" t="s">
        <v>119</v>
      </c>
      <c r="E100" s="110"/>
      <c r="F100" s="110"/>
      <c r="G100" s="110"/>
      <c r="H100" s="110"/>
      <c r="I100" s="110"/>
      <c r="J100" s="111">
        <f>J565</f>
        <v>0</v>
      </c>
      <c r="L100" s="108"/>
    </row>
    <row r="101" spans="2:12" s="9" customFormat="1" ht="19.95" customHeight="1">
      <c r="B101" s="108"/>
      <c r="D101" s="109" t="s">
        <v>120</v>
      </c>
      <c r="E101" s="110"/>
      <c r="F101" s="110"/>
      <c r="G101" s="110"/>
      <c r="H101" s="110"/>
      <c r="I101" s="110"/>
      <c r="J101" s="111">
        <f>J571</f>
        <v>0</v>
      </c>
      <c r="L101" s="108"/>
    </row>
    <row r="102" spans="2:12" s="9" customFormat="1" ht="19.95" customHeight="1">
      <c r="B102" s="108"/>
      <c r="D102" s="109" t="s">
        <v>310</v>
      </c>
      <c r="E102" s="110"/>
      <c r="F102" s="110"/>
      <c r="G102" s="110"/>
      <c r="H102" s="110"/>
      <c r="I102" s="110"/>
      <c r="J102" s="111">
        <f>J573</f>
        <v>0</v>
      </c>
      <c r="L102" s="108"/>
    </row>
    <row r="103" spans="2:12" s="8" customFormat="1" ht="24.9" customHeight="1">
      <c r="B103" s="104"/>
      <c r="D103" s="105" t="s">
        <v>121</v>
      </c>
      <c r="E103" s="106"/>
      <c r="F103" s="106"/>
      <c r="G103" s="106"/>
      <c r="H103" s="106"/>
      <c r="I103" s="106"/>
      <c r="J103" s="107">
        <f>J584</f>
        <v>0</v>
      </c>
      <c r="L103" s="104"/>
    </row>
    <row r="104" spans="2:12" s="9" customFormat="1" ht="19.95" customHeight="1">
      <c r="B104" s="108"/>
      <c r="D104" s="109" t="s">
        <v>311</v>
      </c>
      <c r="E104" s="110"/>
      <c r="F104" s="110"/>
      <c r="G104" s="110"/>
      <c r="H104" s="110"/>
      <c r="I104" s="110"/>
      <c r="J104" s="111">
        <f>J585</f>
        <v>0</v>
      </c>
      <c r="L104" s="108"/>
    </row>
    <row r="105" spans="2:12" s="1" customFormat="1" ht="21.75" customHeight="1">
      <c r="B105" s="32"/>
      <c r="L105" s="32"/>
    </row>
    <row r="106" spans="2:12" s="1" customFormat="1" ht="6.9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10" spans="2:12" s="1" customFormat="1" ht="6.9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12" s="1" customFormat="1" ht="24.9" customHeight="1">
      <c r="B111" s="32"/>
      <c r="C111" s="21" t="s">
        <v>123</v>
      </c>
      <c r="L111" s="32"/>
    </row>
    <row r="112" spans="2:12" s="1" customFormat="1" ht="6.9" customHeight="1">
      <c r="B112" s="32"/>
      <c r="L112" s="32"/>
    </row>
    <row r="113" spans="2:65" s="1" customFormat="1" ht="12" customHeight="1">
      <c r="B113" s="32"/>
      <c r="C113" s="27" t="s">
        <v>16</v>
      </c>
      <c r="L113" s="32"/>
    </row>
    <row r="114" spans="2:65" s="1" customFormat="1" ht="16.5" customHeight="1">
      <c r="B114" s="32"/>
      <c r="E114" s="244" t="str">
        <f>E7</f>
        <v>Stavební úpravy pavilonu 7, ul. Vejprnická č.p. 679, Plzeň</v>
      </c>
      <c r="F114" s="245"/>
      <c r="G114" s="245"/>
      <c r="H114" s="245"/>
      <c r="L114" s="32"/>
    </row>
    <row r="115" spans="2:65" s="1" customFormat="1" ht="12" customHeight="1">
      <c r="B115" s="32"/>
      <c r="C115" s="27" t="s">
        <v>107</v>
      </c>
      <c r="L115" s="32"/>
    </row>
    <row r="116" spans="2:65" s="1" customFormat="1" ht="16.5" customHeight="1">
      <c r="B116" s="32"/>
      <c r="E116" s="206" t="str">
        <f>E9</f>
        <v>02 - Zateplení fasády a stropu sklepa technického podlaží</v>
      </c>
      <c r="F116" s="246"/>
      <c r="G116" s="246"/>
      <c r="H116" s="246"/>
      <c r="L116" s="32"/>
    </row>
    <row r="117" spans="2:65" s="1" customFormat="1" ht="6.9" customHeight="1">
      <c r="B117" s="32"/>
      <c r="L117" s="32"/>
    </row>
    <row r="118" spans="2:65" s="1" customFormat="1" ht="12" customHeight="1">
      <c r="B118" s="32"/>
      <c r="C118" s="27" t="s">
        <v>20</v>
      </c>
      <c r="F118" s="25" t="str">
        <f>F12</f>
        <v>Plzeň</v>
      </c>
      <c r="I118" s="27" t="s">
        <v>22</v>
      </c>
      <c r="J118" s="52" t="str">
        <f>IF(J12="","",J12)</f>
        <v>12. 3. 2026</v>
      </c>
      <c r="L118" s="32"/>
    </row>
    <row r="119" spans="2:65" s="1" customFormat="1" ht="6.9" customHeight="1">
      <c r="B119" s="32"/>
      <c r="L119" s="32"/>
    </row>
    <row r="120" spans="2:65" s="1" customFormat="1" ht="25.65" customHeight="1">
      <c r="B120" s="32"/>
      <c r="C120" s="27" t="s">
        <v>24</v>
      </c>
      <c r="F120" s="25" t="str">
        <f>E15</f>
        <v>SOUE Plzeň, Vejprnická 56</v>
      </c>
      <c r="I120" s="27" t="s">
        <v>31</v>
      </c>
      <c r="J120" s="30" t="str">
        <f>E21</f>
        <v>A.D.S. Rokycany s.r.o.</v>
      </c>
      <c r="L120" s="32"/>
    </row>
    <row r="121" spans="2:65" s="1" customFormat="1" ht="25.65" customHeight="1">
      <c r="B121" s="32"/>
      <c r="C121" s="27" t="s">
        <v>29</v>
      </c>
      <c r="F121" s="25" t="str">
        <f>IF(E18="","",E18)</f>
        <v>Vyplň údaj</v>
      </c>
      <c r="I121" s="27" t="s">
        <v>35</v>
      </c>
      <c r="J121" s="30" t="str">
        <f>E24</f>
        <v>A.D.S. Rokycany s.r.o.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12"/>
      <c r="C123" s="113" t="s">
        <v>124</v>
      </c>
      <c r="D123" s="114" t="s">
        <v>62</v>
      </c>
      <c r="E123" s="114" t="s">
        <v>58</v>
      </c>
      <c r="F123" s="114" t="s">
        <v>59</v>
      </c>
      <c r="G123" s="114" t="s">
        <v>125</v>
      </c>
      <c r="H123" s="114" t="s">
        <v>126</v>
      </c>
      <c r="I123" s="114" t="s">
        <v>127</v>
      </c>
      <c r="J123" s="114" t="s">
        <v>111</v>
      </c>
      <c r="K123" s="115" t="s">
        <v>128</v>
      </c>
      <c r="L123" s="112"/>
      <c r="M123" s="59" t="s">
        <v>1</v>
      </c>
      <c r="N123" s="60" t="s">
        <v>41</v>
      </c>
      <c r="O123" s="60" t="s">
        <v>129</v>
      </c>
      <c r="P123" s="60" t="s">
        <v>130</v>
      </c>
      <c r="Q123" s="60" t="s">
        <v>131</v>
      </c>
      <c r="R123" s="60" t="s">
        <v>132</v>
      </c>
      <c r="S123" s="60" t="s">
        <v>133</v>
      </c>
      <c r="T123" s="61" t="s">
        <v>134</v>
      </c>
    </row>
    <row r="124" spans="2:65" s="1" customFormat="1" ht="22.8" customHeight="1">
      <c r="B124" s="32"/>
      <c r="C124" s="64" t="s">
        <v>135</v>
      </c>
      <c r="J124" s="116">
        <f>BK124</f>
        <v>0</v>
      </c>
      <c r="L124" s="32"/>
      <c r="M124" s="62"/>
      <c r="N124" s="53"/>
      <c r="O124" s="53"/>
      <c r="P124" s="117">
        <f>P125+P584</f>
        <v>0</v>
      </c>
      <c r="Q124" s="53"/>
      <c r="R124" s="117">
        <f>R125+R584</f>
        <v>55.109313949999994</v>
      </c>
      <c r="S124" s="53"/>
      <c r="T124" s="118">
        <f>T125+T584</f>
        <v>1.0714800000000002E-2</v>
      </c>
      <c r="AT124" s="17" t="s">
        <v>76</v>
      </c>
      <c r="AU124" s="17" t="s">
        <v>113</v>
      </c>
      <c r="BK124" s="119">
        <f>BK125+BK584</f>
        <v>0</v>
      </c>
    </row>
    <row r="125" spans="2:65" s="11" customFormat="1" ht="25.95" customHeight="1">
      <c r="B125" s="120"/>
      <c r="D125" s="121" t="s">
        <v>76</v>
      </c>
      <c r="E125" s="122" t="s">
        <v>136</v>
      </c>
      <c r="F125" s="122" t="s">
        <v>137</v>
      </c>
      <c r="I125" s="123"/>
      <c r="J125" s="124">
        <f>BK125</f>
        <v>0</v>
      </c>
      <c r="L125" s="120"/>
      <c r="M125" s="125"/>
      <c r="P125" s="126">
        <f>P126+P520+P565+P571+P573</f>
        <v>0</v>
      </c>
      <c r="R125" s="126">
        <f>R126+R520+R565+R571+R573</f>
        <v>54.884893949999991</v>
      </c>
      <c r="T125" s="127">
        <f>T126+T520+T565+T571+T573</f>
        <v>1.0714800000000002E-2</v>
      </c>
      <c r="AR125" s="121" t="s">
        <v>85</v>
      </c>
      <c r="AT125" s="128" t="s">
        <v>76</v>
      </c>
      <c r="AU125" s="128" t="s">
        <v>77</v>
      </c>
      <c r="AY125" s="121" t="s">
        <v>138</v>
      </c>
      <c r="BK125" s="129">
        <f>BK126+BK520+BK565+BK571+BK573</f>
        <v>0</v>
      </c>
    </row>
    <row r="126" spans="2:65" s="11" customFormat="1" ht="22.8" customHeight="1">
      <c r="B126" s="120"/>
      <c r="D126" s="121" t="s">
        <v>76</v>
      </c>
      <c r="E126" s="130" t="s">
        <v>173</v>
      </c>
      <c r="F126" s="130" t="s">
        <v>312</v>
      </c>
      <c r="I126" s="123"/>
      <c r="J126" s="131">
        <f>BK126</f>
        <v>0</v>
      </c>
      <c r="L126" s="120"/>
      <c r="M126" s="125"/>
      <c r="P126" s="126">
        <f>SUM(P127:P519)</f>
        <v>0</v>
      </c>
      <c r="R126" s="126">
        <f>SUM(R127:R519)</f>
        <v>42.550953949999993</v>
      </c>
      <c r="T126" s="127">
        <f>SUM(T127:T519)</f>
        <v>1.0714800000000002E-2</v>
      </c>
      <c r="AR126" s="121" t="s">
        <v>85</v>
      </c>
      <c r="AT126" s="128" t="s">
        <v>76</v>
      </c>
      <c r="AU126" s="128" t="s">
        <v>85</v>
      </c>
      <c r="AY126" s="121" t="s">
        <v>138</v>
      </c>
      <c r="BK126" s="129">
        <f>SUM(BK127:BK519)</f>
        <v>0</v>
      </c>
    </row>
    <row r="127" spans="2:65" s="1" customFormat="1" ht="24.15" customHeight="1">
      <c r="B127" s="32"/>
      <c r="C127" s="132" t="s">
        <v>85</v>
      </c>
      <c r="D127" s="132" t="s">
        <v>140</v>
      </c>
      <c r="E127" s="133" t="s">
        <v>313</v>
      </c>
      <c r="F127" s="134" t="s">
        <v>314</v>
      </c>
      <c r="G127" s="135" t="s">
        <v>143</v>
      </c>
      <c r="H127" s="136">
        <v>458</v>
      </c>
      <c r="I127" s="137"/>
      <c r="J127" s="138">
        <f>ROUND(I127*H127,2)</f>
        <v>0</v>
      </c>
      <c r="K127" s="134" t="s">
        <v>144</v>
      </c>
      <c r="L127" s="32"/>
      <c r="M127" s="139" t="s">
        <v>1</v>
      </c>
      <c r="N127" s="140" t="s">
        <v>42</v>
      </c>
      <c r="P127" s="141">
        <f>O127*H127</f>
        <v>0</v>
      </c>
      <c r="Q127" s="141">
        <v>4.3800000000000002E-3</v>
      </c>
      <c r="R127" s="141">
        <f>Q127*H127</f>
        <v>2.00604</v>
      </c>
      <c r="S127" s="141">
        <v>0</v>
      </c>
      <c r="T127" s="142">
        <f>S127*H127</f>
        <v>0</v>
      </c>
      <c r="AR127" s="143" t="s">
        <v>145</v>
      </c>
      <c r="AT127" s="143" t="s">
        <v>140</v>
      </c>
      <c r="AU127" s="143" t="s">
        <v>87</v>
      </c>
      <c r="AY127" s="17" t="s">
        <v>138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7" t="s">
        <v>85</v>
      </c>
      <c r="BK127" s="144">
        <f>ROUND(I127*H127,2)</f>
        <v>0</v>
      </c>
      <c r="BL127" s="17" t="s">
        <v>145</v>
      </c>
      <c r="BM127" s="143" t="s">
        <v>315</v>
      </c>
    </row>
    <row r="128" spans="2:65" s="12" customFormat="1" ht="10.199999999999999">
      <c r="B128" s="145"/>
      <c r="D128" s="146" t="s">
        <v>147</v>
      </c>
      <c r="E128" s="147" t="s">
        <v>1</v>
      </c>
      <c r="F128" s="148" t="s">
        <v>316</v>
      </c>
      <c r="H128" s="147" t="s">
        <v>1</v>
      </c>
      <c r="I128" s="149"/>
      <c r="L128" s="145"/>
      <c r="M128" s="150"/>
      <c r="T128" s="151"/>
      <c r="AT128" s="147" t="s">
        <v>147</v>
      </c>
      <c r="AU128" s="147" t="s">
        <v>87</v>
      </c>
      <c r="AV128" s="12" t="s">
        <v>85</v>
      </c>
      <c r="AW128" s="12" t="s">
        <v>34</v>
      </c>
      <c r="AX128" s="12" t="s">
        <v>77</v>
      </c>
      <c r="AY128" s="147" t="s">
        <v>138</v>
      </c>
    </row>
    <row r="129" spans="2:65" s="13" customFormat="1" ht="10.199999999999999">
      <c r="B129" s="152"/>
      <c r="D129" s="146" t="s">
        <v>147</v>
      </c>
      <c r="E129" s="153" t="s">
        <v>1</v>
      </c>
      <c r="F129" s="154" t="s">
        <v>304</v>
      </c>
      <c r="H129" s="155">
        <v>458</v>
      </c>
      <c r="I129" s="156"/>
      <c r="L129" s="152"/>
      <c r="M129" s="157"/>
      <c r="T129" s="158"/>
      <c r="AT129" s="153" t="s">
        <v>147</v>
      </c>
      <c r="AU129" s="153" t="s">
        <v>87</v>
      </c>
      <c r="AV129" s="13" t="s">
        <v>87</v>
      </c>
      <c r="AW129" s="13" t="s">
        <v>34</v>
      </c>
      <c r="AX129" s="13" t="s">
        <v>85</v>
      </c>
      <c r="AY129" s="153" t="s">
        <v>138</v>
      </c>
    </row>
    <row r="130" spans="2:65" s="1" customFormat="1" ht="10.199999999999999">
      <c r="B130" s="32"/>
      <c r="D130" s="146" t="s">
        <v>317</v>
      </c>
      <c r="F130" s="189" t="s">
        <v>318</v>
      </c>
      <c r="L130" s="32"/>
      <c r="M130" s="190"/>
      <c r="T130" s="56"/>
      <c r="AU130" s="17" t="s">
        <v>87</v>
      </c>
    </row>
    <row r="131" spans="2:65" s="1" customFormat="1" ht="10.199999999999999">
      <c r="B131" s="32"/>
      <c r="D131" s="146" t="s">
        <v>317</v>
      </c>
      <c r="F131" s="191" t="s">
        <v>319</v>
      </c>
      <c r="H131" s="192">
        <v>0</v>
      </c>
      <c r="L131" s="32"/>
      <c r="M131" s="190"/>
      <c r="T131" s="56"/>
      <c r="AU131" s="17" t="s">
        <v>87</v>
      </c>
    </row>
    <row r="132" spans="2:65" s="1" customFormat="1" ht="10.199999999999999">
      <c r="B132" s="32"/>
      <c r="D132" s="146" t="s">
        <v>317</v>
      </c>
      <c r="F132" s="191" t="s">
        <v>307</v>
      </c>
      <c r="H132" s="192">
        <v>458</v>
      </c>
      <c r="L132" s="32"/>
      <c r="M132" s="190"/>
      <c r="T132" s="56"/>
      <c r="AU132" s="17" t="s">
        <v>87</v>
      </c>
    </row>
    <row r="133" spans="2:65" s="1" customFormat="1" ht="24.15" customHeight="1">
      <c r="B133" s="32"/>
      <c r="C133" s="132" t="s">
        <v>87</v>
      </c>
      <c r="D133" s="132" t="s">
        <v>140</v>
      </c>
      <c r="E133" s="133" t="s">
        <v>320</v>
      </c>
      <c r="F133" s="134" t="s">
        <v>321</v>
      </c>
      <c r="G133" s="135" t="s">
        <v>143</v>
      </c>
      <c r="H133" s="136">
        <v>458</v>
      </c>
      <c r="I133" s="137"/>
      <c r="J133" s="138">
        <f>ROUND(I133*H133,2)</f>
        <v>0</v>
      </c>
      <c r="K133" s="134" t="s">
        <v>144</v>
      </c>
      <c r="L133" s="32"/>
      <c r="M133" s="139" t="s">
        <v>1</v>
      </c>
      <c r="N133" s="140" t="s">
        <v>42</v>
      </c>
      <c r="P133" s="141">
        <f>O133*H133</f>
        <v>0</v>
      </c>
      <c r="Q133" s="141">
        <v>4.0000000000000001E-3</v>
      </c>
      <c r="R133" s="141">
        <f>Q133*H133</f>
        <v>1.8320000000000001</v>
      </c>
      <c r="S133" s="141">
        <v>0</v>
      </c>
      <c r="T133" s="142">
        <f>S133*H133</f>
        <v>0</v>
      </c>
      <c r="AR133" s="143" t="s">
        <v>145</v>
      </c>
      <c r="AT133" s="143" t="s">
        <v>140</v>
      </c>
      <c r="AU133" s="143" t="s">
        <v>87</v>
      </c>
      <c r="AY133" s="17" t="s">
        <v>138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7" t="s">
        <v>85</v>
      </c>
      <c r="BK133" s="144">
        <f>ROUND(I133*H133,2)</f>
        <v>0</v>
      </c>
      <c r="BL133" s="17" t="s">
        <v>145</v>
      </c>
      <c r="BM133" s="143" t="s">
        <v>322</v>
      </c>
    </row>
    <row r="134" spans="2:65" s="12" customFormat="1" ht="10.199999999999999">
      <c r="B134" s="145"/>
      <c r="D134" s="146" t="s">
        <v>147</v>
      </c>
      <c r="E134" s="147" t="s">
        <v>1</v>
      </c>
      <c r="F134" s="148" t="s">
        <v>316</v>
      </c>
      <c r="H134" s="147" t="s">
        <v>1</v>
      </c>
      <c r="I134" s="149"/>
      <c r="L134" s="145"/>
      <c r="M134" s="150"/>
      <c r="T134" s="151"/>
      <c r="AT134" s="147" t="s">
        <v>147</v>
      </c>
      <c r="AU134" s="147" t="s">
        <v>87</v>
      </c>
      <c r="AV134" s="12" t="s">
        <v>85</v>
      </c>
      <c r="AW134" s="12" t="s">
        <v>34</v>
      </c>
      <c r="AX134" s="12" t="s">
        <v>77</v>
      </c>
      <c r="AY134" s="147" t="s">
        <v>138</v>
      </c>
    </row>
    <row r="135" spans="2:65" s="13" customFormat="1" ht="10.199999999999999">
      <c r="B135" s="152"/>
      <c r="D135" s="146" t="s">
        <v>147</v>
      </c>
      <c r="E135" s="153" t="s">
        <v>1</v>
      </c>
      <c r="F135" s="154" t="s">
        <v>304</v>
      </c>
      <c r="H135" s="155">
        <v>458</v>
      </c>
      <c r="I135" s="156"/>
      <c r="L135" s="152"/>
      <c r="M135" s="157"/>
      <c r="T135" s="158"/>
      <c r="AT135" s="153" t="s">
        <v>147</v>
      </c>
      <c r="AU135" s="153" t="s">
        <v>87</v>
      </c>
      <c r="AV135" s="13" t="s">
        <v>87</v>
      </c>
      <c r="AW135" s="13" t="s">
        <v>34</v>
      </c>
      <c r="AX135" s="13" t="s">
        <v>85</v>
      </c>
      <c r="AY135" s="153" t="s">
        <v>138</v>
      </c>
    </row>
    <row r="136" spans="2:65" s="1" customFormat="1" ht="10.199999999999999">
      <c r="B136" s="32"/>
      <c r="D136" s="146" t="s">
        <v>317</v>
      </c>
      <c r="F136" s="189" t="s">
        <v>318</v>
      </c>
      <c r="L136" s="32"/>
      <c r="M136" s="190"/>
      <c r="T136" s="56"/>
      <c r="AU136" s="17" t="s">
        <v>87</v>
      </c>
    </row>
    <row r="137" spans="2:65" s="1" customFormat="1" ht="10.199999999999999">
      <c r="B137" s="32"/>
      <c r="D137" s="146" t="s">
        <v>317</v>
      </c>
      <c r="F137" s="191" t="s">
        <v>319</v>
      </c>
      <c r="H137" s="192">
        <v>0</v>
      </c>
      <c r="L137" s="32"/>
      <c r="M137" s="190"/>
      <c r="T137" s="56"/>
      <c r="AU137" s="17" t="s">
        <v>87</v>
      </c>
    </row>
    <row r="138" spans="2:65" s="1" customFormat="1" ht="10.199999999999999">
      <c r="B138" s="32"/>
      <c r="D138" s="146" t="s">
        <v>317</v>
      </c>
      <c r="F138" s="191" t="s">
        <v>307</v>
      </c>
      <c r="H138" s="192">
        <v>458</v>
      </c>
      <c r="L138" s="32"/>
      <c r="M138" s="190"/>
      <c r="T138" s="56"/>
      <c r="AU138" s="17" t="s">
        <v>87</v>
      </c>
    </row>
    <row r="139" spans="2:65" s="1" customFormat="1" ht="21.75" customHeight="1">
      <c r="B139" s="32"/>
      <c r="C139" s="132" t="s">
        <v>154</v>
      </c>
      <c r="D139" s="132" t="s">
        <v>140</v>
      </c>
      <c r="E139" s="133" t="s">
        <v>323</v>
      </c>
      <c r="F139" s="134" t="s">
        <v>324</v>
      </c>
      <c r="G139" s="135" t="s">
        <v>143</v>
      </c>
      <c r="H139" s="136">
        <v>4.6399999999999997</v>
      </c>
      <c r="I139" s="137"/>
      <c r="J139" s="138">
        <f>ROUND(I139*H139,2)</f>
        <v>0</v>
      </c>
      <c r="K139" s="134" t="s">
        <v>144</v>
      </c>
      <c r="L139" s="32"/>
      <c r="M139" s="139" t="s">
        <v>1</v>
      </c>
      <c r="N139" s="140" t="s">
        <v>42</v>
      </c>
      <c r="P139" s="141">
        <f>O139*H139</f>
        <v>0</v>
      </c>
      <c r="Q139" s="141">
        <v>2.5999999999999998E-4</v>
      </c>
      <c r="R139" s="141">
        <f>Q139*H139</f>
        <v>1.2063999999999998E-3</v>
      </c>
      <c r="S139" s="141">
        <v>0</v>
      </c>
      <c r="T139" s="142">
        <f>S139*H139</f>
        <v>0</v>
      </c>
      <c r="AR139" s="143" t="s">
        <v>145</v>
      </c>
      <c r="AT139" s="143" t="s">
        <v>140</v>
      </c>
      <c r="AU139" s="143" t="s">
        <v>87</v>
      </c>
      <c r="AY139" s="17" t="s">
        <v>138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7" t="s">
        <v>85</v>
      </c>
      <c r="BK139" s="144">
        <f>ROUND(I139*H139,2)</f>
        <v>0</v>
      </c>
      <c r="BL139" s="17" t="s">
        <v>145</v>
      </c>
      <c r="BM139" s="143" t="s">
        <v>325</v>
      </c>
    </row>
    <row r="140" spans="2:65" s="13" customFormat="1" ht="10.199999999999999">
      <c r="B140" s="152"/>
      <c r="D140" s="146" t="s">
        <v>147</v>
      </c>
      <c r="E140" s="153" t="s">
        <v>1</v>
      </c>
      <c r="F140" s="154" t="s">
        <v>301</v>
      </c>
      <c r="H140" s="155">
        <v>4.6399999999999997</v>
      </c>
      <c r="I140" s="156"/>
      <c r="L140" s="152"/>
      <c r="M140" s="157"/>
      <c r="T140" s="158"/>
      <c r="AT140" s="153" t="s">
        <v>147</v>
      </c>
      <c r="AU140" s="153" t="s">
        <v>87</v>
      </c>
      <c r="AV140" s="13" t="s">
        <v>87</v>
      </c>
      <c r="AW140" s="13" t="s">
        <v>34</v>
      </c>
      <c r="AX140" s="13" t="s">
        <v>85</v>
      </c>
      <c r="AY140" s="153" t="s">
        <v>138</v>
      </c>
    </row>
    <row r="141" spans="2:65" s="1" customFormat="1" ht="10.199999999999999">
      <c r="B141" s="32"/>
      <c r="D141" s="146" t="s">
        <v>317</v>
      </c>
      <c r="F141" s="189" t="s">
        <v>326</v>
      </c>
      <c r="L141" s="32"/>
      <c r="M141" s="190"/>
      <c r="T141" s="56"/>
      <c r="AU141" s="17" t="s">
        <v>87</v>
      </c>
    </row>
    <row r="142" spans="2:65" s="1" customFormat="1" ht="10.199999999999999">
      <c r="B142" s="32"/>
      <c r="D142" s="146" t="s">
        <v>317</v>
      </c>
      <c r="F142" s="191" t="s">
        <v>327</v>
      </c>
      <c r="H142" s="192">
        <v>0</v>
      </c>
      <c r="L142" s="32"/>
      <c r="M142" s="190"/>
      <c r="T142" s="56"/>
      <c r="AU142" s="17" t="s">
        <v>87</v>
      </c>
    </row>
    <row r="143" spans="2:65" s="1" customFormat="1" ht="10.199999999999999">
      <c r="B143" s="32"/>
      <c r="D143" s="146" t="s">
        <v>317</v>
      </c>
      <c r="F143" s="191" t="s">
        <v>328</v>
      </c>
      <c r="H143" s="192">
        <v>4.6399999999999997</v>
      </c>
      <c r="L143" s="32"/>
      <c r="M143" s="190"/>
      <c r="T143" s="56"/>
      <c r="AU143" s="17" t="s">
        <v>87</v>
      </c>
    </row>
    <row r="144" spans="2:65" s="1" customFormat="1" ht="10.199999999999999">
      <c r="B144" s="32"/>
      <c r="D144" s="146" t="s">
        <v>317</v>
      </c>
      <c r="F144" s="191" t="s">
        <v>150</v>
      </c>
      <c r="H144" s="192">
        <v>4.6399999999999997</v>
      </c>
      <c r="L144" s="32"/>
      <c r="M144" s="190"/>
      <c r="T144" s="56"/>
      <c r="AU144" s="17" t="s">
        <v>87</v>
      </c>
    </row>
    <row r="145" spans="2:65" s="1" customFormat="1" ht="49.05" customHeight="1">
      <c r="B145" s="32"/>
      <c r="C145" s="132" t="s">
        <v>145</v>
      </c>
      <c r="D145" s="132" t="s">
        <v>140</v>
      </c>
      <c r="E145" s="133" t="s">
        <v>329</v>
      </c>
      <c r="F145" s="134" t="s">
        <v>330</v>
      </c>
      <c r="G145" s="135" t="s">
        <v>143</v>
      </c>
      <c r="H145" s="136">
        <v>4.6399999999999997</v>
      </c>
      <c r="I145" s="137"/>
      <c r="J145" s="138">
        <f>ROUND(I145*H145,2)</f>
        <v>0</v>
      </c>
      <c r="K145" s="134" t="s">
        <v>144</v>
      </c>
      <c r="L145" s="32"/>
      <c r="M145" s="139" t="s">
        <v>1</v>
      </c>
      <c r="N145" s="140" t="s">
        <v>42</v>
      </c>
      <c r="P145" s="141">
        <f>O145*H145</f>
        <v>0</v>
      </c>
      <c r="Q145" s="141">
        <v>1.1599999999999999E-2</v>
      </c>
      <c r="R145" s="141">
        <f>Q145*H145</f>
        <v>5.382399999999999E-2</v>
      </c>
      <c r="S145" s="141">
        <v>0</v>
      </c>
      <c r="T145" s="142">
        <f>S145*H145</f>
        <v>0</v>
      </c>
      <c r="AR145" s="143" t="s">
        <v>145</v>
      </c>
      <c r="AT145" s="143" t="s">
        <v>140</v>
      </c>
      <c r="AU145" s="143" t="s">
        <v>87</v>
      </c>
      <c r="AY145" s="17" t="s">
        <v>138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7" t="s">
        <v>85</v>
      </c>
      <c r="BK145" s="144">
        <f>ROUND(I145*H145,2)</f>
        <v>0</v>
      </c>
      <c r="BL145" s="17" t="s">
        <v>145</v>
      </c>
      <c r="BM145" s="143" t="s">
        <v>331</v>
      </c>
    </row>
    <row r="146" spans="2:65" s="13" customFormat="1" ht="10.199999999999999">
      <c r="B146" s="152"/>
      <c r="D146" s="146" t="s">
        <v>147</v>
      </c>
      <c r="E146" s="153" t="s">
        <v>1</v>
      </c>
      <c r="F146" s="154" t="s">
        <v>301</v>
      </c>
      <c r="H146" s="155">
        <v>4.6399999999999997</v>
      </c>
      <c r="I146" s="156"/>
      <c r="L146" s="152"/>
      <c r="M146" s="157"/>
      <c r="T146" s="158"/>
      <c r="AT146" s="153" t="s">
        <v>147</v>
      </c>
      <c r="AU146" s="153" t="s">
        <v>87</v>
      </c>
      <c r="AV146" s="13" t="s">
        <v>87</v>
      </c>
      <c r="AW146" s="13" t="s">
        <v>34</v>
      </c>
      <c r="AX146" s="13" t="s">
        <v>85</v>
      </c>
      <c r="AY146" s="153" t="s">
        <v>138</v>
      </c>
    </row>
    <row r="147" spans="2:65" s="1" customFormat="1" ht="10.199999999999999">
      <c r="B147" s="32"/>
      <c r="D147" s="146" t="s">
        <v>317</v>
      </c>
      <c r="F147" s="189" t="s">
        <v>326</v>
      </c>
      <c r="L147" s="32"/>
      <c r="M147" s="190"/>
      <c r="T147" s="56"/>
      <c r="AU147" s="17" t="s">
        <v>87</v>
      </c>
    </row>
    <row r="148" spans="2:65" s="1" customFormat="1" ht="10.199999999999999">
      <c r="B148" s="32"/>
      <c r="D148" s="146" t="s">
        <v>317</v>
      </c>
      <c r="F148" s="191" t="s">
        <v>327</v>
      </c>
      <c r="H148" s="192">
        <v>0</v>
      </c>
      <c r="L148" s="32"/>
      <c r="M148" s="190"/>
      <c r="T148" s="56"/>
      <c r="AU148" s="17" t="s">
        <v>87</v>
      </c>
    </row>
    <row r="149" spans="2:65" s="1" customFormat="1" ht="10.199999999999999">
      <c r="B149" s="32"/>
      <c r="D149" s="146" t="s">
        <v>317</v>
      </c>
      <c r="F149" s="191" t="s">
        <v>328</v>
      </c>
      <c r="H149" s="192">
        <v>4.6399999999999997</v>
      </c>
      <c r="L149" s="32"/>
      <c r="M149" s="190"/>
      <c r="T149" s="56"/>
      <c r="AU149" s="17" t="s">
        <v>87</v>
      </c>
    </row>
    <row r="150" spans="2:65" s="1" customFormat="1" ht="10.199999999999999">
      <c r="B150" s="32"/>
      <c r="D150" s="146" t="s">
        <v>317</v>
      </c>
      <c r="F150" s="191" t="s">
        <v>150</v>
      </c>
      <c r="H150" s="192">
        <v>4.6399999999999997</v>
      </c>
      <c r="L150" s="32"/>
      <c r="M150" s="190"/>
      <c r="T150" s="56"/>
      <c r="AU150" s="17" t="s">
        <v>87</v>
      </c>
    </row>
    <row r="151" spans="2:65" s="1" customFormat="1" ht="24.15" customHeight="1">
      <c r="B151" s="32"/>
      <c r="C151" s="173" t="s">
        <v>168</v>
      </c>
      <c r="D151" s="173" t="s">
        <v>201</v>
      </c>
      <c r="E151" s="174" t="s">
        <v>332</v>
      </c>
      <c r="F151" s="175" t="s">
        <v>333</v>
      </c>
      <c r="G151" s="176" t="s">
        <v>143</v>
      </c>
      <c r="H151" s="177">
        <v>5.1040000000000001</v>
      </c>
      <c r="I151" s="178"/>
      <c r="J151" s="179">
        <f>ROUND(I151*H151,2)</f>
        <v>0</v>
      </c>
      <c r="K151" s="175" t="s">
        <v>144</v>
      </c>
      <c r="L151" s="180"/>
      <c r="M151" s="181" t="s">
        <v>1</v>
      </c>
      <c r="N151" s="182" t="s">
        <v>42</v>
      </c>
      <c r="P151" s="141">
        <f>O151*H151</f>
        <v>0</v>
      </c>
      <c r="Q151" s="141">
        <v>1.9E-2</v>
      </c>
      <c r="R151" s="141">
        <f>Q151*H151</f>
        <v>9.6975999999999993E-2</v>
      </c>
      <c r="S151" s="141">
        <v>0</v>
      </c>
      <c r="T151" s="142">
        <f>S151*H151</f>
        <v>0</v>
      </c>
      <c r="AR151" s="143" t="s">
        <v>182</v>
      </c>
      <c r="AT151" s="143" t="s">
        <v>201</v>
      </c>
      <c r="AU151" s="143" t="s">
        <v>87</v>
      </c>
      <c r="AY151" s="17" t="s">
        <v>138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7" t="s">
        <v>85</v>
      </c>
      <c r="BK151" s="144">
        <f>ROUND(I151*H151,2)</f>
        <v>0</v>
      </c>
      <c r="BL151" s="17" t="s">
        <v>145</v>
      </c>
      <c r="BM151" s="143" t="s">
        <v>334</v>
      </c>
    </row>
    <row r="152" spans="2:65" s="13" customFormat="1" ht="10.199999999999999">
      <c r="B152" s="152"/>
      <c r="D152" s="146" t="s">
        <v>147</v>
      </c>
      <c r="E152" s="153" t="s">
        <v>1</v>
      </c>
      <c r="F152" s="154" t="s">
        <v>335</v>
      </c>
      <c r="H152" s="155">
        <v>5.1040000000000001</v>
      </c>
      <c r="I152" s="156"/>
      <c r="L152" s="152"/>
      <c r="M152" s="157"/>
      <c r="T152" s="158"/>
      <c r="AT152" s="153" t="s">
        <v>147</v>
      </c>
      <c r="AU152" s="153" t="s">
        <v>87</v>
      </c>
      <c r="AV152" s="13" t="s">
        <v>87</v>
      </c>
      <c r="AW152" s="13" t="s">
        <v>34</v>
      </c>
      <c r="AX152" s="13" t="s">
        <v>85</v>
      </c>
      <c r="AY152" s="153" t="s">
        <v>138</v>
      </c>
    </row>
    <row r="153" spans="2:65" s="1" customFormat="1" ht="10.199999999999999">
      <c r="B153" s="32"/>
      <c r="D153" s="146" t="s">
        <v>317</v>
      </c>
      <c r="F153" s="189" t="s">
        <v>326</v>
      </c>
      <c r="L153" s="32"/>
      <c r="M153" s="190"/>
      <c r="T153" s="56"/>
      <c r="AU153" s="17" t="s">
        <v>87</v>
      </c>
    </row>
    <row r="154" spans="2:65" s="1" customFormat="1" ht="10.199999999999999">
      <c r="B154" s="32"/>
      <c r="D154" s="146" t="s">
        <v>317</v>
      </c>
      <c r="F154" s="191" t="s">
        <v>327</v>
      </c>
      <c r="H154" s="192">
        <v>0</v>
      </c>
      <c r="L154" s="32"/>
      <c r="M154" s="190"/>
      <c r="T154" s="56"/>
      <c r="AU154" s="17" t="s">
        <v>87</v>
      </c>
    </row>
    <row r="155" spans="2:65" s="1" customFormat="1" ht="10.199999999999999">
      <c r="B155" s="32"/>
      <c r="D155" s="146" t="s">
        <v>317</v>
      </c>
      <c r="F155" s="191" t="s">
        <v>328</v>
      </c>
      <c r="H155" s="192">
        <v>4.6399999999999997</v>
      </c>
      <c r="L155" s="32"/>
      <c r="M155" s="190"/>
      <c r="T155" s="56"/>
      <c r="AU155" s="17" t="s">
        <v>87</v>
      </c>
    </row>
    <row r="156" spans="2:65" s="1" customFormat="1" ht="10.199999999999999">
      <c r="B156" s="32"/>
      <c r="D156" s="146" t="s">
        <v>317</v>
      </c>
      <c r="F156" s="191" t="s">
        <v>150</v>
      </c>
      <c r="H156" s="192">
        <v>4.6399999999999997</v>
      </c>
      <c r="L156" s="32"/>
      <c r="M156" s="190"/>
      <c r="T156" s="56"/>
      <c r="AU156" s="17" t="s">
        <v>87</v>
      </c>
    </row>
    <row r="157" spans="2:65" s="1" customFormat="1" ht="24.15" customHeight="1">
      <c r="B157" s="32"/>
      <c r="C157" s="132" t="s">
        <v>173</v>
      </c>
      <c r="D157" s="132" t="s">
        <v>140</v>
      </c>
      <c r="E157" s="133" t="s">
        <v>336</v>
      </c>
      <c r="F157" s="134" t="s">
        <v>337</v>
      </c>
      <c r="G157" s="135" t="s">
        <v>143</v>
      </c>
      <c r="H157" s="136">
        <v>4.6399999999999997</v>
      </c>
      <c r="I157" s="137"/>
      <c r="J157" s="138">
        <f>ROUND(I157*H157,2)</f>
        <v>0</v>
      </c>
      <c r="K157" s="134" t="s">
        <v>144</v>
      </c>
      <c r="L157" s="32"/>
      <c r="M157" s="139" t="s">
        <v>1</v>
      </c>
      <c r="N157" s="140" t="s">
        <v>42</v>
      </c>
      <c r="P157" s="141">
        <f>O157*H157</f>
        <v>0</v>
      </c>
      <c r="Q157" s="141">
        <v>2.8500000000000001E-3</v>
      </c>
      <c r="R157" s="141">
        <f>Q157*H157</f>
        <v>1.3224E-2</v>
      </c>
      <c r="S157" s="141">
        <v>0</v>
      </c>
      <c r="T157" s="142">
        <f>S157*H157</f>
        <v>0</v>
      </c>
      <c r="AR157" s="143" t="s">
        <v>145</v>
      </c>
      <c r="AT157" s="143" t="s">
        <v>140</v>
      </c>
      <c r="AU157" s="143" t="s">
        <v>87</v>
      </c>
      <c r="AY157" s="17" t="s">
        <v>138</v>
      </c>
      <c r="BE157" s="144">
        <f>IF(N157="základní",J157,0)</f>
        <v>0</v>
      </c>
      <c r="BF157" s="144">
        <f>IF(N157="snížená",J157,0)</f>
        <v>0</v>
      </c>
      <c r="BG157" s="144">
        <f>IF(N157="zákl. přenesená",J157,0)</f>
        <v>0</v>
      </c>
      <c r="BH157" s="144">
        <f>IF(N157="sníž. přenesená",J157,0)</f>
        <v>0</v>
      </c>
      <c r="BI157" s="144">
        <f>IF(N157="nulová",J157,0)</f>
        <v>0</v>
      </c>
      <c r="BJ157" s="17" t="s">
        <v>85</v>
      </c>
      <c r="BK157" s="144">
        <f>ROUND(I157*H157,2)</f>
        <v>0</v>
      </c>
      <c r="BL157" s="17" t="s">
        <v>145</v>
      </c>
      <c r="BM157" s="143" t="s">
        <v>338</v>
      </c>
    </row>
    <row r="158" spans="2:65" s="13" customFormat="1" ht="10.199999999999999">
      <c r="B158" s="152"/>
      <c r="D158" s="146" t="s">
        <v>147</v>
      </c>
      <c r="E158" s="153" t="s">
        <v>1</v>
      </c>
      <c r="F158" s="154" t="s">
        <v>301</v>
      </c>
      <c r="H158" s="155">
        <v>4.6399999999999997</v>
      </c>
      <c r="I158" s="156"/>
      <c r="L158" s="152"/>
      <c r="M158" s="157"/>
      <c r="T158" s="158"/>
      <c r="AT158" s="153" t="s">
        <v>147</v>
      </c>
      <c r="AU158" s="153" t="s">
        <v>87</v>
      </c>
      <c r="AV158" s="13" t="s">
        <v>87</v>
      </c>
      <c r="AW158" s="13" t="s">
        <v>34</v>
      </c>
      <c r="AX158" s="13" t="s">
        <v>85</v>
      </c>
      <c r="AY158" s="153" t="s">
        <v>138</v>
      </c>
    </row>
    <row r="159" spans="2:65" s="1" customFormat="1" ht="10.199999999999999">
      <c r="B159" s="32"/>
      <c r="D159" s="146" t="s">
        <v>317</v>
      </c>
      <c r="F159" s="189" t="s">
        <v>326</v>
      </c>
      <c r="L159" s="32"/>
      <c r="M159" s="190"/>
      <c r="T159" s="56"/>
      <c r="AU159" s="17" t="s">
        <v>87</v>
      </c>
    </row>
    <row r="160" spans="2:65" s="1" customFormat="1" ht="10.199999999999999">
      <c r="B160" s="32"/>
      <c r="D160" s="146" t="s">
        <v>317</v>
      </c>
      <c r="F160" s="191" t="s">
        <v>327</v>
      </c>
      <c r="H160" s="192">
        <v>0</v>
      </c>
      <c r="L160" s="32"/>
      <c r="M160" s="190"/>
      <c r="T160" s="56"/>
      <c r="AU160" s="17" t="s">
        <v>87</v>
      </c>
    </row>
    <row r="161" spans="2:65" s="1" customFormat="1" ht="10.199999999999999">
      <c r="B161" s="32"/>
      <c r="D161" s="146" t="s">
        <v>317</v>
      </c>
      <c r="F161" s="191" t="s">
        <v>328</v>
      </c>
      <c r="H161" s="192">
        <v>4.6399999999999997</v>
      </c>
      <c r="L161" s="32"/>
      <c r="M161" s="190"/>
      <c r="T161" s="56"/>
      <c r="AU161" s="17" t="s">
        <v>87</v>
      </c>
    </row>
    <row r="162" spans="2:65" s="1" customFormat="1" ht="10.199999999999999">
      <c r="B162" s="32"/>
      <c r="D162" s="146" t="s">
        <v>317</v>
      </c>
      <c r="F162" s="191" t="s">
        <v>150</v>
      </c>
      <c r="H162" s="192">
        <v>4.6399999999999997</v>
      </c>
      <c r="L162" s="32"/>
      <c r="M162" s="190"/>
      <c r="T162" s="56"/>
      <c r="AU162" s="17" t="s">
        <v>87</v>
      </c>
    </row>
    <row r="163" spans="2:65" s="1" customFormat="1" ht="16.5" customHeight="1">
      <c r="B163" s="32"/>
      <c r="C163" s="132" t="s">
        <v>178</v>
      </c>
      <c r="D163" s="132" t="s">
        <v>140</v>
      </c>
      <c r="E163" s="133" t="s">
        <v>339</v>
      </c>
      <c r="F163" s="134" t="s">
        <v>340</v>
      </c>
      <c r="G163" s="135" t="s">
        <v>143</v>
      </c>
      <c r="H163" s="136">
        <v>2012.125</v>
      </c>
      <c r="I163" s="137"/>
      <c r="J163" s="138">
        <f>ROUND(I163*H163,2)</f>
        <v>0</v>
      </c>
      <c r="K163" s="134" t="s">
        <v>144</v>
      </c>
      <c r="L163" s="32"/>
      <c r="M163" s="139" t="s">
        <v>1</v>
      </c>
      <c r="N163" s="140" t="s">
        <v>42</v>
      </c>
      <c r="P163" s="141">
        <f>O163*H163</f>
        <v>0</v>
      </c>
      <c r="Q163" s="141">
        <v>2.5999999999999998E-4</v>
      </c>
      <c r="R163" s="141">
        <f>Q163*H163</f>
        <v>0.52315249999999991</v>
      </c>
      <c r="S163" s="141">
        <v>0</v>
      </c>
      <c r="T163" s="142">
        <f>S163*H163</f>
        <v>0</v>
      </c>
      <c r="AR163" s="143" t="s">
        <v>145</v>
      </c>
      <c r="AT163" s="143" t="s">
        <v>140</v>
      </c>
      <c r="AU163" s="143" t="s">
        <v>87</v>
      </c>
      <c r="AY163" s="17" t="s">
        <v>138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7" t="s">
        <v>85</v>
      </c>
      <c r="BK163" s="144">
        <f>ROUND(I163*H163,2)</f>
        <v>0</v>
      </c>
      <c r="BL163" s="17" t="s">
        <v>145</v>
      </c>
      <c r="BM163" s="143" t="s">
        <v>341</v>
      </c>
    </row>
    <row r="164" spans="2:65" s="13" customFormat="1" ht="10.199999999999999">
      <c r="B164" s="152"/>
      <c r="D164" s="146" t="s">
        <v>147</v>
      </c>
      <c r="E164" s="153" t="s">
        <v>1</v>
      </c>
      <c r="F164" s="154" t="s">
        <v>342</v>
      </c>
      <c r="H164" s="155">
        <v>2012.125</v>
      </c>
      <c r="I164" s="156"/>
      <c r="L164" s="152"/>
      <c r="M164" s="157"/>
      <c r="T164" s="158"/>
      <c r="AT164" s="153" t="s">
        <v>147</v>
      </c>
      <c r="AU164" s="153" t="s">
        <v>87</v>
      </c>
      <c r="AV164" s="13" t="s">
        <v>87</v>
      </c>
      <c r="AW164" s="13" t="s">
        <v>34</v>
      </c>
      <c r="AX164" s="13" t="s">
        <v>77</v>
      </c>
      <c r="AY164" s="153" t="s">
        <v>138</v>
      </c>
    </row>
    <row r="165" spans="2:65" s="14" customFormat="1" ht="10.199999999999999">
      <c r="B165" s="159"/>
      <c r="D165" s="146" t="s">
        <v>147</v>
      </c>
      <c r="E165" s="160" t="s">
        <v>1</v>
      </c>
      <c r="F165" s="161" t="s">
        <v>150</v>
      </c>
      <c r="H165" s="162">
        <v>2012.125</v>
      </c>
      <c r="I165" s="163"/>
      <c r="L165" s="159"/>
      <c r="M165" s="164"/>
      <c r="T165" s="165"/>
      <c r="AT165" s="160" t="s">
        <v>147</v>
      </c>
      <c r="AU165" s="160" t="s">
        <v>87</v>
      </c>
      <c r="AV165" s="14" t="s">
        <v>145</v>
      </c>
      <c r="AW165" s="14" t="s">
        <v>34</v>
      </c>
      <c r="AX165" s="14" t="s">
        <v>85</v>
      </c>
      <c r="AY165" s="160" t="s">
        <v>138</v>
      </c>
    </row>
    <row r="166" spans="2:65" s="1" customFormat="1" ht="24.15" customHeight="1">
      <c r="B166" s="32"/>
      <c r="C166" s="132" t="s">
        <v>182</v>
      </c>
      <c r="D166" s="132" t="s">
        <v>140</v>
      </c>
      <c r="E166" s="133" t="s">
        <v>343</v>
      </c>
      <c r="F166" s="134" t="s">
        <v>344</v>
      </c>
      <c r="G166" s="135" t="s">
        <v>143</v>
      </c>
      <c r="H166" s="136">
        <v>39.075000000000003</v>
      </c>
      <c r="I166" s="137"/>
      <c r="J166" s="138">
        <f>ROUND(I166*H166,2)</f>
        <v>0</v>
      </c>
      <c r="K166" s="134" t="s">
        <v>144</v>
      </c>
      <c r="L166" s="32"/>
      <c r="M166" s="139" t="s">
        <v>1</v>
      </c>
      <c r="N166" s="140" t="s">
        <v>42</v>
      </c>
      <c r="P166" s="141">
        <f>O166*H166</f>
        <v>0</v>
      </c>
      <c r="Q166" s="141">
        <v>4.3800000000000002E-3</v>
      </c>
      <c r="R166" s="141">
        <f>Q166*H166</f>
        <v>0.17114850000000001</v>
      </c>
      <c r="S166" s="141">
        <v>0</v>
      </c>
      <c r="T166" s="142">
        <f>S166*H166</f>
        <v>0</v>
      </c>
      <c r="AR166" s="143" t="s">
        <v>145</v>
      </c>
      <c r="AT166" s="143" t="s">
        <v>140</v>
      </c>
      <c r="AU166" s="143" t="s">
        <v>87</v>
      </c>
      <c r="AY166" s="17" t="s">
        <v>138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7" t="s">
        <v>85</v>
      </c>
      <c r="BK166" s="144">
        <f>ROUND(I166*H166,2)</f>
        <v>0</v>
      </c>
      <c r="BL166" s="17" t="s">
        <v>145</v>
      </c>
      <c r="BM166" s="143" t="s">
        <v>345</v>
      </c>
    </row>
    <row r="167" spans="2:65" s="12" customFormat="1" ht="10.199999999999999">
      <c r="B167" s="145"/>
      <c r="D167" s="146" t="s">
        <v>147</v>
      </c>
      <c r="E167" s="147" t="s">
        <v>1</v>
      </c>
      <c r="F167" s="148" t="s">
        <v>346</v>
      </c>
      <c r="H167" s="147" t="s">
        <v>1</v>
      </c>
      <c r="I167" s="149"/>
      <c r="L167" s="145"/>
      <c r="M167" s="150"/>
      <c r="T167" s="151"/>
      <c r="AT167" s="147" t="s">
        <v>147</v>
      </c>
      <c r="AU167" s="147" t="s">
        <v>87</v>
      </c>
      <c r="AV167" s="12" t="s">
        <v>85</v>
      </c>
      <c r="AW167" s="12" t="s">
        <v>34</v>
      </c>
      <c r="AX167" s="12" t="s">
        <v>77</v>
      </c>
      <c r="AY167" s="147" t="s">
        <v>138</v>
      </c>
    </row>
    <row r="168" spans="2:65" s="13" customFormat="1" ht="10.199999999999999">
      <c r="B168" s="152"/>
      <c r="D168" s="146" t="s">
        <v>147</v>
      </c>
      <c r="E168" s="153" t="s">
        <v>1</v>
      </c>
      <c r="F168" s="154" t="s">
        <v>347</v>
      </c>
      <c r="H168" s="155">
        <v>33.020000000000003</v>
      </c>
      <c r="I168" s="156"/>
      <c r="L168" s="152"/>
      <c r="M168" s="157"/>
      <c r="T168" s="158"/>
      <c r="AT168" s="153" t="s">
        <v>147</v>
      </c>
      <c r="AU168" s="153" t="s">
        <v>87</v>
      </c>
      <c r="AV168" s="13" t="s">
        <v>87</v>
      </c>
      <c r="AW168" s="13" t="s">
        <v>34</v>
      </c>
      <c r="AX168" s="13" t="s">
        <v>77</v>
      </c>
      <c r="AY168" s="153" t="s">
        <v>138</v>
      </c>
    </row>
    <row r="169" spans="2:65" s="13" customFormat="1" ht="10.199999999999999">
      <c r="B169" s="152"/>
      <c r="D169" s="146" t="s">
        <v>147</v>
      </c>
      <c r="E169" s="153" t="s">
        <v>1</v>
      </c>
      <c r="F169" s="154" t="s">
        <v>348</v>
      </c>
      <c r="H169" s="155">
        <v>-11.045</v>
      </c>
      <c r="I169" s="156"/>
      <c r="L169" s="152"/>
      <c r="M169" s="157"/>
      <c r="T169" s="158"/>
      <c r="AT169" s="153" t="s">
        <v>147</v>
      </c>
      <c r="AU169" s="153" t="s">
        <v>87</v>
      </c>
      <c r="AV169" s="13" t="s">
        <v>87</v>
      </c>
      <c r="AW169" s="13" t="s">
        <v>34</v>
      </c>
      <c r="AX169" s="13" t="s">
        <v>77</v>
      </c>
      <c r="AY169" s="153" t="s">
        <v>138</v>
      </c>
    </row>
    <row r="170" spans="2:65" s="15" customFormat="1" ht="10.199999999999999">
      <c r="B170" s="166"/>
      <c r="D170" s="146" t="s">
        <v>147</v>
      </c>
      <c r="E170" s="167" t="s">
        <v>1</v>
      </c>
      <c r="F170" s="168" t="s">
        <v>165</v>
      </c>
      <c r="H170" s="169">
        <v>21.975000000000001</v>
      </c>
      <c r="I170" s="170"/>
      <c r="L170" s="166"/>
      <c r="M170" s="171"/>
      <c r="T170" s="172"/>
      <c r="AT170" s="167" t="s">
        <v>147</v>
      </c>
      <c r="AU170" s="167" t="s">
        <v>87</v>
      </c>
      <c r="AV170" s="15" t="s">
        <v>154</v>
      </c>
      <c r="AW170" s="15" t="s">
        <v>34</v>
      </c>
      <c r="AX170" s="15" t="s">
        <v>77</v>
      </c>
      <c r="AY170" s="167" t="s">
        <v>138</v>
      </c>
    </row>
    <row r="171" spans="2:65" s="13" customFormat="1" ht="10.199999999999999">
      <c r="B171" s="152"/>
      <c r="D171" s="146" t="s">
        <v>147</v>
      </c>
      <c r="E171" s="153" t="s">
        <v>1</v>
      </c>
      <c r="F171" s="154" t="s">
        <v>349</v>
      </c>
      <c r="H171" s="155">
        <v>17.100000000000001</v>
      </c>
      <c r="I171" s="156"/>
      <c r="L171" s="152"/>
      <c r="M171" s="157"/>
      <c r="T171" s="158"/>
      <c r="AT171" s="153" t="s">
        <v>147</v>
      </c>
      <c r="AU171" s="153" t="s">
        <v>87</v>
      </c>
      <c r="AV171" s="13" t="s">
        <v>87</v>
      </c>
      <c r="AW171" s="13" t="s">
        <v>34</v>
      </c>
      <c r="AX171" s="13" t="s">
        <v>77</v>
      </c>
      <c r="AY171" s="153" t="s">
        <v>138</v>
      </c>
    </row>
    <row r="172" spans="2:65" s="14" customFormat="1" ht="10.199999999999999">
      <c r="B172" s="159"/>
      <c r="D172" s="146" t="s">
        <v>147</v>
      </c>
      <c r="E172" s="160" t="s">
        <v>1</v>
      </c>
      <c r="F172" s="161" t="s">
        <v>150</v>
      </c>
      <c r="H172" s="162">
        <v>39.075000000000003</v>
      </c>
      <c r="I172" s="163"/>
      <c r="L172" s="159"/>
      <c r="M172" s="164"/>
      <c r="T172" s="165"/>
      <c r="AT172" s="160" t="s">
        <v>147</v>
      </c>
      <c r="AU172" s="160" t="s">
        <v>87</v>
      </c>
      <c r="AV172" s="14" t="s">
        <v>145</v>
      </c>
      <c r="AW172" s="14" t="s">
        <v>34</v>
      </c>
      <c r="AX172" s="14" t="s">
        <v>85</v>
      </c>
      <c r="AY172" s="160" t="s">
        <v>138</v>
      </c>
    </row>
    <row r="173" spans="2:65" s="1" customFormat="1" ht="37.799999999999997" customHeight="1">
      <c r="B173" s="32"/>
      <c r="C173" s="132" t="s">
        <v>188</v>
      </c>
      <c r="D173" s="132" t="s">
        <v>140</v>
      </c>
      <c r="E173" s="133" t="s">
        <v>350</v>
      </c>
      <c r="F173" s="134" t="s">
        <v>351</v>
      </c>
      <c r="G173" s="135" t="s">
        <v>143</v>
      </c>
      <c r="H173" s="136">
        <v>216.96</v>
      </c>
      <c r="I173" s="137"/>
      <c r="J173" s="138">
        <f>ROUND(I173*H173,2)</f>
        <v>0</v>
      </c>
      <c r="K173" s="134" t="s">
        <v>144</v>
      </c>
      <c r="L173" s="32"/>
      <c r="M173" s="139" t="s">
        <v>1</v>
      </c>
      <c r="N173" s="140" t="s">
        <v>42</v>
      </c>
      <c r="P173" s="141">
        <f>O173*H173</f>
        <v>0</v>
      </c>
      <c r="Q173" s="141">
        <v>8.3499999999999998E-3</v>
      </c>
      <c r="R173" s="141">
        <f>Q173*H173</f>
        <v>1.8116160000000001</v>
      </c>
      <c r="S173" s="141">
        <v>0</v>
      </c>
      <c r="T173" s="142">
        <f>S173*H173</f>
        <v>0</v>
      </c>
      <c r="AR173" s="143" t="s">
        <v>145</v>
      </c>
      <c r="AT173" s="143" t="s">
        <v>140</v>
      </c>
      <c r="AU173" s="143" t="s">
        <v>87</v>
      </c>
      <c r="AY173" s="17" t="s">
        <v>138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7" t="s">
        <v>85</v>
      </c>
      <c r="BK173" s="144">
        <f>ROUND(I173*H173,2)</f>
        <v>0</v>
      </c>
      <c r="BL173" s="17" t="s">
        <v>145</v>
      </c>
      <c r="BM173" s="143" t="s">
        <v>352</v>
      </c>
    </row>
    <row r="174" spans="2:65" s="12" customFormat="1" ht="10.199999999999999">
      <c r="B174" s="145"/>
      <c r="D174" s="146" t="s">
        <v>147</v>
      </c>
      <c r="E174" s="147" t="s">
        <v>1</v>
      </c>
      <c r="F174" s="148" t="s">
        <v>353</v>
      </c>
      <c r="H174" s="147" t="s">
        <v>1</v>
      </c>
      <c r="I174" s="149"/>
      <c r="L174" s="145"/>
      <c r="M174" s="150"/>
      <c r="T174" s="151"/>
      <c r="AT174" s="147" t="s">
        <v>147</v>
      </c>
      <c r="AU174" s="147" t="s">
        <v>87</v>
      </c>
      <c r="AV174" s="12" t="s">
        <v>85</v>
      </c>
      <c r="AW174" s="12" t="s">
        <v>34</v>
      </c>
      <c r="AX174" s="12" t="s">
        <v>77</v>
      </c>
      <c r="AY174" s="147" t="s">
        <v>138</v>
      </c>
    </row>
    <row r="175" spans="2:65" s="13" customFormat="1" ht="10.199999999999999">
      <c r="B175" s="152"/>
      <c r="D175" s="146" t="s">
        <v>147</v>
      </c>
      <c r="E175" s="153" t="s">
        <v>1</v>
      </c>
      <c r="F175" s="154" t="s">
        <v>354</v>
      </c>
      <c r="H175" s="155">
        <v>216.96</v>
      </c>
      <c r="I175" s="156"/>
      <c r="L175" s="152"/>
      <c r="M175" s="157"/>
      <c r="T175" s="158"/>
      <c r="AT175" s="153" t="s">
        <v>147</v>
      </c>
      <c r="AU175" s="153" t="s">
        <v>87</v>
      </c>
      <c r="AV175" s="13" t="s">
        <v>87</v>
      </c>
      <c r="AW175" s="13" t="s">
        <v>34</v>
      </c>
      <c r="AX175" s="13" t="s">
        <v>85</v>
      </c>
      <c r="AY175" s="153" t="s">
        <v>138</v>
      </c>
    </row>
    <row r="176" spans="2:65" s="1" customFormat="1" ht="21.75" customHeight="1">
      <c r="B176" s="32"/>
      <c r="C176" s="173" t="s">
        <v>193</v>
      </c>
      <c r="D176" s="173" t="s">
        <v>201</v>
      </c>
      <c r="E176" s="174" t="s">
        <v>355</v>
      </c>
      <c r="F176" s="175" t="s">
        <v>356</v>
      </c>
      <c r="G176" s="176" t="s">
        <v>143</v>
      </c>
      <c r="H176" s="177">
        <v>238.65600000000001</v>
      </c>
      <c r="I176" s="178"/>
      <c r="J176" s="179">
        <f>ROUND(I176*H176,2)</f>
        <v>0</v>
      </c>
      <c r="K176" s="175" t="s">
        <v>144</v>
      </c>
      <c r="L176" s="180"/>
      <c r="M176" s="181" t="s">
        <v>1</v>
      </c>
      <c r="N176" s="182" t="s">
        <v>42</v>
      </c>
      <c r="P176" s="141">
        <f>O176*H176</f>
        <v>0</v>
      </c>
      <c r="Q176" s="141">
        <v>4.4999999999999999E-4</v>
      </c>
      <c r="R176" s="141">
        <f>Q176*H176</f>
        <v>0.1073952</v>
      </c>
      <c r="S176" s="141">
        <v>0</v>
      </c>
      <c r="T176" s="142">
        <f>S176*H176</f>
        <v>0</v>
      </c>
      <c r="AR176" s="143" t="s">
        <v>182</v>
      </c>
      <c r="AT176" s="143" t="s">
        <v>201</v>
      </c>
      <c r="AU176" s="143" t="s">
        <v>87</v>
      </c>
      <c r="AY176" s="17" t="s">
        <v>138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7" t="s">
        <v>85</v>
      </c>
      <c r="BK176" s="144">
        <f>ROUND(I176*H176,2)</f>
        <v>0</v>
      </c>
      <c r="BL176" s="17" t="s">
        <v>145</v>
      </c>
      <c r="BM176" s="143" t="s">
        <v>357</v>
      </c>
    </row>
    <row r="177" spans="2:65" s="12" customFormat="1" ht="10.199999999999999">
      <c r="B177" s="145"/>
      <c r="D177" s="146" t="s">
        <v>147</v>
      </c>
      <c r="E177" s="147" t="s">
        <v>1</v>
      </c>
      <c r="F177" s="148" t="s">
        <v>353</v>
      </c>
      <c r="H177" s="147" t="s">
        <v>1</v>
      </c>
      <c r="I177" s="149"/>
      <c r="L177" s="145"/>
      <c r="M177" s="150"/>
      <c r="T177" s="151"/>
      <c r="AT177" s="147" t="s">
        <v>147</v>
      </c>
      <c r="AU177" s="147" t="s">
        <v>87</v>
      </c>
      <c r="AV177" s="12" t="s">
        <v>85</v>
      </c>
      <c r="AW177" s="12" t="s">
        <v>34</v>
      </c>
      <c r="AX177" s="12" t="s">
        <v>77</v>
      </c>
      <c r="AY177" s="147" t="s">
        <v>138</v>
      </c>
    </row>
    <row r="178" spans="2:65" s="13" customFormat="1" ht="10.199999999999999">
      <c r="B178" s="152"/>
      <c r="D178" s="146" t="s">
        <v>147</v>
      </c>
      <c r="E178" s="153" t="s">
        <v>1</v>
      </c>
      <c r="F178" s="154" t="s">
        <v>358</v>
      </c>
      <c r="H178" s="155">
        <v>238.65600000000001</v>
      </c>
      <c r="I178" s="156"/>
      <c r="L178" s="152"/>
      <c r="M178" s="157"/>
      <c r="T178" s="158"/>
      <c r="AT178" s="153" t="s">
        <v>147</v>
      </c>
      <c r="AU178" s="153" t="s">
        <v>87</v>
      </c>
      <c r="AV178" s="13" t="s">
        <v>87</v>
      </c>
      <c r="AW178" s="13" t="s">
        <v>34</v>
      </c>
      <c r="AX178" s="13" t="s">
        <v>85</v>
      </c>
      <c r="AY178" s="153" t="s">
        <v>138</v>
      </c>
    </row>
    <row r="179" spans="2:65" s="1" customFormat="1" ht="44.25" customHeight="1">
      <c r="B179" s="32"/>
      <c r="C179" s="132" t="s">
        <v>200</v>
      </c>
      <c r="D179" s="132" t="s">
        <v>140</v>
      </c>
      <c r="E179" s="133" t="s">
        <v>359</v>
      </c>
      <c r="F179" s="134" t="s">
        <v>360</v>
      </c>
      <c r="G179" s="135" t="s">
        <v>143</v>
      </c>
      <c r="H179" s="136">
        <v>147.45400000000001</v>
      </c>
      <c r="I179" s="137"/>
      <c r="J179" s="138">
        <f>ROUND(I179*H179,2)</f>
        <v>0</v>
      </c>
      <c r="K179" s="134" t="s">
        <v>144</v>
      </c>
      <c r="L179" s="32"/>
      <c r="M179" s="139" t="s">
        <v>1</v>
      </c>
      <c r="N179" s="140" t="s">
        <v>42</v>
      </c>
      <c r="P179" s="141">
        <f>O179*H179</f>
        <v>0</v>
      </c>
      <c r="Q179" s="141">
        <v>8.5199999999999998E-3</v>
      </c>
      <c r="R179" s="141">
        <f>Q179*H179</f>
        <v>1.2563080799999999</v>
      </c>
      <c r="S179" s="141">
        <v>0</v>
      </c>
      <c r="T179" s="142">
        <f>S179*H179</f>
        <v>0</v>
      </c>
      <c r="AR179" s="143" t="s">
        <v>145</v>
      </c>
      <c r="AT179" s="143" t="s">
        <v>140</v>
      </c>
      <c r="AU179" s="143" t="s">
        <v>87</v>
      </c>
      <c r="AY179" s="17" t="s">
        <v>138</v>
      </c>
      <c r="BE179" s="144">
        <f>IF(N179="základní",J179,0)</f>
        <v>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7" t="s">
        <v>85</v>
      </c>
      <c r="BK179" s="144">
        <f>ROUND(I179*H179,2)</f>
        <v>0</v>
      </c>
      <c r="BL179" s="17" t="s">
        <v>145</v>
      </c>
      <c r="BM179" s="143" t="s">
        <v>361</v>
      </c>
    </row>
    <row r="180" spans="2:65" s="12" customFormat="1" ht="10.199999999999999">
      <c r="B180" s="145"/>
      <c r="D180" s="146" t="s">
        <v>147</v>
      </c>
      <c r="E180" s="147" t="s">
        <v>1</v>
      </c>
      <c r="F180" s="148" t="s">
        <v>362</v>
      </c>
      <c r="H180" s="147" t="s">
        <v>1</v>
      </c>
      <c r="I180" s="149"/>
      <c r="L180" s="145"/>
      <c r="M180" s="150"/>
      <c r="T180" s="151"/>
      <c r="AT180" s="147" t="s">
        <v>147</v>
      </c>
      <c r="AU180" s="147" t="s">
        <v>87</v>
      </c>
      <c r="AV180" s="12" t="s">
        <v>85</v>
      </c>
      <c r="AW180" s="12" t="s">
        <v>34</v>
      </c>
      <c r="AX180" s="12" t="s">
        <v>77</v>
      </c>
      <c r="AY180" s="147" t="s">
        <v>138</v>
      </c>
    </row>
    <row r="181" spans="2:65" s="13" customFormat="1" ht="10.199999999999999">
      <c r="B181" s="152"/>
      <c r="D181" s="146" t="s">
        <v>147</v>
      </c>
      <c r="E181" s="153" t="s">
        <v>1</v>
      </c>
      <c r="F181" s="154" t="s">
        <v>363</v>
      </c>
      <c r="H181" s="155">
        <v>48.485999999999997</v>
      </c>
      <c r="I181" s="156"/>
      <c r="L181" s="152"/>
      <c r="M181" s="157"/>
      <c r="T181" s="158"/>
      <c r="AT181" s="153" t="s">
        <v>147</v>
      </c>
      <c r="AU181" s="153" t="s">
        <v>87</v>
      </c>
      <c r="AV181" s="13" t="s">
        <v>87</v>
      </c>
      <c r="AW181" s="13" t="s">
        <v>34</v>
      </c>
      <c r="AX181" s="13" t="s">
        <v>77</v>
      </c>
      <c r="AY181" s="153" t="s">
        <v>138</v>
      </c>
    </row>
    <row r="182" spans="2:65" s="12" customFormat="1" ht="10.199999999999999">
      <c r="B182" s="145"/>
      <c r="D182" s="146" t="s">
        <v>147</v>
      </c>
      <c r="E182" s="147" t="s">
        <v>1</v>
      </c>
      <c r="F182" s="148" t="s">
        <v>364</v>
      </c>
      <c r="H182" s="147" t="s">
        <v>1</v>
      </c>
      <c r="I182" s="149"/>
      <c r="L182" s="145"/>
      <c r="M182" s="150"/>
      <c r="T182" s="151"/>
      <c r="AT182" s="147" t="s">
        <v>147</v>
      </c>
      <c r="AU182" s="147" t="s">
        <v>87</v>
      </c>
      <c r="AV182" s="12" t="s">
        <v>85</v>
      </c>
      <c r="AW182" s="12" t="s">
        <v>34</v>
      </c>
      <c r="AX182" s="12" t="s">
        <v>77</v>
      </c>
      <c r="AY182" s="147" t="s">
        <v>138</v>
      </c>
    </row>
    <row r="183" spans="2:65" s="13" customFormat="1" ht="10.199999999999999">
      <c r="B183" s="152"/>
      <c r="D183" s="146" t="s">
        <v>147</v>
      </c>
      <c r="E183" s="153" t="s">
        <v>1</v>
      </c>
      <c r="F183" s="154" t="s">
        <v>365</v>
      </c>
      <c r="H183" s="155">
        <v>21.731999999999999</v>
      </c>
      <c r="I183" s="156"/>
      <c r="L183" s="152"/>
      <c r="M183" s="157"/>
      <c r="T183" s="158"/>
      <c r="AT183" s="153" t="s">
        <v>147</v>
      </c>
      <c r="AU183" s="153" t="s">
        <v>87</v>
      </c>
      <c r="AV183" s="13" t="s">
        <v>87</v>
      </c>
      <c r="AW183" s="13" t="s">
        <v>34</v>
      </c>
      <c r="AX183" s="13" t="s">
        <v>77</v>
      </c>
      <c r="AY183" s="153" t="s">
        <v>138</v>
      </c>
    </row>
    <row r="184" spans="2:65" s="15" customFormat="1" ht="10.199999999999999">
      <c r="B184" s="166"/>
      <c r="D184" s="146" t="s">
        <v>147</v>
      </c>
      <c r="E184" s="167" t="s">
        <v>1</v>
      </c>
      <c r="F184" s="168" t="s">
        <v>165</v>
      </c>
      <c r="H184" s="169">
        <v>70.218000000000004</v>
      </c>
      <c r="I184" s="170"/>
      <c r="L184" s="166"/>
      <c r="M184" s="171"/>
      <c r="T184" s="172"/>
      <c r="AT184" s="167" t="s">
        <v>147</v>
      </c>
      <c r="AU184" s="167" t="s">
        <v>87</v>
      </c>
      <c r="AV184" s="15" t="s">
        <v>154</v>
      </c>
      <c r="AW184" s="15" t="s">
        <v>34</v>
      </c>
      <c r="AX184" s="15" t="s">
        <v>77</v>
      </c>
      <c r="AY184" s="167" t="s">
        <v>138</v>
      </c>
    </row>
    <row r="185" spans="2:65" s="12" customFormat="1" ht="10.199999999999999">
      <c r="B185" s="145"/>
      <c r="D185" s="146" t="s">
        <v>147</v>
      </c>
      <c r="E185" s="147" t="s">
        <v>1</v>
      </c>
      <c r="F185" s="148" t="s">
        <v>362</v>
      </c>
      <c r="H185" s="147" t="s">
        <v>1</v>
      </c>
      <c r="I185" s="149"/>
      <c r="L185" s="145"/>
      <c r="M185" s="150"/>
      <c r="T185" s="151"/>
      <c r="AT185" s="147" t="s">
        <v>147</v>
      </c>
      <c r="AU185" s="147" t="s">
        <v>87</v>
      </c>
      <c r="AV185" s="12" t="s">
        <v>85</v>
      </c>
      <c r="AW185" s="12" t="s">
        <v>34</v>
      </c>
      <c r="AX185" s="12" t="s">
        <v>77</v>
      </c>
      <c r="AY185" s="147" t="s">
        <v>138</v>
      </c>
    </row>
    <row r="186" spans="2:65" s="13" customFormat="1" ht="10.199999999999999">
      <c r="B186" s="152"/>
      <c r="D186" s="146" t="s">
        <v>147</v>
      </c>
      <c r="E186" s="153" t="s">
        <v>1</v>
      </c>
      <c r="F186" s="154" t="s">
        <v>363</v>
      </c>
      <c r="H186" s="155">
        <v>48.485999999999997</v>
      </c>
      <c r="I186" s="156"/>
      <c r="L186" s="152"/>
      <c r="M186" s="157"/>
      <c r="T186" s="158"/>
      <c r="AT186" s="153" t="s">
        <v>147</v>
      </c>
      <c r="AU186" s="153" t="s">
        <v>87</v>
      </c>
      <c r="AV186" s="13" t="s">
        <v>87</v>
      </c>
      <c r="AW186" s="13" t="s">
        <v>34</v>
      </c>
      <c r="AX186" s="13" t="s">
        <v>77</v>
      </c>
      <c r="AY186" s="153" t="s">
        <v>138</v>
      </c>
    </row>
    <row r="187" spans="2:65" s="12" customFormat="1" ht="10.199999999999999">
      <c r="B187" s="145"/>
      <c r="D187" s="146" t="s">
        <v>147</v>
      </c>
      <c r="E187" s="147" t="s">
        <v>1</v>
      </c>
      <c r="F187" s="148" t="s">
        <v>364</v>
      </c>
      <c r="H187" s="147" t="s">
        <v>1</v>
      </c>
      <c r="I187" s="149"/>
      <c r="L187" s="145"/>
      <c r="M187" s="150"/>
      <c r="T187" s="151"/>
      <c r="AT187" s="147" t="s">
        <v>147</v>
      </c>
      <c r="AU187" s="147" t="s">
        <v>87</v>
      </c>
      <c r="AV187" s="12" t="s">
        <v>85</v>
      </c>
      <c r="AW187" s="12" t="s">
        <v>34</v>
      </c>
      <c r="AX187" s="12" t="s">
        <v>77</v>
      </c>
      <c r="AY187" s="147" t="s">
        <v>138</v>
      </c>
    </row>
    <row r="188" spans="2:65" s="13" customFormat="1" ht="10.199999999999999">
      <c r="B188" s="152"/>
      <c r="D188" s="146" t="s">
        <v>147</v>
      </c>
      <c r="E188" s="153" t="s">
        <v>1</v>
      </c>
      <c r="F188" s="154" t="s">
        <v>365</v>
      </c>
      <c r="H188" s="155">
        <v>21.731999999999999</v>
      </c>
      <c r="I188" s="156"/>
      <c r="L188" s="152"/>
      <c r="M188" s="157"/>
      <c r="T188" s="158"/>
      <c r="AT188" s="153" t="s">
        <v>147</v>
      </c>
      <c r="AU188" s="153" t="s">
        <v>87</v>
      </c>
      <c r="AV188" s="13" t="s">
        <v>87</v>
      </c>
      <c r="AW188" s="13" t="s">
        <v>34</v>
      </c>
      <c r="AX188" s="13" t="s">
        <v>77</v>
      </c>
      <c r="AY188" s="153" t="s">
        <v>138</v>
      </c>
    </row>
    <row r="189" spans="2:65" s="15" customFormat="1" ht="10.199999999999999">
      <c r="B189" s="166"/>
      <c r="D189" s="146" t="s">
        <v>147</v>
      </c>
      <c r="E189" s="167" t="s">
        <v>1</v>
      </c>
      <c r="F189" s="168" t="s">
        <v>165</v>
      </c>
      <c r="H189" s="169">
        <v>70.218000000000004</v>
      </c>
      <c r="I189" s="170"/>
      <c r="L189" s="166"/>
      <c r="M189" s="171"/>
      <c r="T189" s="172"/>
      <c r="AT189" s="167" t="s">
        <v>147</v>
      </c>
      <c r="AU189" s="167" t="s">
        <v>87</v>
      </c>
      <c r="AV189" s="15" t="s">
        <v>154</v>
      </c>
      <c r="AW189" s="15" t="s">
        <v>34</v>
      </c>
      <c r="AX189" s="15" t="s">
        <v>77</v>
      </c>
      <c r="AY189" s="167" t="s">
        <v>138</v>
      </c>
    </row>
    <row r="190" spans="2:65" s="12" customFormat="1" ht="10.199999999999999">
      <c r="B190" s="145"/>
      <c r="D190" s="146" t="s">
        <v>147</v>
      </c>
      <c r="E190" s="147" t="s">
        <v>1</v>
      </c>
      <c r="F190" s="148" t="s">
        <v>366</v>
      </c>
      <c r="H190" s="147" t="s">
        <v>1</v>
      </c>
      <c r="I190" s="149"/>
      <c r="L190" s="145"/>
      <c r="M190" s="150"/>
      <c r="T190" s="151"/>
      <c r="AT190" s="147" t="s">
        <v>147</v>
      </c>
      <c r="AU190" s="147" t="s">
        <v>87</v>
      </c>
      <c r="AV190" s="12" t="s">
        <v>85</v>
      </c>
      <c r="AW190" s="12" t="s">
        <v>34</v>
      </c>
      <c r="AX190" s="12" t="s">
        <v>77</v>
      </c>
      <c r="AY190" s="147" t="s">
        <v>138</v>
      </c>
    </row>
    <row r="191" spans="2:65" s="13" customFormat="1" ht="10.199999999999999">
      <c r="B191" s="152"/>
      <c r="D191" s="146" t="s">
        <v>147</v>
      </c>
      <c r="E191" s="153" t="s">
        <v>1</v>
      </c>
      <c r="F191" s="154" t="s">
        <v>367</v>
      </c>
      <c r="H191" s="155">
        <v>7.0179999999999998</v>
      </c>
      <c r="I191" s="156"/>
      <c r="L191" s="152"/>
      <c r="M191" s="157"/>
      <c r="T191" s="158"/>
      <c r="AT191" s="153" t="s">
        <v>147</v>
      </c>
      <c r="AU191" s="153" t="s">
        <v>87</v>
      </c>
      <c r="AV191" s="13" t="s">
        <v>87</v>
      </c>
      <c r="AW191" s="13" t="s">
        <v>34</v>
      </c>
      <c r="AX191" s="13" t="s">
        <v>77</v>
      </c>
      <c r="AY191" s="153" t="s">
        <v>138</v>
      </c>
    </row>
    <row r="192" spans="2:65" s="14" customFormat="1" ht="10.199999999999999">
      <c r="B192" s="159"/>
      <c r="D192" s="146" t="s">
        <v>147</v>
      </c>
      <c r="E192" s="160" t="s">
        <v>1</v>
      </c>
      <c r="F192" s="161" t="s">
        <v>150</v>
      </c>
      <c r="H192" s="162">
        <v>147.45400000000001</v>
      </c>
      <c r="I192" s="163"/>
      <c r="L192" s="159"/>
      <c r="M192" s="164"/>
      <c r="T192" s="165"/>
      <c r="AT192" s="160" t="s">
        <v>147</v>
      </c>
      <c r="AU192" s="160" t="s">
        <v>87</v>
      </c>
      <c r="AV192" s="14" t="s">
        <v>145</v>
      </c>
      <c r="AW192" s="14" t="s">
        <v>34</v>
      </c>
      <c r="AX192" s="14" t="s">
        <v>85</v>
      </c>
      <c r="AY192" s="160" t="s">
        <v>138</v>
      </c>
    </row>
    <row r="193" spans="2:65" s="1" customFormat="1" ht="24.15" customHeight="1">
      <c r="B193" s="32"/>
      <c r="C193" s="173" t="s">
        <v>8</v>
      </c>
      <c r="D193" s="173" t="s">
        <v>201</v>
      </c>
      <c r="E193" s="174" t="s">
        <v>368</v>
      </c>
      <c r="F193" s="175" t="s">
        <v>369</v>
      </c>
      <c r="G193" s="176" t="s">
        <v>143</v>
      </c>
      <c r="H193" s="177">
        <v>162.19900000000001</v>
      </c>
      <c r="I193" s="178"/>
      <c r="J193" s="179">
        <f>ROUND(I193*H193,2)</f>
        <v>0</v>
      </c>
      <c r="K193" s="175" t="s">
        <v>144</v>
      </c>
      <c r="L193" s="180"/>
      <c r="M193" s="181" t="s">
        <v>1</v>
      </c>
      <c r="N193" s="182" t="s">
        <v>42</v>
      </c>
      <c r="P193" s="141">
        <f>O193*H193</f>
        <v>0</v>
      </c>
      <c r="Q193" s="141">
        <v>3.5999999999999999E-3</v>
      </c>
      <c r="R193" s="141">
        <f>Q193*H193</f>
        <v>0.5839164</v>
      </c>
      <c r="S193" s="141">
        <v>0</v>
      </c>
      <c r="T193" s="142">
        <f>S193*H193</f>
        <v>0</v>
      </c>
      <c r="AR193" s="143" t="s">
        <v>182</v>
      </c>
      <c r="AT193" s="143" t="s">
        <v>201</v>
      </c>
      <c r="AU193" s="143" t="s">
        <v>87</v>
      </c>
      <c r="AY193" s="17" t="s">
        <v>138</v>
      </c>
      <c r="BE193" s="144">
        <f>IF(N193="základní",J193,0)</f>
        <v>0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7" t="s">
        <v>85</v>
      </c>
      <c r="BK193" s="144">
        <f>ROUND(I193*H193,2)</f>
        <v>0</v>
      </c>
      <c r="BL193" s="17" t="s">
        <v>145</v>
      </c>
      <c r="BM193" s="143" t="s">
        <v>370</v>
      </c>
    </row>
    <row r="194" spans="2:65" s="13" customFormat="1" ht="10.199999999999999">
      <c r="B194" s="152"/>
      <c r="D194" s="146" t="s">
        <v>147</v>
      </c>
      <c r="E194" s="153" t="s">
        <v>1</v>
      </c>
      <c r="F194" s="154" t="s">
        <v>371</v>
      </c>
      <c r="H194" s="155">
        <v>162.19900000000001</v>
      </c>
      <c r="I194" s="156"/>
      <c r="L194" s="152"/>
      <c r="M194" s="157"/>
      <c r="T194" s="158"/>
      <c r="AT194" s="153" t="s">
        <v>147</v>
      </c>
      <c r="AU194" s="153" t="s">
        <v>87</v>
      </c>
      <c r="AV194" s="13" t="s">
        <v>87</v>
      </c>
      <c r="AW194" s="13" t="s">
        <v>34</v>
      </c>
      <c r="AX194" s="13" t="s">
        <v>85</v>
      </c>
      <c r="AY194" s="153" t="s">
        <v>138</v>
      </c>
    </row>
    <row r="195" spans="2:65" s="1" customFormat="1" ht="16.5" customHeight="1">
      <c r="B195" s="32"/>
      <c r="C195" s="173" t="s">
        <v>160</v>
      </c>
      <c r="D195" s="173" t="s">
        <v>201</v>
      </c>
      <c r="E195" s="174" t="s">
        <v>372</v>
      </c>
      <c r="F195" s="175" t="s">
        <v>373</v>
      </c>
      <c r="G195" s="176" t="s">
        <v>143</v>
      </c>
      <c r="H195" s="177">
        <v>7.968</v>
      </c>
      <c r="I195" s="178"/>
      <c r="J195" s="179">
        <f>ROUND(I195*H195,2)</f>
        <v>0</v>
      </c>
      <c r="K195" s="175" t="s">
        <v>144</v>
      </c>
      <c r="L195" s="180"/>
      <c r="M195" s="181" t="s">
        <v>1</v>
      </c>
      <c r="N195" s="182" t="s">
        <v>42</v>
      </c>
      <c r="P195" s="141">
        <f>O195*H195</f>
        <v>0</v>
      </c>
      <c r="Q195" s="141">
        <v>1.5E-3</v>
      </c>
      <c r="R195" s="141">
        <f>Q195*H195</f>
        <v>1.1952000000000001E-2</v>
      </c>
      <c r="S195" s="141">
        <v>0</v>
      </c>
      <c r="T195" s="142">
        <f>S195*H195</f>
        <v>0</v>
      </c>
      <c r="AR195" s="143" t="s">
        <v>182</v>
      </c>
      <c r="AT195" s="143" t="s">
        <v>201</v>
      </c>
      <c r="AU195" s="143" t="s">
        <v>87</v>
      </c>
      <c r="AY195" s="17" t="s">
        <v>138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7" t="s">
        <v>85</v>
      </c>
      <c r="BK195" s="144">
        <f>ROUND(I195*H195,2)</f>
        <v>0</v>
      </c>
      <c r="BL195" s="17" t="s">
        <v>145</v>
      </c>
      <c r="BM195" s="143" t="s">
        <v>374</v>
      </c>
    </row>
    <row r="196" spans="2:65" s="1" customFormat="1" ht="44.25" customHeight="1">
      <c r="B196" s="32"/>
      <c r="C196" s="132" t="s">
        <v>215</v>
      </c>
      <c r="D196" s="132" t="s">
        <v>140</v>
      </c>
      <c r="E196" s="133" t="s">
        <v>375</v>
      </c>
      <c r="F196" s="134" t="s">
        <v>376</v>
      </c>
      <c r="G196" s="135" t="s">
        <v>143</v>
      </c>
      <c r="H196" s="136">
        <v>1100.8119999999999</v>
      </c>
      <c r="I196" s="137"/>
      <c r="J196" s="138">
        <f>ROUND(I196*H196,2)</f>
        <v>0</v>
      </c>
      <c r="K196" s="134" t="s">
        <v>144</v>
      </c>
      <c r="L196" s="32"/>
      <c r="M196" s="139" t="s">
        <v>1</v>
      </c>
      <c r="N196" s="140" t="s">
        <v>42</v>
      </c>
      <c r="P196" s="141">
        <f>O196*H196</f>
        <v>0</v>
      </c>
      <c r="Q196" s="141">
        <v>8.6E-3</v>
      </c>
      <c r="R196" s="141">
        <f>Q196*H196</f>
        <v>9.4669831999999996</v>
      </c>
      <c r="S196" s="141">
        <v>0</v>
      </c>
      <c r="T196" s="142">
        <f>S196*H196</f>
        <v>0</v>
      </c>
      <c r="AR196" s="143" t="s">
        <v>145</v>
      </c>
      <c r="AT196" s="143" t="s">
        <v>140</v>
      </c>
      <c r="AU196" s="143" t="s">
        <v>87</v>
      </c>
      <c r="AY196" s="17" t="s">
        <v>138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7" t="s">
        <v>85</v>
      </c>
      <c r="BK196" s="144">
        <f>ROUND(I196*H196,2)</f>
        <v>0</v>
      </c>
      <c r="BL196" s="17" t="s">
        <v>145</v>
      </c>
      <c r="BM196" s="143" t="s">
        <v>377</v>
      </c>
    </row>
    <row r="197" spans="2:65" s="12" customFormat="1" ht="10.199999999999999">
      <c r="B197" s="145"/>
      <c r="D197" s="146" t="s">
        <v>147</v>
      </c>
      <c r="E197" s="147" t="s">
        <v>1</v>
      </c>
      <c r="F197" s="148" t="s">
        <v>378</v>
      </c>
      <c r="H197" s="147" t="s">
        <v>1</v>
      </c>
      <c r="I197" s="149"/>
      <c r="L197" s="145"/>
      <c r="M197" s="150"/>
      <c r="T197" s="151"/>
      <c r="AT197" s="147" t="s">
        <v>147</v>
      </c>
      <c r="AU197" s="147" t="s">
        <v>87</v>
      </c>
      <c r="AV197" s="12" t="s">
        <v>85</v>
      </c>
      <c r="AW197" s="12" t="s">
        <v>34</v>
      </c>
      <c r="AX197" s="12" t="s">
        <v>77</v>
      </c>
      <c r="AY197" s="147" t="s">
        <v>138</v>
      </c>
    </row>
    <row r="198" spans="2:65" s="13" customFormat="1" ht="10.199999999999999">
      <c r="B198" s="152"/>
      <c r="D198" s="146" t="s">
        <v>147</v>
      </c>
      <c r="E198" s="153" t="s">
        <v>1</v>
      </c>
      <c r="F198" s="154" t="s">
        <v>379</v>
      </c>
      <c r="H198" s="155">
        <v>275.62599999999998</v>
      </c>
      <c r="I198" s="156"/>
      <c r="L198" s="152"/>
      <c r="M198" s="157"/>
      <c r="T198" s="158"/>
      <c r="AT198" s="153" t="s">
        <v>147</v>
      </c>
      <c r="AU198" s="153" t="s">
        <v>87</v>
      </c>
      <c r="AV198" s="13" t="s">
        <v>87</v>
      </c>
      <c r="AW198" s="13" t="s">
        <v>34</v>
      </c>
      <c r="AX198" s="13" t="s">
        <v>77</v>
      </c>
      <c r="AY198" s="153" t="s">
        <v>138</v>
      </c>
    </row>
    <row r="199" spans="2:65" s="12" customFormat="1" ht="10.199999999999999">
      <c r="B199" s="145"/>
      <c r="D199" s="146" t="s">
        <v>147</v>
      </c>
      <c r="E199" s="147" t="s">
        <v>1</v>
      </c>
      <c r="F199" s="148" t="s">
        <v>380</v>
      </c>
      <c r="H199" s="147" t="s">
        <v>1</v>
      </c>
      <c r="I199" s="149"/>
      <c r="L199" s="145"/>
      <c r="M199" s="150"/>
      <c r="T199" s="151"/>
      <c r="AT199" s="147" t="s">
        <v>147</v>
      </c>
      <c r="AU199" s="147" t="s">
        <v>87</v>
      </c>
      <c r="AV199" s="12" t="s">
        <v>85</v>
      </c>
      <c r="AW199" s="12" t="s">
        <v>34</v>
      </c>
      <c r="AX199" s="12" t="s">
        <v>77</v>
      </c>
      <c r="AY199" s="147" t="s">
        <v>138</v>
      </c>
    </row>
    <row r="200" spans="2:65" s="13" customFormat="1" ht="10.199999999999999">
      <c r="B200" s="152"/>
      <c r="D200" s="146" t="s">
        <v>147</v>
      </c>
      <c r="E200" s="153" t="s">
        <v>1</v>
      </c>
      <c r="F200" s="154" t="s">
        <v>381</v>
      </c>
      <c r="H200" s="155">
        <v>211.09200000000001</v>
      </c>
      <c r="I200" s="156"/>
      <c r="L200" s="152"/>
      <c r="M200" s="157"/>
      <c r="T200" s="158"/>
      <c r="AT200" s="153" t="s">
        <v>147</v>
      </c>
      <c r="AU200" s="153" t="s">
        <v>87</v>
      </c>
      <c r="AV200" s="13" t="s">
        <v>87</v>
      </c>
      <c r="AW200" s="13" t="s">
        <v>34</v>
      </c>
      <c r="AX200" s="13" t="s">
        <v>77</v>
      </c>
      <c r="AY200" s="153" t="s">
        <v>138</v>
      </c>
    </row>
    <row r="201" spans="2:65" s="13" customFormat="1" ht="10.199999999999999">
      <c r="B201" s="152"/>
      <c r="D201" s="146" t="s">
        <v>147</v>
      </c>
      <c r="E201" s="153" t="s">
        <v>1</v>
      </c>
      <c r="F201" s="154" t="s">
        <v>382</v>
      </c>
      <c r="H201" s="155">
        <v>95.105999999999995</v>
      </c>
      <c r="I201" s="156"/>
      <c r="L201" s="152"/>
      <c r="M201" s="157"/>
      <c r="T201" s="158"/>
      <c r="AT201" s="153" t="s">
        <v>147</v>
      </c>
      <c r="AU201" s="153" t="s">
        <v>87</v>
      </c>
      <c r="AV201" s="13" t="s">
        <v>87</v>
      </c>
      <c r="AW201" s="13" t="s">
        <v>34</v>
      </c>
      <c r="AX201" s="13" t="s">
        <v>77</v>
      </c>
      <c r="AY201" s="153" t="s">
        <v>138</v>
      </c>
    </row>
    <row r="202" spans="2:65" s="15" customFormat="1" ht="10.199999999999999">
      <c r="B202" s="166"/>
      <c r="D202" s="146" t="s">
        <v>147</v>
      </c>
      <c r="E202" s="167" t="s">
        <v>1</v>
      </c>
      <c r="F202" s="168" t="s">
        <v>165</v>
      </c>
      <c r="H202" s="169">
        <v>581.82399999999996</v>
      </c>
      <c r="I202" s="170"/>
      <c r="L202" s="166"/>
      <c r="M202" s="171"/>
      <c r="T202" s="172"/>
      <c r="AT202" s="167" t="s">
        <v>147</v>
      </c>
      <c r="AU202" s="167" t="s">
        <v>87</v>
      </c>
      <c r="AV202" s="15" t="s">
        <v>154</v>
      </c>
      <c r="AW202" s="15" t="s">
        <v>34</v>
      </c>
      <c r="AX202" s="15" t="s">
        <v>77</v>
      </c>
      <c r="AY202" s="167" t="s">
        <v>138</v>
      </c>
    </row>
    <row r="203" spans="2:65" s="13" customFormat="1" ht="10.199999999999999">
      <c r="B203" s="152"/>
      <c r="D203" s="146" t="s">
        <v>147</v>
      </c>
      <c r="E203" s="153" t="s">
        <v>1</v>
      </c>
      <c r="F203" s="154" t="s">
        <v>383</v>
      </c>
      <c r="H203" s="155">
        <v>-22.68</v>
      </c>
      <c r="I203" s="156"/>
      <c r="L203" s="152"/>
      <c r="M203" s="157"/>
      <c r="T203" s="158"/>
      <c r="AT203" s="153" t="s">
        <v>147</v>
      </c>
      <c r="AU203" s="153" t="s">
        <v>87</v>
      </c>
      <c r="AV203" s="13" t="s">
        <v>87</v>
      </c>
      <c r="AW203" s="13" t="s">
        <v>34</v>
      </c>
      <c r="AX203" s="13" t="s">
        <v>77</v>
      </c>
      <c r="AY203" s="153" t="s">
        <v>138</v>
      </c>
    </row>
    <row r="204" spans="2:65" s="13" customFormat="1" ht="10.199999999999999">
      <c r="B204" s="152"/>
      <c r="D204" s="146" t="s">
        <v>147</v>
      </c>
      <c r="E204" s="153" t="s">
        <v>1</v>
      </c>
      <c r="F204" s="154" t="s">
        <v>384</v>
      </c>
      <c r="H204" s="155">
        <v>-3.15</v>
      </c>
      <c r="I204" s="156"/>
      <c r="L204" s="152"/>
      <c r="M204" s="157"/>
      <c r="T204" s="158"/>
      <c r="AT204" s="153" t="s">
        <v>147</v>
      </c>
      <c r="AU204" s="153" t="s">
        <v>87</v>
      </c>
      <c r="AV204" s="13" t="s">
        <v>87</v>
      </c>
      <c r="AW204" s="13" t="s">
        <v>34</v>
      </c>
      <c r="AX204" s="13" t="s">
        <v>77</v>
      </c>
      <c r="AY204" s="153" t="s">
        <v>138</v>
      </c>
    </row>
    <row r="205" spans="2:65" s="15" customFormat="1" ht="10.199999999999999">
      <c r="B205" s="166"/>
      <c r="D205" s="146" t="s">
        <v>147</v>
      </c>
      <c r="E205" s="167" t="s">
        <v>1</v>
      </c>
      <c r="F205" s="168" t="s">
        <v>165</v>
      </c>
      <c r="H205" s="169">
        <v>-25.83</v>
      </c>
      <c r="I205" s="170"/>
      <c r="L205" s="166"/>
      <c r="M205" s="171"/>
      <c r="T205" s="172"/>
      <c r="AT205" s="167" t="s">
        <v>147</v>
      </c>
      <c r="AU205" s="167" t="s">
        <v>87</v>
      </c>
      <c r="AV205" s="15" t="s">
        <v>154</v>
      </c>
      <c r="AW205" s="15" t="s">
        <v>34</v>
      </c>
      <c r="AX205" s="15" t="s">
        <v>77</v>
      </c>
      <c r="AY205" s="167" t="s">
        <v>138</v>
      </c>
    </row>
    <row r="206" spans="2:65" s="12" customFormat="1" ht="10.199999999999999">
      <c r="B206" s="145"/>
      <c r="D206" s="146" t="s">
        <v>147</v>
      </c>
      <c r="E206" s="147" t="s">
        <v>1</v>
      </c>
      <c r="F206" s="148" t="s">
        <v>385</v>
      </c>
      <c r="H206" s="147" t="s">
        <v>1</v>
      </c>
      <c r="I206" s="149"/>
      <c r="L206" s="145"/>
      <c r="M206" s="150"/>
      <c r="T206" s="151"/>
      <c r="AT206" s="147" t="s">
        <v>147</v>
      </c>
      <c r="AU206" s="147" t="s">
        <v>87</v>
      </c>
      <c r="AV206" s="12" t="s">
        <v>85</v>
      </c>
      <c r="AW206" s="12" t="s">
        <v>34</v>
      </c>
      <c r="AX206" s="12" t="s">
        <v>77</v>
      </c>
      <c r="AY206" s="147" t="s">
        <v>138</v>
      </c>
    </row>
    <row r="207" spans="2:65" s="13" customFormat="1" ht="10.199999999999999">
      <c r="B207" s="152"/>
      <c r="D207" s="146" t="s">
        <v>147</v>
      </c>
      <c r="E207" s="153" t="s">
        <v>1</v>
      </c>
      <c r="F207" s="154" t="s">
        <v>386</v>
      </c>
      <c r="H207" s="155">
        <v>228.42400000000001</v>
      </c>
      <c r="I207" s="156"/>
      <c r="L207" s="152"/>
      <c r="M207" s="157"/>
      <c r="T207" s="158"/>
      <c r="AT207" s="153" t="s">
        <v>147</v>
      </c>
      <c r="AU207" s="153" t="s">
        <v>87</v>
      </c>
      <c r="AV207" s="13" t="s">
        <v>87</v>
      </c>
      <c r="AW207" s="13" t="s">
        <v>34</v>
      </c>
      <c r="AX207" s="13" t="s">
        <v>77</v>
      </c>
      <c r="AY207" s="153" t="s">
        <v>138</v>
      </c>
    </row>
    <row r="208" spans="2:65" s="13" customFormat="1" ht="10.199999999999999">
      <c r="B208" s="152"/>
      <c r="D208" s="146" t="s">
        <v>147</v>
      </c>
      <c r="E208" s="153" t="s">
        <v>1</v>
      </c>
      <c r="F208" s="154" t="s">
        <v>387</v>
      </c>
      <c r="H208" s="155">
        <v>-28.8</v>
      </c>
      <c r="I208" s="156"/>
      <c r="L208" s="152"/>
      <c r="M208" s="157"/>
      <c r="T208" s="158"/>
      <c r="AT208" s="153" t="s">
        <v>147</v>
      </c>
      <c r="AU208" s="153" t="s">
        <v>87</v>
      </c>
      <c r="AV208" s="13" t="s">
        <v>87</v>
      </c>
      <c r="AW208" s="13" t="s">
        <v>34</v>
      </c>
      <c r="AX208" s="13" t="s">
        <v>77</v>
      </c>
      <c r="AY208" s="153" t="s">
        <v>138</v>
      </c>
    </row>
    <row r="209" spans="2:65" s="15" customFormat="1" ht="10.199999999999999">
      <c r="B209" s="166"/>
      <c r="D209" s="146" t="s">
        <v>147</v>
      </c>
      <c r="E209" s="167" t="s">
        <v>1</v>
      </c>
      <c r="F209" s="168" t="s">
        <v>165</v>
      </c>
      <c r="H209" s="169">
        <v>199.624</v>
      </c>
      <c r="I209" s="170"/>
      <c r="L209" s="166"/>
      <c r="M209" s="171"/>
      <c r="T209" s="172"/>
      <c r="AT209" s="167" t="s">
        <v>147</v>
      </c>
      <c r="AU209" s="167" t="s">
        <v>87</v>
      </c>
      <c r="AV209" s="15" t="s">
        <v>154</v>
      </c>
      <c r="AW209" s="15" t="s">
        <v>34</v>
      </c>
      <c r="AX209" s="15" t="s">
        <v>77</v>
      </c>
      <c r="AY209" s="167" t="s">
        <v>138</v>
      </c>
    </row>
    <row r="210" spans="2:65" s="12" customFormat="1" ht="10.199999999999999">
      <c r="B210" s="145"/>
      <c r="D210" s="146" t="s">
        <v>147</v>
      </c>
      <c r="E210" s="147" t="s">
        <v>1</v>
      </c>
      <c r="F210" s="148" t="s">
        <v>388</v>
      </c>
      <c r="H210" s="147" t="s">
        <v>1</v>
      </c>
      <c r="I210" s="149"/>
      <c r="L210" s="145"/>
      <c r="M210" s="150"/>
      <c r="T210" s="151"/>
      <c r="AT210" s="147" t="s">
        <v>147</v>
      </c>
      <c r="AU210" s="147" t="s">
        <v>87</v>
      </c>
      <c r="AV210" s="12" t="s">
        <v>85</v>
      </c>
      <c r="AW210" s="12" t="s">
        <v>34</v>
      </c>
      <c r="AX210" s="12" t="s">
        <v>77</v>
      </c>
      <c r="AY210" s="147" t="s">
        <v>138</v>
      </c>
    </row>
    <row r="211" spans="2:65" s="13" customFormat="1" ht="10.199999999999999">
      <c r="B211" s="152"/>
      <c r="D211" s="146" t="s">
        <v>147</v>
      </c>
      <c r="E211" s="153" t="s">
        <v>1</v>
      </c>
      <c r="F211" s="154" t="s">
        <v>389</v>
      </c>
      <c r="H211" s="155">
        <v>704.42200000000003</v>
      </c>
      <c r="I211" s="156"/>
      <c r="L211" s="152"/>
      <c r="M211" s="157"/>
      <c r="T211" s="158"/>
      <c r="AT211" s="153" t="s">
        <v>147</v>
      </c>
      <c r="AU211" s="153" t="s">
        <v>87</v>
      </c>
      <c r="AV211" s="13" t="s">
        <v>87</v>
      </c>
      <c r="AW211" s="13" t="s">
        <v>34</v>
      </c>
      <c r="AX211" s="13" t="s">
        <v>77</v>
      </c>
      <c r="AY211" s="153" t="s">
        <v>138</v>
      </c>
    </row>
    <row r="212" spans="2:65" s="12" customFormat="1" ht="10.199999999999999">
      <c r="B212" s="145"/>
      <c r="D212" s="146" t="s">
        <v>147</v>
      </c>
      <c r="E212" s="147" t="s">
        <v>1</v>
      </c>
      <c r="F212" s="148" t="s">
        <v>390</v>
      </c>
      <c r="H212" s="147" t="s">
        <v>1</v>
      </c>
      <c r="I212" s="149"/>
      <c r="L212" s="145"/>
      <c r="M212" s="150"/>
      <c r="T212" s="151"/>
      <c r="AT212" s="147" t="s">
        <v>147</v>
      </c>
      <c r="AU212" s="147" t="s">
        <v>87</v>
      </c>
      <c r="AV212" s="12" t="s">
        <v>85</v>
      </c>
      <c r="AW212" s="12" t="s">
        <v>34</v>
      </c>
      <c r="AX212" s="12" t="s">
        <v>77</v>
      </c>
      <c r="AY212" s="147" t="s">
        <v>138</v>
      </c>
    </row>
    <row r="213" spans="2:65" s="13" customFormat="1" ht="10.199999999999999">
      <c r="B213" s="152"/>
      <c r="D213" s="146" t="s">
        <v>147</v>
      </c>
      <c r="E213" s="153" t="s">
        <v>1</v>
      </c>
      <c r="F213" s="154" t="s">
        <v>391</v>
      </c>
      <c r="H213" s="155">
        <v>-207.36</v>
      </c>
      <c r="I213" s="156"/>
      <c r="L213" s="152"/>
      <c r="M213" s="157"/>
      <c r="T213" s="158"/>
      <c r="AT213" s="153" t="s">
        <v>147</v>
      </c>
      <c r="AU213" s="153" t="s">
        <v>87</v>
      </c>
      <c r="AV213" s="13" t="s">
        <v>87</v>
      </c>
      <c r="AW213" s="13" t="s">
        <v>34</v>
      </c>
      <c r="AX213" s="13" t="s">
        <v>77</v>
      </c>
      <c r="AY213" s="153" t="s">
        <v>138</v>
      </c>
    </row>
    <row r="214" spans="2:65" s="13" customFormat="1" ht="10.199999999999999">
      <c r="B214" s="152"/>
      <c r="D214" s="146" t="s">
        <v>147</v>
      </c>
      <c r="E214" s="153" t="s">
        <v>1</v>
      </c>
      <c r="F214" s="154" t="s">
        <v>392</v>
      </c>
      <c r="H214" s="155">
        <v>-9.1199999999999992</v>
      </c>
      <c r="I214" s="156"/>
      <c r="L214" s="152"/>
      <c r="M214" s="157"/>
      <c r="T214" s="158"/>
      <c r="AT214" s="153" t="s">
        <v>147</v>
      </c>
      <c r="AU214" s="153" t="s">
        <v>87</v>
      </c>
      <c r="AV214" s="13" t="s">
        <v>87</v>
      </c>
      <c r="AW214" s="13" t="s">
        <v>34</v>
      </c>
      <c r="AX214" s="13" t="s">
        <v>77</v>
      </c>
      <c r="AY214" s="153" t="s">
        <v>138</v>
      </c>
    </row>
    <row r="215" spans="2:65" s="13" customFormat="1" ht="10.199999999999999">
      <c r="B215" s="152"/>
      <c r="D215" s="146" t="s">
        <v>147</v>
      </c>
      <c r="E215" s="153" t="s">
        <v>1</v>
      </c>
      <c r="F215" s="154" t="s">
        <v>393</v>
      </c>
      <c r="H215" s="155">
        <v>-24</v>
      </c>
      <c r="I215" s="156"/>
      <c r="L215" s="152"/>
      <c r="M215" s="157"/>
      <c r="T215" s="158"/>
      <c r="AT215" s="153" t="s">
        <v>147</v>
      </c>
      <c r="AU215" s="153" t="s">
        <v>87</v>
      </c>
      <c r="AV215" s="13" t="s">
        <v>87</v>
      </c>
      <c r="AW215" s="13" t="s">
        <v>34</v>
      </c>
      <c r="AX215" s="13" t="s">
        <v>77</v>
      </c>
      <c r="AY215" s="153" t="s">
        <v>138</v>
      </c>
    </row>
    <row r="216" spans="2:65" s="13" customFormat="1" ht="10.199999999999999">
      <c r="B216" s="152"/>
      <c r="D216" s="146" t="s">
        <v>147</v>
      </c>
      <c r="E216" s="153" t="s">
        <v>1</v>
      </c>
      <c r="F216" s="154" t="s">
        <v>394</v>
      </c>
      <c r="H216" s="155">
        <v>-2.4</v>
      </c>
      <c r="I216" s="156"/>
      <c r="L216" s="152"/>
      <c r="M216" s="157"/>
      <c r="T216" s="158"/>
      <c r="AT216" s="153" t="s">
        <v>147</v>
      </c>
      <c r="AU216" s="153" t="s">
        <v>87</v>
      </c>
      <c r="AV216" s="13" t="s">
        <v>87</v>
      </c>
      <c r="AW216" s="13" t="s">
        <v>34</v>
      </c>
      <c r="AX216" s="13" t="s">
        <v>77</v>
      </c>
      <c r="AY216" s="153" t="s">
        <v>138</v>
      </c>
    </row>
    <row r="217" spans="2:65" s="15" customFormat="1" ht="10.199999999999999">
      <c r="B217" s="166"/>
      <c r="D217" s="146" t="s">
        <v>147</v>
      </c>
      <c r="E217" s="167" t="s">
        <v>1</v>
      </c>
      <c r="F217" s="168" t="s">
        <v>165</v>
      </c>
      <c r="H217" s="169">
        <v>461.54200000000003</v>
      </c>
      <c r="I217" s="170"/>
      <c r="L217" s="166"/>
      <c r="M217" s="171"/>
      <c r="T217" s="172"/>
      <c r="AT217" s="167" t="s">
        <v>147</v>
      </c>
      <c r="AU217" s="167" t="s">
        <v>87</v>
      </c>
      <c r="AV217" s="15" t="s">
        <v>154</v>
      </c>
      <c r="AW217" s="15" t="s">
        <v>34</v>
      </c>
      <c r="AX217" s="15" t="s">
        <v>77</v>
      </c>
      <c r="AY217" s="167" t="s">
        <v>138</v>
      </c>
    </row>
    <row r="218" spans="2:65" s="12" customFormat="1" ht="10.199999999999999">
      <c r="B218" s="145"/>
      <c r="D218" s="146" t="s">
        <v>147</v>
      </c>
      <c r="E218" s="147" t="s">
        <v>1</v>
      </c>
      <c r="F218" s="148" t="s">
        <v>395</v>
      </c>
      <c r="H218" s="147" t="s">
        <v>1</v>
      </c>
      <c r="I218" s="149"/>
      <c r="L218" s="145"/>
      <c r="M218" s="150"/>
      <c r="T218" s="151"/>
      <c r="AT218" s="147" t="s">
        <v>147</v>
      </c>
      <c r="AU218" s="147" t="s">
        <v>87</v>
      </c>
      <c r="AV218" s="12" t="s">
        <v>85</v>
      </c>
      <c r="AW218" s="12" t="s">
        <v>34</v>
      </c>
      <c r="AX218" s="12" t="s">
        <v>77</v>
      </c>
      <c r="AY218" s="147" t="s">
        <v>138</v>
      </c>
    </row>
    <row r="219" spans="2:65" s="13" customFormat="1" ht="10.199999999999999">
      <c r="B219" s="152"/>
      <c r="D219" s="146" t="s">
        <v>147</v>
      </c>
      <c r="E219" s="153" t="s">
        <v>1</v>
      </c>
      <c r="F219" s="154" t="s">
        <v>396</v>
      </c>
      <c r="H219" s="155">
        <v>-65.28</v>
      </c>
      <c r="I219" s="156"/>
      <c r="L219" s="152"/>
      <c r="M219" s="157"/>
      <c r="T219" s="158"/>
      <c r="AT219" s="153" t="s">
        <v>147</v>
      </c>
      <c r="AU219" s="153" t="s">
        <v>87</v>
      </c>
      <c r="AV219" s="13" t="s">
        <v>87</v>
      </c>
      <c r="AW219" s="13" t="s">
        <v>34</v>
      </c>
      <c r="AX219" s="13" t="s">
        <v>77</v>
      </c>
      <c r="AY219" s="153" t="s">
        <v>138</v>
      </c>
    </row>
    <row r="220" spans="2:65" s="13" customFormat="1" ht="10.199999999999999">
      <c r="B220" s="152"/>
      <c r="D220" s="146" t="s">
        <v>147</v>
      </c>
      <c r="E220" s="153" t="s">
        <v>1</v>
      </c>
      <c r="F220" s="154" t="s">
        <v>397</v>
      </c>
      <c r="H220" s="155">
        <v>-60.35</v>
      </c>
      <c r="I220" s="156"/>
      <c r="L220" s="152"/>
      <c r="M220" s="157"/>
      <c r="T220" s="158"/>
      <c r="AT220" s="153" t="s">
        <v>147</v>
      </c>
      <c r="AU220" s="153" t="s">
        <v>87</v>
      </c>
      <c r="AV220" s="13" t="s">
        <v>87</v>
      </c>
      <c r="AW220" s="13" t="s">
        <v>34</v>
      </c>
      <c r="AX220" s="13" t="s">
        <v>77</v>
      </c>
      <c r="AY220" s="153" t="s">
        <v>138</v>
      </c>
    </row>
    <row r="221" spans="2:65" s="12" customFormat="1" ht="10.199999999999999">
      <c r="B221" s="145"/>
      <c r="D221" s="146" t="s">
        <v>147</v>
      </c>
      <c r="E221" s="147" t="s">
        <v>1</v>
      </c>
      <c r="F221" s="148" t="s">
        <v>327</v>
      </c>
      <c r="H221" s="147" t="s">
        <v>1</v>
      </c>
      <c r="I221" s="149"/>
      <c r="L221" s="145"/>
      <c r="M221" s="150"/>
      <c r="T221" s="151"/>
      <c r="AT221" s="147" t="s">
        <v>147</v>
      </c>
      <c r="AU221" s="147" t="s">
        <v>87</v>
      </c>
      <c r="AV221" s="12" t="s">
        <v>85</v>
      </c>
      <c r="AW221" s="12" t="s">
        <v>34</v>
      </c>
      <c r="AX221" s="12" t="s">
        <v>77</v>
      </c>
      <c r="AY221" s="147" t="s">
        <v>138</v>
      </c>
    </row>
    <row r="222" spans="2:65" s="13" customFormat="1" ht="10.199999999999999">
      <c r="B222" s="152"/>
      <c r="D222" s="146" t="s">
        <v>147</v>
      </c>
      <c r="E222" s="153" t="s">
        <v>1</v>
      </c>
      <c r="F222" s="154" t="s">
        <v>398</v>
      </c>
      <c r="H222" s="155">
        <v>9.282</v>
      </c>
      <c r="I222" s="156"/>
      <c r="L222" s="152"/>
      <c r="M222" s="157"/>
      <c r="T222" s="158"/>
      <c r="AT222" s="153" t="s">
        <v>147</v>
      </c>
      <c r="AU222" s="153" t="s">
        <v>87</v>
      </c>
      <c r="AV222" s="13" t="s">
        <v>87</v>
      </c>
      <c r="AW222" s="13" t="s">
        <v>34</v>
      </c>
      <c r="AX222" s="13" t="s">
        <v>77</v>
      </c>
      <c r="AY222" s="153" t="s">
        <v>138</v>
      </c>
    </row>
    <row r="223" spans="2:65" s="14" customFormat="1" ht="10.199999999999999">
      <c r="B223" s="159"/>
      <c r="D223" s="146" t="s">
        <v>147</v>
      </c>
      <c r="E223" s="160" t="s">
        <v>1</v>
      </c>
      <c r="F223" s="161" t="s">
        <v>150</v>
      </c>
      <c r="H223" s="162">
        <v>1100.8119999999999</v>
      </c>
      <c r="I223" s="163"/>
      <c r="L223" s="159"/>
      <c r="M223" s="164"/>
      <c r="T223" s="165"/>
      <c r="AT223" s="160" t="s">
        <v>147</v>
      </c>
      <c r="AU223" s="160" t="s">
        <v>87</v>
      </c>
      <c r="AV223" s="14" t="s">
        <v>145</v>
      </c>
      <c r="AW223" s="14" t="s">
        <v>34</v>
      </c>
      <c r="AX223" s="14" t="s">
        <v>85</v>
      </c>
      <c r="AY223" s="160" t="s">
        <v>138</v>
      </c>
    </row>
    <row r="224" spans="2:65" s="1" customFormat="1" ht="16.5" customHeight="1">
      <c r="B224" s="32"/>
      <c r="C224" s="173" t="s">
        <v>219</v>
      </c>
      <c r="D224" s="173" t="s">
        <v>201</v>
      </c>
      <c r="E224" s="174" t="s">
        <v>399</v>
      </c>
      <c r="F224" s="175" t="s">
        <v>400</v>
      </c>
      <c r="G224" s="176" t="s">
        <v>143</v>
      </c>
      <c r="H224" s="177">
        <v>1245.951</v>
      </c>
      <c r="I224" s="178"/>
      <c r="J224" s="179">
        <f>ROUND(I224*H224,2)</f>
        <v>0</v>
      </c>
      <c r="K224" s="175" t="s">
        <v>144</v>
      </c>
      <c r="L224" s="180"/>
      <c r="M224" s="181" t="s">
        <v>1</v>
      </c>
      <c r="N224" s="182" t="s">
        <v>42</v>
      </c>
      <c r="P224" s="141">
        <f>O224*H224</f>
        <v>0</v>
      </c>
      <c r="Q224" s="141">
        <v>2.3999999999999998E-3</v>
      </c>
      <c r="R224" s="141">
        <f>Q224*H224</f>
        <v>2.9902823999999999</v>
      </c>
      <c r="S224" s="141">
        <v>0</v>
      </c>
      <c r="T224" s="142">
        <f>S224*H224</f>
        <v>0</v>
      </c>
      <c r="AR224" s="143" t="s">
        <v>182</v>
      </c>
      <c r="AT224" s="143" t="s">
        <v>201</v>
      </c>
      <c r="AU224" s="143" t="s">
        <v>87</v>
      </c>
      <c r="AY224" s="17" t="s">
        <v>138</v>
      </c>
      <c r="BE224" s="144">
        <f>IF(N224="základní",J224,0)</f>
        <v>0</v>
      </c>
      <c r="BF224" s="144">
        <f>IF(N224="snížená",J224,0)</f>
        <v>0</v>
      </c>
      <c r="BG224" s="144">
        <f>IF(N224="zákl. přenesená",J224,0)</f>
        <v>0</v>
      </c>
      <c r="BH224" s="144">
        <f>IF(N224="sníž. přenesená",J224,0)</f>
        <v>0</v>
      </c>
      <c r="BI224" s="144">
        <f>IF(N224="nulová",J224,0)</f>
        <v>0</v>
      </c>
      <c r="BJ224" s="17" t="s">
        <v>85</v>
      </c>
      <c r="BK224" s="144">
        <f>ROUND(I224*H224,2)</f>
        <v>0</v>
      </c>
      <c r="BL224" s="17" t="s">
        <v>145</v>
      </c>
      <c r="BM224" s="143" t="s">
        <v>401</v>
      </c>
    </row>
    <row r="225" spans="2:51" s="12" customFormat="1" ht="10.199999999999999">
      <c r="B225" s="145"/>
      <c r="D225" s="146" t="s">
        <v>147</v>
      </c>
      <c r="E225" s="147" t="s">
        <v>1</v>
      </c>
      <c r="F225" s="148" t="s">
        <v>378</v>
      </c>
      <c r="H225" s="147" t="s">
        <v>1</v>
      </c>
      <c r="I225" s="149"/>
      <c r="L225" s="145"/>
      <c r="M225" s="150"/>
      <c r="T225" s="151"/>
      <c r="AT225" s="147" t="s">
        <v>147</v>
      </c>
      <c r="AU225" s="147" t="s">
        <v>87</v>
      </c>
      <c r="AV225" s="12" t="s">
        <v>85</v>
      </c>
      <c r="AW225" s="12" t="s">
        <v>34</v>
      </c>
      <c r="AX225" s="12" t="s">
        <v>77</v>
      </c>
      <c r="AY225" s="147" t="s">
        <v>138</v>
      </c>
    </row>
    <row r="226" spans="2:51" s="13" customFormat="1" ht="10.199999999999999">
      <c r="B226" s="152"/>
      <c r="D226" s="146" t="s">
        <v>147</v>
      </c>
      <c r="E226" s="153" t="s">
        <v>1</v>
      </c>
      <c r="F226" s="154" t="s">
        <v>402</v>
      </c>
      <c r="H226" s="155">
        <v>301.87599999999998</v>
      </c>
      <c r="I226" s="156"/>
      <c r="L226" s="152"/>
      <c r="M226" s="157"/>
      <c r="T226" s="158"/>
      <c r="AT226" s="153" t="s">
        <v>147</v>
      </c>
      <c r="AU226" s="153" t="s">
        <v>87</v>
      </c>
      <c r="AV226" s="13" t="s">
        <v>87</v>
      </c>
      <c r="AW226" s="13" t="s">
        <v>34</v>
      </c>
      <c r="AX226" s="13" t="s">
        <v>77</v>
      </c>
      <c r="AY226" s="153" t="s">
        <v>138</v>
      </c>
    </row>
    <row r="227" spans="2:51" s="12" customFormat="1" ht="10.199999999999999">
      <c r="B227" s="145"/>
      <c r="D227" s="146" t="s">
        <v>147</v>
      </c>
      <c r="E227" s="147" t="s">
        <v>1</v>
      </c>
      <c r="F227" s="148" t="s">
        <v>380</v>
      </c>
      <c r="H227" s="147" t="s">
        <v>1</v>
      </c>
      <c r="I227" s="149"/>
      <c r="L227" s="145"/>
      <c r="M227" s="150"/>
      <c r="T227" s="151"/>
      <c r="AT227" s="147" t="s">
        <v>147</v>
      </c>
      <c r="AU227" s="147" t="s">
        <v>87</v>
      </c>
      <c r="AV227" s="12" t="s">
        <v>85</v>
      </c>
      <c r="AW227" s="12" t="s">
        <v>34</v>
      </c>
      <c r="AX227" s="12" t="s">
        <v>77</v>
      </c>
      <c r="AY227" s="147" t="s">
        <v>138</v>
      </c>
    </row>
    <row r="228" spans="2:51" s="13" customFormat="1" ht="10.199999999999999">
      <c r="B228" s="152"/>
      <c r="D228" s="146" t="s">
        <v>147</v>
      </c>
      <c r="E228" s="153" t="s">
        <v>1</v>
      </c>
      <c r="F228" s="154" t="s">
        <v>403</v>
      </c>
      <c r="H228" s="155">
        <v>231.196</v>
      </c>
      <c r="I228" s="156"/>
      <c r="L228" s="152"/>
      <c r="M228" s="157"/>
      <c r="T228" s="158"/>
      <c r="AT228" s="153" t="s">
        <v>147</v>
      </c>
      <c r="AU228" s="153" t="s">
        <v>87</v>
      </c>
      <c r="AV228" s="13" t="s">
        <v>87</v>
      </c>
      <c r="AW228" s="13" t="s">
        <v>34</v>
      </c>
      <c r="AX228" s="13" t="s">
        <v>77</v>
      </c>
      <c r="AY228" s="153" t="s">
        <v>138</v>
      </c>
    </row>
    <row r="229" spans="2:51" s="13" customFormat="1" ht="10.199999999999999">
      <c r="B229" s="152"/>
      <c r="D229" s="146" t="s">
        <v>147</v>
      </c>
      <c r="E229" s="153" t="s">
        <v>1</v>
      </c>
      <c r="F229" s="154" t="s">
        <v>404</v>
      </c>
      <c r="H229" s="155">
        <v>104.164</v>
      </c>
      <c r="I229" s="156"/>
      <c r="L229" s="152"/>
      <c r="M229" s="157"/>
      <c r="T229" s="158"/>
      <c r="AT229" s="153" t="s">
        <v>147</v>
      </c>
      <c r="AU229" s="153" t="s">
        <v>87</v>
      </c>
      <c r="AV229" s="13" t="s">
        <v>87</v>
      </c>
      <c r="AW229" s="13" t="s">
        <v>34</v>
      </c>
      <c r="AX229" s="13" t="s">
        <v>77</v>
      </c>
      <c r="AY229" s="153" t="s">
        <v>138</v>
      </c>
    </row>
    <row r="230" spans="2:51" s="15" customFormat="1" ht="10.199999999999999">
      <c r="B230" s="166"/>
      <c r="D230" s="146" t="s">
        <v>147</v>
      </c>
      <c r="E230" s="167" t="s">
        <v>1</v>
      </c>
      <c r="F230" s="168" t="s">
        <v>165</v>
      </c>
      <c r="H230" s="169">
        <v>637.23599999999999</v>
      </c>
      <c r="I230" s="170"/>
      <c r="L230" s="166"/>
      <c r="M230" s="171"/>
      <c r="T230" s="172"/>
      <c r="AT230" s="167" t="s">
        <v>147</v>
      </c>
      <c r="AU230" s="167" t="s">
        <v>87</v>
      </c>
      <c r="AV230" s="15" t="s">
        <v>154</v>
      </c>
      <c r="AW230" s="15" t="s">
        <v>34</v>
      </c>
      <c r="AX230" s="15" t="s">
        <v>77</v>
      </c>
      <c r="AY230" s="167" t="s">
        <v>138</v>
      </c>
    </row>
    <row r="231" spans="2:51" s="13" customFormat="1" ht="10.199999999999999">
      <c r="B231" s="152"/>
      <c r="D231" s="146" t="s">
        <v>147</v>
      </c>
      <c r="E231" s="153" t="s">
        <v>1</v>
      </c>
      <c r="F231" s="154" t="s">
        <v>383</v>
      </c>
      <c r="H231" s="155">
        <v>-22.68</v>
      </c>
      <c r="I231" s="156"/>
      <c r="L231" s="152"/>
      <c r="M231" s="157"/>
      <c r="T231" s="158"/>
      <c r="AT231" s="153" t="s">
        <v>147</v>
      </c>
      <c r="AU231" s="153" t="s">
        <v>87</v>
      </c>
      <c r="AV231" s="13" t="s">
        <v>87</v>
      </c>
      <c r="AW231" s="13" t="s">
        <v>34</v>
      </c>
      <c r="AX231" s="13" t="s">
        <v>77</v>
      </c>
      <c r="AY231" s="153" t="s">
        <v>138</v>
      </c>
    </row>
    <row r="232" spans="2:51" s="13" customFormat="1" ht="10.199999999999999">
      <c r="B232" s="152"/>
      <c r="D232" s="146" t="s">
        <v>147</v>
      </c>
      <c r="E232" s="153" t="s">
        <v>1</v>
      </c>
      <c r="F232" s="154" t="s">
        <v>384</v>
      </c>
      <c r="H232" s="155">
        <v>-3.15</v>
      </c>
      <c r="I232" s="156"/>
      <c r="L232" s="152"/>
      <c r="M232" s="157"/>
      <c r="T232" s="158"/>
      <c r="AT232" s="153" t="s">
        <v>147</v>
      </c>
      <c r="AU232" s="153" t="s">
        <v>87</v>
      </c>
      <c r="AV232" s="13" t="s">
        <v>87</v>
      </c>
      <c r="AW232" s="13" t="s">
        <v>34</v>
      </c>
      <c r="AX232" s="13" t="s">
        <v>77</v>
      </c>
      <c r="AY232" s="153" t="s">
        <v>138</v>
      </c>
    </row>
    <row r="233" spans="2:51" s="15" customFormat="1" ht="10.199999999999999">
      <c r="B233" s="166"/>
      <c r="D233" s="146" t="s">
        <v>147</v>
      </c>
      <c r="E233" s="167" t="s">
        <v>1</v>
      </c>
      <c r="F233" s="168" t="s">
        <v>165</v>
      </c>
      <c r="H233" s="169">
        <v>-25.83</v>
      </c>
      <c r="I233" s="170"/>
      <c r="L233" s="166"/>
      <c r="M233" s="171"/>
      <c r="T233" s="172"/>
      <c r="AT233" s="167" t="s">
        <v>147</v>
      </c>
      <c r="AU233" s="167" t="s">
        <v>87</v>
      </c>
      <c r="AV233" s="15" t="s">
        <v>154</v>
      </c>
      <c r="AW233" s="15" t="s">
        <v>34</v>
      </c>
      <c r="AX233" s="15" t="s">
        <v>77</v>
      </c>
      <c r="AY233" s="167" t="s">
        <v>138</v>
      </c>
    </row>
    <row r="234" spans="2:51" s="12" customFormat="1" ht="10.199999999999999">
      <c r="B234" s="145"/>
      <c r="D234" s="146" t="s">
        <v>147</v>
      </c>
      <c r="E234" s="147" t="s">
        <v>1</v>
      </c>
      <c r="F234" s="148" t="s">
        <v>385</v>
      </c>
      <c r="H234" s="147" t="s">
        <v>1</v>
      </c>
      <c r="I234" s="149"/>
      <c r="L234" s="145"/>
      <c r="M234" s="150"/>
      <c r="T234" s="151"/>
      <c r="AT234" s="147" t="s">
        <v>147</v>
      </c>
      <c r="AU234" s="147" t="s">
        <v>87</v>
      </c>
      <c r="AV234" s="12" t="s">
        <v>85</v>
      </c>
      <c r="AW234" s="12" t="s">
        <v>34</v>
      </c>
      <c r="AX234" s="12" t="s">
        <v>77</v>
      </c>
      <c r="AY234" s="147" t="s">
        <v>138</v>
      </c>
    </row>
    <row r="235" spans="2:51" s="13" customFormat="1" ht="10.199999999999999">
      <c r="B235" s="152"/>
      <c r="D235" s="146" t="s">
        <v>147</v>
      </c>
      <c r="E235" s="153" t="s">
        <v>1</v>
      </c>
      <c r="F235" s="154" t="s">
        <v>405</v>
      </c>
      <c r="H235" s="155">
        <v>250.179</v>
      </c>
      <c r="I235" s="156"/>
      <c r="L235" s="152"/>
      <c r="M235" s="157"/>
      <c r="T235" s="158"/>
      <c r="AT235" s="153" t="s">
        <v>147</v>
      </c>
      <c r="AU235" s="153" t="s">
        <v>87</v>
      </c>
      <c r="AV235" s="13" t="s">
        <v>87</v>
      </c>
      <c r="AW235" s="13" t="s">
        <v>34</v>
      </c>
      <c r="AX235" s="13" t="s">
        <v>77</v>
      </c>
      <c r="AY235" s="153" t="s">
        <v>138</v>
      </c>
    </row>
    <row r="236" spans="2:51" s="13" customFormat="1" ht="10.199999999999999">
      <c r="B236" s="152"/>
      <c r="D236" s="146" t="s">
        <v>147</v>
      </c>
      <c r="E236" s="153" t="s">
        <v>1</v>
      </c>
      <c r="F236" s="154" t="s">
        <v>387</v>
      </c>
      <c r="H236" s="155">
        <v>-28.8</v>
      </c>
      <c r="I236" s="156"/>
      <c r="L236" s="152"/>
      <c r="M236" s="157"/>
      <c r="T236" s="158"/>
      <c r="AT236" s="153" t="s">
        <v>147</v>
      </c>
      <c r="AU236" s="153" t="s">
        <v>87</v>
      </c>
      <c r="AV236" s="13" t="s">
        <v>87</v>
      </c>
      <c r="AW236" s="13" t="s">
        <v>34</v>
      </c>
      <c r="AX236" s="13" t="s">
        <v>77</v>
      </c>
      <c r="AY236" s="153" t="s">
        <v>138</v>
      </c>
    </row>
    <row r="237" spans="2:51" s="15" customFormat="1" ht="10.199999999999999">
      <c r="B237" s="166"/>
      <c r="D237" s="146" t="s">
        <v>147</v>
      </c>
      <c r="E237" s="167" t="s">
        <v>1</v>
      </c>
      <c r="F237" s="168" t="s">
        <v>165</v>
      </c>
      <c r="H237" s="169">
        <v>221.37899999999999</v>
      </c>
      <c r="I237" s="170"/>
      <c r="L237" s="166"/>
      <c r="M237" s="171"/>
      <c r="T237" s="172"/>
      <c r="AT237" s="167" t="s">
        <v>147</v>
      </c>
      <c r="AU237" s="167" t="s">
        <v>87</v>
      </c>
      <c r="AV237" s="15" t="s">
        <v>154</v>
      </c>
      <c r="AW237" s="15" t="s">
        <v>34</v>
      </c>
      <c r="AX237" s="15" t="s">
        <v>77</v>
      </c>
      <c r="AY237" s="167" t="s">
        <v>138</v>
      </c>
    </row>
    <row r="238" spans="2:51" s="12" customFormat="1" ht="10.199999999999999">
      <c r="B238" s="145"/>
      <c r="D238" s="146" t="s">
        <v>147</v>
      </c>
      <c r="E238" s="147" t="s">
        <v>1</v>
      </c>
      <c r="F238" s="148" t="s">
        <v>388</v>
      </c>
      <c r="H238" s="147" t="s">
        <v>1</v>
      </c>
      <c r="I238" s="149"/>
      <c r="L238" s="145"/>
      <c r="M238" s="150"/>
      <c r="T238" s="151"/>
      <c r="AT238" s="147" t="s">
        <v>147</v>
      </c>
      <c r="AU238" s="147" t="s">
        <v>87</v>
      </c>
      <c r="AV238" s="12" t="s">
        <v>85</v>
      </c>
      <c r="AW238" s="12" t="s">
        <v>34</v>
      </c>
      <c r="AX238" s="12" t="s">
        <v>77</v>
      </c>
      <c r="AY238" s="147" t="s">
        <v>138</v>
      </c>
    </row>
    <row r="239" spans="2:51" s="13" customFormat="1" ht="10.199999999999999">
      <c r="B239" s="152"/>
      <c r="D239" s="146" t="s">
        <v>147</v>
      </c>
      <c r="E239" s="153" t="s">
        <v>1</v>
      </c>
      <c r="F239" s="154" t="s">
        <v>406</v>
      </c>
      <c r="H239" s="155">
        <v>771.51</v>
      </c>
      <c r="I239" s="156"/>
      <c r="L239" s="152"/>
      <c r="M239" s="157"/>
      <c r="T239" s="158"/>
      <c r="AT239" s="153" t="s">
        <v>147</v>
      </c>
      <c r="AU239" s="153" t="s">
        <v>87</v>
      </c>
      <c r="AV239" s="13" t="s">
        <v>87</v>
      </c>
      <c r="AW239" s="13" t="s">
        <v>34</v>
      </c>
      <c r="AX239" s="13" t="s">
        <v>77</v>
      </c>
      <c r="AY239" s="153" t="s">
        <v>138</v>
      </c>
    </row>
    <row r="240" spans="2:51" s="12" customFormat="1" ht="10.199999999999999">
      <c r="B240" s="145"/>
      <c r="D240" s="146" t="s">
        <v>147</v>
      </c>
      <c r="E240" s="147" t="s">
        <v>1</v>
      </c>
      <c r="F240" s="148" t="s">
        <v>407</v>
      </c>
      <c r="H240" s="147" t="s">
        <v>1</v>
      </c>
      <c r="I240" s="149"/>
      <c r="L240" s="145"/>
      <c r="M240" s="150"/>
      <c r="T240" s="151"/>
      <c r="AT240" s="147" t="s">
        <v>147</v>
      </c>
      <c r="AU240" s="147" t="s">
        <v>87</v>
      </c>
      <c r="AV240" s="12" t="s">
        <v>85</v>
      </c>
      <c r="AW240" s="12" t="s">
        <v>34</v>
      </c>
      <c r="AX240" s="12" t="s">
        <v>77</v>
      </c>
      <c r="AY240" s="147" t="s">
        <v>138</v>
      </c>
    </row>
    <row r="241" spans="2:65" s="13" customFormat="1" ht="10.199999999999999">
      <c r="B241" s="152"/>
      <c r="D241" s="146" t="s">
        <v>147</v>
      </c>
      <c r="E241" s="153" t="s">
        <v>1</v>
      </c>
      <c r="F241" s="154" t="s">
        <v>391</v>
      </c>
      <c r="H241" s="155">
        <v>-207.36</v>
      </c>
      <c r="I241" s="156"/>
      <c r="L241" s="152"/>
      <c r="M241" s="157"/>
      <c r="T241" s="158"/>
      <c r="AT241" s="153" t="s">
        <v>147</v>
      </c>
      <c r="AU241" s="153" t="s">
        <v>87</v>
      </c>
      <c r="AV241" s="13" t="s">
        <v>87</v>
      </c>
      <c r="AW241" s="13" t="s">
        <v>34</v>
      </c>
      <c r="AX241" s="13" t="s">
        <v>77</v>
      </c>
      <c r="AY241" s="153" t="s">
        <v>138</v>
      </c>
    </row>
    <row r="242" spans="2:65" s="13" customFormat="1" ht="10.199999999999999">
      <c r="B242" s="152"/>
      <c r="D242" s="146" t="s">
        <v>147</v>
      </c>
      <c r="E242" s="153" t="s">
        <v>1</v>
      </c>
      <c r="F242" s="154" t="s">
        <v>392</v>
      </c>
      <c r="H242" s="155">
        <v>-9.1199999999999992</v>
      </c>
      <c r="I242" s="156"/>
      <c r="L242" s="152"/>
      <c r="M242" s="157"/>
      <c r="T242" s="158"/>
      <c r="AT242" s="153" t="s">
        <v>147</v>
      </c>
      <c r="AU242" s="153" t="s">
        <v>87</v>
      </c>
      <c r="AV242" s="13" t="s">
        <v>87</v>
      </c>
      <c r="AW242" s="13" t="s">
        <v>34</v>
      </c>
      <c r="AX242" s="13" t="s">
        <v>77</v>
      </c>
      <c r="AY242" s="153" t="s">
        <v>138</v>
      </c>
    </row>
    <row r="243" spans="2:65" s="13" customFormat="1" ht="10.199999999999999">
      <c r="B243" s="152"/>
      <c r="D243" s="146" t="s">
        <v>147</v>
      </c>
      <c r="E243" s="153" t="s">
        <v>1</v>
      </c>
      <c r="F243" s="154" t="s">
        <v>393</v>
      </c>
      <c r="H243" s="155">
        <v>-24</v>
      </c>
      <c r="I243" s="156"/>
      <c r="L243" s="152"/>
      <c r="M243" s="157"/>
      <c r="T243" s="158"/>
      <c r="AT243" s="153" t="s">
        <v>147</v>
      </c>
      <c r="AU243" s="153" t="s">
        <v>87</v>
      </c>
      <c r="AV243" s="13" t="s">
        <v>87</v>
      </c>
      <c r="AW243" s="13" t="s">
        <v>34</v>
      </c>
      <c r="AX243" s="13" t="s">
        <v>77</v>
      </c>
      <c r="AY243" s="153" t="s">
        <v>138</v>
      </c>
    </row>
    <row r="244" spans="2:65" s="13" customFormat="1" ht="10.199999999999999">
      <c r="B244" s="152"/>
      <c r="D244" s="146" t="s">
        <v>147</v>
      </c>
      <c r="E244" s="153" t="s">
        <v>1</v>
      </c>
      <c r="F244" s="154" t="s">
        <v>394</v>
      </c>
      <c r="H244" s="155">
        <v>-2.4</v>
      </c>
      <c r="I244" s="156"/>
      <c r="L244" s="152"/>
      <c r="M244" s="157"/>
      <c r="T244" s="158"/>
      <c r="AT244" s="153" t="s">
        <v>147</v>
      </c>
      <c r="AU244" s="153" t="s">
        <v>87</v>
      </c>
      <c r="AV244" s="13" t="s">
        <v>87</v>
      </c>
      <c r="AW244" s="13" t="s">
        <v>34</v>
      </c>
      <c r="AX244" s="13" t="s">
        <v>77</v>
      </c>
      <c r="AY244" s="153" t="s">
        <v>138</v>
      </c>
    </row>
    <row r="245" spans="2:65" s="15" customFormat="1" ht="10.199999999999999">
      <c r="B245" s="166"/>
      <c r="D245" s="146" t="s">
        <v>147</v>
      </c>
      <c r="E245" s="167" t="s">
        <v>1</v>
      </c>
      <c r="F245" s="168" t="s">
        <v>165</v>
      </c>
      <c r="H245" s="169">
        <v>528.63</v>
      </c>
      <c r="I245" s="170"/>
      <c r="L245" s="166"/>
      <c r="M245" s="171"/>
      <c r="T245" s="172"/>
      <c r="AT245" s="167" t="s">
        <v>147</v>
      </c>
      <c r="AU245" s="167" t="s">
        <v>87</v>
      </c>
      <c r="AV245" s="15" t="s">
        <v>154</v>
      </c>
      <c r="AW245" s="15" t="s">
        <v>34</v>
      </c>
      <c r="AX245" s="15" t="s">
        <v>77</v>
      </c>
      <c r="AY245" s="167" t="s">
        <v>138</v>
      </c>
    </row>
    <row r="246" spans="2:65" s="12" customFormat="1" ht="10.199999999999999">
      <c r="B246" s="145"/>
      <c r="D246" s="146" t="s">
        <v>147</v>
      </c>
      <c r="E246" s="147" t="s">
        <v>1</v>
      </c>
      <c r="F246" s="148" t="s">
        <v>395</v>
      </c>
      <c r="H246" s="147" t="s">
        <v>1</v>
      </c>
      <c r="I246" s="149"/>
      <c r="L246" s="145"/>
      <c r="M246" s="150"/>
      <c r="T246" s="151"/>
      <c r="AT246" s="147" t="s">
        <v>147</v>
      </c>
      <c r="AU246" s="147" t="s">
        <v>87</v>
      </c>
      <c r="AV246" s="12" t="s">
        <v>85</v>
      </c>
      <c r="AW246" s="12" t="s">
        <v>34</v>
      </c>
      <c r="AX246" s="12" t="s">
        <v>77</v>
      </c>
      <c r="AY246" s="147" t="s">
        <v>138</v>
      </c>
    </row>
    <row r="247" spans="2:65" s="13" customFormat="1" ht="10.199999999999999">
      <c r="B247" s="152"/>
      <c r="D247" s="146" t="s">
        <v>147</v>
      </c>
      <c r="E247" s="153" t="s">
        <v>1</v>
      </c>
      <c r="F247" s="154" t="s">
        <v>396</v>
      </c>
      <c r="H247" s="155">
        <v>-65.28</v>
      </c>
      <c r="I247" s="156"/>
      <c r="L247" s="152"/>
      <c r="M247" s="157"/>
      <c r="T247" s="158"/>
      <c r="AT247" s="153" t="s">
        <v>147</v>
      </c>
      <c r="AU247" s="153" t="s">
        <v>87</v>
      </c>
      <c r="AV247" s="13" t="s">
        <v>87</v>
      </c>
      <c r="AW247" s="13" t="s">
        <v>34</v>
      </c>
      <c r="AX247" s="13" t="s">
        <v>77</v>
      </c>
      <c r="AY247" s="153" t="s">
        <v>138</v>
      </c>
    </row>
    <row r="248" spans="2:65" s="13" customFormat="1" ht="10.199999999999999">
      <c r="B248" s="152"/>
      <c r="D248" s="146" t="s">
        <v>147</v>
      </c>
      <c r="E248" s="153" t="s">
        <v>1</v>
      </c>
      <c r="F248" s="154" t="s">
        <v>397</v>
      </c>
      <c r="H248" s="155">
        <v>-60.35</v>
      </c>
      <c r="I248" s="156"/>
      <c r="L248" s="152"/>
      <c r="M248" s="157"/>
      <c r="T248" s="158"/>
      <c r="AT248" s="153" t="s">
        <v>147</v>
      </c>
      <c r="AU248" s="153" t="s">
        <v>87</v>
      </c>
      <c r="AV248" s="13" t="s">
        <v>87</v>
      </c>
      <c r="AW248" s="13" t="s">
        <v>34</v>
      </c>
      <c r="AX248" s="13" t="s">
        <v>77</v>
      </c>
      <c r="AY248" s="153" t="s">
        <v>138</v>
      </c>
    </row>
    <row r="249" spans="2:65" s="12" customFormat="1" ht="10.199999999999999">
      <c r="B249" s="145"/>
      <c r="D249" s="146" t="s">
        <v>147</v>
      </c>
      <c r="E249" s="147" t="s">
        <v>1</v>
      </c>
      <c r="F249" s="148" t="s">
        <v>327</v>
      </c>
      <c r="H249" s="147" t="s">
        <v>1</v>
      </c>
      <c r="I249" s="149"/>
      <c r="L249" s="145"/>
      <c r="M249" s="150"/>
      <c r="T249" s="151"/>
      <c r="AT249" s="147" t="s">
        <v>147</v>
      </c>
      <c r="AU249" s="147" t="s">
        <v>87</v>
      </c>
      <c r="AV249" s="12" t="s">
        <v>85</v>
      </c>
      <c r="AW249" s="12" t="s">
        <v>34</v>
      </c>
      <c r="AX249" s="12" t="s">
        <v>77</v>
      </c>
      <c r="AY249" s="147" t="s">
        <v>138</v>
      </c>
    </row>
    <row r="250" spans="2:65" s="13" customFormat="1" ht="10.199999999999999">
      <c r="B250" s="152"/>
      <c r="D250" s="146" t="s">
        <v>147</v>
      </c>
      <c r="E250" s="153" t="s">
        <v>1</v>
      </c>
      <c r="F250" s="154" t="s">
        <v>408</v>
      </c>
      <c r="H250" s="155">
        <v>10.166</v>
      </c>
      <c r="I250" s="156"/>
      <c r="L250" s="152"/>
      <c r="M250" s="157"/>
      <c r="T250" s="158"/>
      <c r="AT250" s="153" t="s">
        <v>147</v>
      </c>
      <c r="AU250" s="153" t="s">
        <v>87</v>
      </c>
      <c r="AV250" s="13" t="s">
        <v>87</v>
      </c>
      <c r="AW250" s="13" t="s">
        <v>34</v>
      </c>
      <c r="AX250" s="13" t="s">
        <v>77</v>
      </c>
      <c r="AY250" s="153" t="s">
        <v>138</v>
      </c>
    </row>
    <row r="251" spans="2:65" s="14" customFormat="1" ht="10.199999999999999">
      <c r="B251" s="159"/>
      <c r="D251" s="146" t="s">
        <v>147</v>
      </c>
      <c r="E251" s="160" t="s">
        <v>1</v>
      </c>
      <c r="F251" s="161" t="s">
        <v>150</v>
      </c>
      <c r="H251" s="162">
        <v>1245.951</v>
      </c>
      <c r="I251" s="163"/>
      <c r="L251" s="159"/>
      <c r="M251" s="164"/>
      <c r="T251" s="165"/>
      <c r="AT251" s="160" t="s">
        <v>147</v>
      </c>
      <c r="AU251" s="160" t="s">
        <v>87</v>
      </c>
      <c r="AV251" s="14" t="s">
        <v>145</v>
      </c>
      <c r="AW251" s="14" t="s">
        <v>34</v>
      </c>
      <c r="AX251" s="14" t="s">
        <v>85</v>
      </c>
      <c r="AY251" s="160" t="s">
        <v>138</v>
      </c>
    </row>
    <row r="252" spans="2:65" s="1" customFormat="1" ht="24.15" customHeight="1">
      <c r="B252" s="32"/>
      <c r="C252" s="173" t="s">
        <v>223</v>
      </c>
      <c r="D252" s="173" t="s">
        <v>201</v>
      </c>
      <c r="E252" s="174" t="s">
        <v>409</v>
      </c>
      <c r="F252" s="175" t="s">
        <v>410</v>
      </c>
      <c r="G252" s="176" t="s">
        <v>143</v>
      </c>
      <c r="H252" s="177">
        <v>2.5880000000000001</v>
      </c>
      <c r="I252" s="178"/>
      <c r="J252" s="179">
        <f>ROUND(I252*H252,2)</f>
        <v>0</v>
      </c>
      <c r="K252" s="175" t="s">
        <v>144</v>
      </c>
      <c r="L252" s="180"/>
      <c r="M252" s="181" t="s">
        <v>1</v>
      </c>
      <c r="N252" s="182" t="s">
        <v>42</v>
      </c>
      <c r="P252" s="141">
        <f>O252*H252</f>
        <v>0</v>
      </c>
      <c r="Q252" s="141">
        <v>4.7999999999999996E-3</v>
      </c>
      <c r="R252" s="141">
        <f>Q252*H252</f>
        <v>1.24224E-2</v>
      </c>
      <c r="S252" s="141">
        <v>0</v>
      </c>
      <c r="T252" s="142">
        <f>S252*H252</f>
        <v>0</v>
      </c>
      <c r="AR252" s="143" t="s">
        <v>182</v>
      </c>
      <c r="AT252" s="143" t="s">
        <v>201</v>
      </c>
      <c r="AU252" s="143" t="s">
        <v>87</v>
      </c>
      <c r="AY252" s="17" t="s">
        <v>138</v>
      </c>
      <c r="BE252" s="144">
        <f>IF(N252="základní",J252,0)</f>
        <v>0</v>
      </c>
      <c r="BF252" s="144">
        <f>IF(N252="snížená",J252,0)</f>
        <v>0</v>
      </c>
      <c r="BG252" s="144">
        <f>IF(N252="zákl. přenesená",J252,0)</f>
        <v>0</v>
      </c>
      <c r="BH252" s="144">
        <f>IF(N252="sníž. přenesená",J252,0)</f>
        <v>0</v>
      </c>
      <c r="BI252" s="144">
        <f>IF(N252="nulová",J252,0)</f>
        <v>0</v>
      </c>
      <c r="BJ252" s="17" t="s">
        <v>85</v>
      </c>
      <c r="BK252" s="144">
        <f>ROUND(I252*H252,2)</f>
        <v>0</v>
      </c>
      <c r="BL252" s="17" t="s">
        <v>145</v>
      </c>
      <c r="BM252" s="143" t="s">
        <v>411</v>
      </c>
    </row>
    <row r="253" spans="2:65" s="12" customFormat="1" ht="10.199999999999999">
      <c r="B253" s="145"/>
      <c r="D253" s="146" t="s">
        <v>147</v>
      </c>
      <c r="E253" s="147" t="s">
        <v>1</v>
      </c>
      <c r="F253" s="148" t="s">
        <v>412</v>
      </c>
      <c r="H253" s="147" t="s">
        <v>1</v>
      </c>
      <c r="I253" s="149"/>
      <c r="L253" s="145"/>
      <c r="M253" s="150"/>
      <c r="T253" s="151"/>
      <c r="AT253" s="147" t="s">
        <v>147</v>
      </c>
      <c r="AU253" s="147" t="s">
        <v>87</v>
      </c>
      <c r="AV253" s="12" t="s">
        <v>85</v>
      </c>
      <c r="AW253" s="12" t="s">
        <v>34</v>
      </c>
      <c r="AX253" s="12" t="s">
        <v>77</v>
      </c>
      <c r="AY253" s="147" t="s">
        <v>138</v>
      </c>
    </row>
    <row r="254" spans="2:65" s="13" customFormat="1" ht="10.199999999999999">
      <c r="B254" s="152"/>
      <c r="D254" s="146" t="s">
        <v>147</v>
      </c>
      <c r="E254" s="153" t="s">
        <v>1</v>
      </c>
      <c r="F254" s="154" t="s">
        <v>413</v>
      </c>
      <c r="H254" s="155">
        <v>2.5880000000000001</v>
      </c>
      <c r="I254" s="156"/>
      <c r="L254" s="152"/>
      <c r="M254" s="157"/>
      <c r="T254" s="158"/>
      <c r="AT254" s="153" t="s">
        <v>147</v>
      </c>
      <c r="AU254" s="153" t="s">
        <v>87</v>
      </c>
      <c r="AV254" s="13" t="s">
        <v>87</v>
      </c>
      <c r="AW254" s="13" t="s">
        <v>34</v>
      </c>
      <c r="AX254" s="13" t="s">
        <v>85</v>
      </c>
      <c r="AY254" s="153" t="s">
        <v>138</v>
      </c>
    </row>
    <row r="255" spans="2:65" s="1" customFormat="1" ht="44.25" customHeight="1">
      <c r="B255" s="32"/>
      <c r="C255" s="132" t="s">
        <v>229</v>
      </c>
      <c r="D255" s="132" t="s">
        <v>140</v>
      </c>
      <c r="E255" s="133" t="s">
        <v>414</v>
      </c>
      <c r="F255" s="134" t="s">
        <v>415</v>
      </c>
      <c r="G255" s="135" t="s">
        <v>143</v>
      </c>
      <c r="H255" s="136">
        <v>456.322</v>
      </c>
      <c r="I255" s="137"/>
      <c r="J255" s="138">
        <f>ROUND(I255*H255,2)</f>
        <v>0</v>
      </c>
      <c r="K255" s="134" t="s">
        <v>144</v>
      </c>
      <c r="L255" s="32"/>
      <c r="M255" s="139" t="s">
        <v>1</v>
      </c>
      <c r="N255" s="140" t="s">
        <v>42</v>
      </c>
      <c r="P255" s="141">
        <f>O255*H255</f>
        <v>0</v>
      </c>
      <c r="Q255" s="141">
        <v>8.6800000000000002E-3</v>
      </c>
      <c r="R255" s="141">
        <f>Q255*H255</f>
        <v>3.9608749599999999</v>
      </c>
      <c r="S255" s="141">
        <v>0</v>
      </c>
      <c r="T255" s="142">
        <f>S255*H255</f>
        <v>0</v>
      </c>
      <c r="AR255" s="143" t="s">
        <v>145</v>
      </c>
      <c r="AT255" s="143" t="s">
        <v>140</v>
      </c>
      <c r="AU255" s="143" t="s">
        <v>87</v>
      </c>
      <c r="AY255" s="17" t="s">
        <v>138</v>
      </c>
      <c r="BE255" s="144">
        <f>IF(N255="základní",J255,0)</f>
        <v>0</v>
      </c>
      <c r="BF255" s="144">
        <f>IF(N255="snížená",J255,0)</f>
        <v>0</v>
      </c>
      <c r="BG255" s="144">
        <f>IF(N255="zákl. přenesená",J255,0)</f>
        <v>0</v>
      </c>
      <c r="BH255" s="144">
        <f>IF(N255="sníž. přenesená",J255,0)</f>
        <v>0</v>
      </c>
      <c r="BI255" s="144">
        <f>IF(N255="nulová",J255,0)</f>
        <v>0</v>
      </c>
      <c r="BJ255" s="17" t="s">
        <v>85</v>
      </c>
      <c r="BK255" s="144">
        <f>ROUND(I255*H255,2)</f>
        <v>0</v>
      </c>
      <c r="BL255" s="17" t="s">
        <v>145</v>
      </c>
      <c r="BM255" s="143" t="s">
        <v>416</v>
      </c>
    </row>
    <row r="256" spans="2:65" s="12" customFormat="1" ht="10.199999999999999">
      <c r="B256" s="145"/>
      <c r="D256" s="146" t="s">
        <v>147</v>
      </c>
      <c r="E256" s="147" t="s">
        <v>1</v>
      </c>
      <c r="F256" s="148" t="s">
        <v>417</v>
      </c>
      <c r="H256" s="147" t="s">
        <v>1</v>
      </c>
      <c r="I256" s="149"/>
      <c r="L256" s="145"/>
      <c r="M256" s="150"/>
      <c r="T256" s="151"/>
      <c r="AT256" s="147" t="s">
        <v>147</v>
      </c>
      <c r="AU256" s="147" t="s">
        <v>87</v>
      </c>
      <c r="AV256" s="12" t="s">
        <v>85</v>
      </c>
      <c r="AW256" s="12" t="s">
        <v>34</v>
      </c>
      <c r="AX256" s="12" t="s">
        <v>77</v>
      </c>
      <c r="AY256" s="147" t="s">
        <v>138</v>
      </c>
    </row>
    <row r="257" spans="2:65" s="13" customFormat="1" ht="10.199999999999999">
      <c r="B257" s="152"/>
      <c r="D257" s="146" t="s">
        <v>147</v>
      </c>
      <c r="E257" s="153" t="s">
        <v>1</v>
      </c>
      <c r="F257" s="154" t="s">
        <v>389</v>
      </c>
      <c r="H257" s="155">
        <v>704.42200000000003</v>
      </c>
      <c r="I257" s="156"/>
      <c r="L257" s="152"/>
      <c r="M257" s="157"/>
      <c r="T257" s="158"/>
      <c r="AT257" s="153" t="s">
        <v>147</v>
      </c>
      <c r="AU257" s="153" t="s">
        <v>87</v>
      </c>
      <c r="AV257" s="13" t="s">
        <v>87</v>
      </c>
      <c r="AW257" s="13" t="s">
        <v>34</v>
      </c>
      <c r="AX257" s="13" t="s">
        <v>77</v>
      </c>
      <c r="AY257" s="153" t="s">
        <v>138</v>
      </c>
    </row>
    <row r="258" spans="2:65" s="12" customFormat="1" ht="10.199999999999999">
      <c r="B258" s="145"/>
      <c r="D258" s="146" t="s">
        <v>147</v>
      </c>
      <c r="E258" s="147" t="s">
        <v>1</v>
      </c>
      <c r="F258" s="148" t="s">
        <v>418</v>
      </c>
      <c r="H258" s="147" t="s">
        <v>1</v>
      </c>
      <c r="I258" s="149"/>
      <c r="L258" s="145"/>
      <c r="M258" s="150"/>
      <c r="T258" s="151"/>
      <c r="AT258" s="147" t="s">
        <v>147</v>
      </c>
      <c r="AU258" s="147" t="s">
        <v>87</v>
      </c>
      <c r="AV258" s="12" t="s">
        <v>85</v>
      </c>
      <c r="AW258" s="12" t="s">
        <v>34</v>
      </c>
      <c r="AX258" s="12" t="s">
        <v>77</v>
      </c>
      <c r="AY258" s="147" t="s">
        <v>138</v>
      </c>
    </row>
    <row r="259" spans="2:65" s="13" customFormat="1" ht="10.199999999999999">
      <c r="B259" s="152"/>
      <c r="D259" s="146" t="s">
        <v>147</v>
      </c>
      <c r="E259" s="153" t="s">
        <v>1</v>
      </c>
      <c r="F259" s="154" t="s">
        <v>419</v>
      </c>
      <c r="H259" s="155">
        <v>-226.56</v>
      </c>
      <c r="I259" s="156"/>
      <c r="L259" s="152"/>
      <c r="M259" s="157"/>
      <c r="T259" s="158"/>
      <c r="AT259" s="153" t="s">
        <v>147</v>
      </c>
      <c r="AU259" s="153" t="s">
        <v>87</v>
      </c>
      <c r="AV259" s="13" t="s">
        <v>87</v>
      </c>
      <c r="AW259" s="13" t="s">
        <v>34</v>
      </c>
      <c r="AX259" s="13" t="s">
        <v>77</v>
      </c>
      <c r="AY259" s="153" t="s">
        <v>138</v>
      </c>
    </row>
    <row r="260" spans="2:65" s="12" customFormat="1" ht="10.199999999999999">
      <c r="B260" s="145"/>
      <c r="D260" s="146" t="s">
        <v>147</v>
      </c>
      <c r="E260" s="147" t="s">
        <v>1</v>
      </c>
      <c r="F260" s="148" t="s">
        <v>327</v>
      </c>
      <c r="H260" s="147" t="s">
        <v>1</v>
      </c>
      <c r="I260" s="149"/>
      <c r="L260" s="145"/>
      <c r="M260" s="150"/>
      <c r="T260" s="151"/>
      <c r="AT260" s="147" t="s">
        <v>147</v>
      </c>
      <c r="AU260" s="147" t="s">
        <v>87</v>
      </c>
      <c r="AV260" s="12" t="s">
        <v>85</v>
      </c>
      <c r="AW260" s="12" t="s">
        <v>34</v>
      </c>
      <c r="AX260" s="12" t="s">
        <v>77</v>
      </c>
      <c r="AY260" s="147" t="s">
        <v>138</v>
      </c>
    </row>
    <row r="261" spans="2:65" s="13" customFormat="1" ht="10.199999999999999">
      <c r="B261" s="152"/>
      <c r="D261" s="146" t="s">
        <v>147</v>
      </c>
      <c r="E261" s="153" t="s">
        <v>1</v>
      </c>
      <c r="F261" s="154" t="s">
        <v>420</v>
      </c>
      <c r="H261" s="155">
        <v>-5.64</v>
      </c>
      <c r="I261" s="156"/>
      <c r="L261" s="152"/>
      <c r="M261" s="157"/>
      <c r="T261" s="158"/>
      <c r="AT261" s="153" t="s">
        <v>147</v>
      </c>
      <c r="AU261" s="153" t="s">
        <v>87</v>
      </c>
      <c r="AV261" s="13" t="s">
        <v>87</v>
      </c>
      <c r="AW261" s="13" t="s">
        <v>34</v>
      </c>
      <c r="AX261" s="13" t="s">
        <v>77</v>
      </c>
      <c r="AY261" s="153" t="s">
        <v>138</v>
      </c>
    </row>
    <row r="262" spans="2:65" s="12" customFormat="1" ht="10.199999999999999">
      <c r="B262" s="145"/>
      <c r="D262" s="146" t="s">
        <v>147</v>
      </c>
      <c r="E262" s="147" t="s">
        <v>1</v>
      </c>
      <c r="F262" s="148" t="s">
        <v>395</v>
      </c>
      <c r="H262" s="147" t="s">
        <v>1</v>
      </c>
      <c r="I262" s="149"/>
      <c r="L262" s="145"/>
      <c r="M262" s="150"/>
      <c r="T262" s="151"/>
      <c r="AT262" s="147" t="s">
        <v>147</v>
      </c>
      <c r="AU262" s="147" t="s">
        <v>87</v>
      </c>
      <c r="AV262" s="12" t="s">
        <v>85</v>
      </c>
      <c r="AW262" s="12" t="s">
        <v>34</v>
      </c>
      <c r="AX262" s="12" t="s">
        <v>77</v>
      </c>
      <c r="AY262" s="147" t="s">
        <v>138</v>
      </c>
    </row>
    <row r="263" spans="2:65" s="13" customFormat="1" ht="10.199999999999999">
      <c r="B263" s="152"/>
      <c r="D263" s="146" t="s">
        <v>147</v>
      </c>
      <c r="E263" s="153" t="s">
        <v>1</v>
      </c>
      <c r="F263" s="154" t="s">
        <v>421</v>
      </c>
      <c r="H263" s="155">
        <v>-15.9</v>
      </c>
      <c r="I263" s="156"/>
      <c r="L263" s="152"/>
      <c r="M263" s="157"/>
      <c r="T263" s="158"/>
      <c r="AT263" s="153" t="s">
        <v>147</v>
      </c>
      <c r="AU263" s="153" t="s">
        <v>87</v>
      </c>
      <c r="AV263" s="13" t="s">
        <v>87</v>
      </c>
      <c r="AW263" s="13" t="s">
        <v>34</v>
      </c>
      <c r="AX263" s="13" t="s">
        <v>77</v>
      </c>
      <c r="AY263" s="153" t="s">
        <v>138</v>
      </c>
    </row>
    <row r="264" spans="2:65" s="14" customFormat="1" ht="10.199999999999999">
      <c r="B264" s="159"/>
      <c r="D264" s="146" t="s">
        <v>147</v>
      </c>
      <c r="E264" s="160" t="s">
        <v>1</v>
      </c>
      <c r="F264" s="161" t="s">
        <v>150</v>
      </c>
      <c r="H264" s="162">
        <v>456.32200000000006</v>
      </c>
      <c r="I264" s="163"/>
      <c r="L264" s="159"/>
      <c r="M264" s="164"/>
      <c r="T264" s="165"/>
      <c r="AT264" s="160" t="s">
        <v>147</v>
      </c>
      <c r="AU264" s="160" t="s">
        <v>87</v>
      </c>
      <c r="AV264" s="14" t="s">
        <v>145</v>
      </c>
      <c r="AW264" s="14" t="s">
        <v>34</v>
      </c>
      <c r="AX264" s="14" t="s">
        <v>85</v>
      </c>
      <c r="AY264" s="160" t="s">
        <v>138</v>
      </c>
    </row>
    <row r="265" spans="2:65" s="1" customFormat="1" ht="16.5" customHeight="1">
      <c r="B265" s="32"/>
      <c r="C265" s="173" t="s">
        <v>235</v>
      </c>
      <c r="D265" s="173" t="s">
        <v>201</v>
      </c>
      <c r="E265" s="174" t="s">
        <v>422</v>
      </c>
      <c r="F265" s="175" t="s">
        <v>423</v>
      </c>
      <c r="G265" s="176" t="s">
        <v>143</v>
      </c>
      <c r="H265" s="177">
        <v>523.41</v>
      </c>
      <c r="I265" s="178"/>
      <c r="J265" s="179">
        <f>ROUND(I265*H265,2)</f>
        <v>0</v>
      </c>
      <c r="K265" s="175" t="s">
        <v>144</v>
      </c>
      <c r="L265" s="180"/>
      <c r="M265" s="181" t="s">
        <v>1</v>
      </c>
      <c r="N265" s="182" t="s">
        <v>42</v>
      </c>
      <c r="P265" s="141">
        <f>O265*H265</f>
        <v>0</v>
      </c>
      <c r="Q265" s="141">
        <v>2.7000000000000001E-3</v>
      </c>
      <c r="R265" s="141">
        <f>Q265*H265</f>
        <v>1.4132069999999999</v>
      </c>
      <c r="S265" s="141">
        <v>0</v>
      </c>
      <c r="T265" s="142">
        <f>S265*H265</f>
        <v>0</v>
      </c>
      <c r="AR265" s="143" t="s">
        <v>182</v>
      </c>
      <c r="AT265" s="143" t="s">
        <v>201</v>
      </c>
      <c r="AU265" s="143" t="s">
        <v>87</v>
      </c>
      <c r="AY265" s="17" t="s">
        <v>138</v>
      </c>
      <c r="BE265" s="144">
        <f>IF(N265="základní",J265,0)</f>
        <v>0</v>
      </c>
      <c r="BF265" s="144">
        <f>IF(N265="snížená",J265,0)</f>
        <v>0</v>
      </c>
      <c r="BG265" s="144">
        <f>IF(N265="zákl. přenesená",J265,0)</f>
        <v>0</v>
      </c>
      <c r="BH265" s="144">
        <f>IF(N265="sníž. přenesená",J265,0)</f>
        <v>0</v>
      </c>
      <c r="BI265" s="144">
        <f>IF(N265="nulová",J265,0)</f>
        <v>0</v>
      </c>
      <c r="BJ265" s="17" t="s">
        <v>85</v>
      </c>
      <c r="BK265" s="144">
        <f>ROUND(I265*H265,2)</f>
        <v>0</v>
      </c>
      <c r="BL265" s="17" t="s">
        <v>145</v>
      </c>
      <c r="BM265" s="143" t="s">
        <v>424</v>
      </c>
    </row>
    <row r="266" spans="2:65" s="12" customFormat="1" ht="10.199999999999999">
      <c r="B266" s="145"/>
      <c r="D266" s="146" t="s">
        <v>147</v>
      </c>
      <c r="E266" s="147" t="s">
        <v>1</v>
      </c>
      <c r="F266" s="148" t="s">
        <v>417</v>
      </c>
      <c r="H266" s="147" t="s">
        <v>1</v>
      </c>
      <c r="I266" s="149"/>
      <c r="L266" s="145"/>
      <c r="M266" s="150"/>
      <c r="T266" s="151"/>
      <c r="AT266" s="147" t="s">
        <v>147</v>
      </c>
      <c r="AU266" s="147" t="s">
        <v>87</v>
      </c>
      <c r="AV266" s="12" t="s">
        <v>85</v>
      </c>
      <c r="AW266" s="12" t="s">
        <v>34</v>
      </c>
      <c r="AX266" s="12" t="s">
        <v>77</v>
      </c>
      <c r="AY266" s="147" t="s">
        <v>138</v>
      </c>
    </row>
    <row r="267" spans="2:65" s="13" customFormat="1" ht="10.199999999999999">
      <c r="B267" s="152"/>
      <c r="D267" s="146" t="s">
        <v>147</v>
      </c>
      <c r="E267" s="153" t="s">
        <v>1</v>
      </c>
      <c r="F267" s="154" t="s">
        <v>406</v>
      </c>
      <c r="H267" s="155">
        <v>771.51</v>
      </c>
      <c r="I267" s="156"/>
      <c r="L267" s="152"/>
      <c r="M267" s="157"/>
      <c r="T267" s="158"/>
      <c r="AT267" s="153" t="s">
        <v>147</v>
      </c>
      <c r="AU267" s="153" t="s">
        <v>87</v>
      </c>
      <c r="AV267" s="13" t="s">
        <v>87</v>
      </c>
      <c r="AW267" s="13" t="s">
        <v>34</v>
      </c>
      <c r="AX267" s="13" t="s">
        <v>77</v>
      </c>
      <c r="AY267" s="153" t="s">
        <v>138</v>
      </c>
    </row>
    <row r="268" spans="2:65" s="12" customFormat="1" ht="10.199999999999999">
      <c r="B268" s="145"/>
      <c r="D268" s="146" t="s">
        <v>147</v>
      </c>
      <c r="E268" s="147" t="s">
        <v>1</v>
      </c>
      <c r="F268" s="148" t="s">
        <v>418</v>
      </c>
      <c r="H268" s="147" t="s">
        <v>1</v>
      </c>
      <c r="I268" s="149"/>
      <c r="L268" s="145"/>
      <c r="M268" s="150"/>
      <c r="T268" s="151"/>
      <c r="AT268" s="147" t="s">
        <v>147</v>
      </c>
      <c r="AU268" s="147" t="s">
        <v>87</v>
      </c>
      <c r="AV268" s="12" t="s">
        <v>85</v>
      </c>
      <c r="AW268" s="12" t="s">
        <v>34</v>
      </c>
      <c r="AX268" s="12" t="s">
        <v>77</v>
      </c>
      <c r="AY268" s="147" t="s">
        <v>138</v>
      </c>
    </row>
    <row r="269" spans="2:65" s="13" customFormat="1" ht="10.199999999999999">
      <c r="B269" s="152"/>
      <c r="D269" s="146" t="s">
        <v>147</v>
      </c>
      <c r="E269" s="153" t="s">
        <v>1</v>
      </c>
      <c r="F269" s="154" t="s">
        <v>419</v>
      </c>
      <c r="H269" s="155">
        <v>-226.56</v>
      </c>
      <c r="I269" s="156"/>
      <c r="L269" s="152"/>
      <c r="M269" s="157"/>
      <c r="T269" s="158"/>
      <c r="AT269" s="153" t="s">
        <v>147</v>
      </c>
      <c r="AU269" s="153" t="s">
        <v>87</v>
      </c>
      <c r="AV269" s="13" t="s">
        <v>87</v>
      </c>
      <c r="AW269" s="13" t="s">
        <v>34</v>
      </c>
      <c r="AX269" s="13" t="s">
        <v>77</v>
      </c>
      <c r="AY269" s="153" t="s">
        <v>138</v>
      </c>
    </row>
    <row r="270" spans="2:65" s="12" customFormat="1" ht="10.199999999999999">
      <c r="B270" s="145"/>
      <c r="D270" s="146" t="s">
        <v>147</v>
      </c>
      <c r="E270" s="147" t="s">
        <v>1</v>
      </c>
      <c r="F270" s="148" t="s">
        <v>327</v>
      </c>
      <c r="H270" s="147" t="s">
        <v>1</v>
      </c>
      <c r="I270" s="149"/>
      <c r="L270" s="145"/>
      <c r="M270" s="150"/>
      <c r="T270" s="151"/>
      <c r="AT270" s="147" t="s">
        <v>147</v>
      </c>
      <c r="AU270" s="147" t="s">
        <v>87</v>
      </c>
      <c r="AV270" s="12" t="s">
        <v>85</v>
      </c>
      <c r="AW270" s="12" t="s">
        <v>34</v>
      </c>
      <c r="AX270" s="12" t="s">
        <v>77</v>
      </c>
      <c r="AY270" s="147" t="s">
        <v>138</v>
      </c>
    </row>
    <row r="271" spans="2:65" s="13" customFormat="1" ht="10.199999999999999">
      <c r="B271" s="152"/>
      <c r="D271" s="146" t="s">
        <v>147</v>
      </c>
      <c r="E271" s="153" t="s">
        <v>1</v>
      </c>
      <c r="F271" s="154" t="s">
        <v>420</v>
      </c>
      <c r="H271" s="155">
        <v>-5.64</v>
      </c>
      <c r="I271" s="156"/>
      <c r="L271" s="152"/>
      <c r="M271" s="157"/>
      <c r="T271" s="158"/>
      <c r="AT271" s="153" t="s">
        <v>147</v>
      </c>
      <c r="AU271" s="153" t="s">
        <v>87</v>
      </c>
      <c r="AV271" s="13" t="s">
        <v>87</v>
      </c>
      <c r="AW271" s="13" t="s">
        <v>34</v>
      </c>
      <c r="AX271" s="13" t="s">
        <v>77</v>
      </c>
      <c r="AY271" s="153" t="s">
        <v>138</v>
      </c>
    </row>
    <row r="272" spans="2:65" s="12" customFormat="1" ht="10.199999999999999">
      <c r="B272" s="145"/>
      <c r="D272" s="146" t="s">
        <v>147</v>
      </c>
      <c r="E272" s="147" t="s">
        <v>1</v>
      </c>
      <c r="F272" s="148" t="s">
        <v>395</v>
      </c>
      <c r="H272" s="147" t="s">
        <v>1</v>
      </c>
      <c r="I272" s="149"/>
      <c r="L272" s="145"/>
      <c r="M272" s="150"/>
      <c r="T272" s="151"/>
      <c r="AT272" s="147" t="s">
        <v>147</v>
      </c>
      <c r="AU272" s="147" t="s">
        <v>87</v>
      </c>
      <c r="AV272" s="12" t="s">
        <v>85</v>
      </c>
      <c r="AW272" s="12" t="s">
        <v>34</v>
      </c>
      <c r="AX272" s="12" t="s">
        <v>77</v>
      </c>
      <c r="AY272" s="147" t="s">
        <v>138</v>
      </c>
    </row>
    <row r="273" spans="2:65" s="13" customFormat="1" ht="10.199999999999999">
      <c r="B273" s="152"/>
      <c r="D273" s="146" t="s">
        <v>147</v>
      </c>
      <c r="E273" s="153" t="s">
        <v>1</v>
      </c>
      <c r="F273" s="154" t="s">
        <v>421</v>
      </c>
      <c r="H273" s="155">
        <v>-15.9</v>
      </c>
      <c r="I273" s="156"/>
      <c r="L273" s="152"/>
      <c r="M273" s="157"/>
      <c r="T273" s="158"/>
      <c r="AT273" s="153" t="s">
        <v>147</v>
      </c>
      <c r="AU273" s="153" t="s">
        <v>87</v>
      </c>
      <c r="AV273" s="13" t="s">
        <v>87</v>
      </c>
      <c r="AW273" s="13" t="s">
        <v>34</v>
      </c>
      <c r="AX273" s="13" t="s">
        <v>77</v>
      </c>
      <c r="AY273" s="153" t="s">
        <v>138</v>
      </c>
    </row>
    <row r="274" spans="2:65" s="14" customFormat="1" ht="10.199999999999999">
      <c r="B274" s="159"/>
      <c r="D274" s="146" t="s">
        <v>147</v>
      </c>
      <c r="E274" s="160" t="s">
        <v>1</v>
      </c>
      <c r="F274" s="161" t="s">
        <v>150</v>
      </c>
      <c r="H274" s="162">
        <v>523.41</v>
      </c>
      <c r="I274" s="163"/>
      <c r="L274" s="159"/>
      <c r="M274" s="164"/>
      <c r="T274" s="165"/>
      <c r="AT274" s="160" t="s">
        <v>147</v>
      </c>
      <c r="AU274" s="160" t="s">
        <v>87</v>
      </c>
      <c r="AV274" s="14" t="s">
        <v>145</v>
      </c>
      <c r="AW274" s="14" t="s">
        <v>34</v>
      </c>
      <c r="AX274" s="14" t="s">
        <v>85</v>
      </c>
      <c r="AY274" s="160" t="s">
        <v>138</v>
      </c>
    </row>
    <row r="275" spans="2:65" s="1" customFormat="1" ht="44.25" customHeight="1">
      <c r="B275" s="32"/>
      <c r="C275" s="132" t="s">
        <v>240</v>
      </c>
      <c r="D275" s="132" t="s">
        <v>140</v>
      </c>
      <c r="E275" s="133" t="s">
        <v>425</v>
      </c>
      <c r="F275" s="134" t="s">
        <v>426</v>
      </c>
      <c r="G275" s="135" t="s">
        <v>143</v>
      </c>
      <c r="H275" s="136">
        <v>2.331</v>
      </c>
      <c r="I275" s="137"/>
      <c r="J275" s="138">
        <f>ROUND(I275*H275,2)</f>
        <v>0</v>
      </c>
      <c r="K275" s="134" t="s">
        <v>144</v>
      </c>
      <c r="L275" s="32"/>
      <c r="M275" s="139" t="s">
        <v>1</v>
      </c>
      <c r="N275" s="140" t="s">
        <v>42</v>
      </c>
      <c r="P275" s="141">
        <f>O275*H275</f>
        <v>0</v>
      </c>
      <c r="Q275" s="141">
        <v>1.1520000000000001E-2</v>
      </c>
      <c r="R275" s="141">
        <f>Q275*H275</f>
        <v>2.6853120000000001E-2</v>
      </c>
      <c r="S275" s="141">
        <v>0</v>
      </c>
      <c r="T275" s="142">
        <f>S275*H275</f>
        <v>0</v>
      </c>
      <c r="AR275" s="143" t="s">
        <v>145</v>
      </c>
      <c r="AT275" s="143" t="s">
        <v>140</v>
      </c>
      <c r="AU275" s="143" t="s">
        <v>87</v>
      </c>
      <c r="AY275" s="17" t="s">
        <v>138</v>
      </c>
      <c r="BE275" s="144">
        <f>IF(N275="základní",J275,0)</f>
        <v>0</v>
      </c>
      <c r="BF275" s="144">
        <f>IF(N275="snížená",J275,0)</f>
        <v>0</v>
      </c>
      <c r="BG275" s="144">
        <f>IF(N275="zákl. přenesená",J275,0)</f>
        <v>0</v>
      </c>
      <c r="BH275" s="144">
        <f>IF(N275="sníž. přenesená",J275,0)</f>
        <v>0</v>
      </c>
      <c r="BI275" s="144">
        <f>IF(N275="nulová",J275,0)</f>
        <v>0</v>
      </c>
      <c r="BJ275" s="17" t="s">
        <v>85</v>
      </c>
      <c r="BK275" s="144">
        <f>ROUND(I275*H275,2)</f>
        <v>0</v>
      </c>
      <c r="BL275" s="17" t="s">
        <v>145</v>
      </c>
      <c r="BM275" s="143" t="s">
        <v>427</v>
      </c>
    </row>
    <row r="276" spans="2:65" s="13" customFormat="1" ht="10.199999999999999">
      <c r="B276" s="152"/>
      <c r="D276" s="146" t="s">
        <v>147</v>
      </c>
      <c r="E276" s="153" t="s">
        <v>1</v>
      </c>
      <c r="F276" s="154" t="s">
        <v>428</v>
      </c>
      <c r="H276" s="155">
        <v>2.331</v>
      </c>
      <c r="I276" s="156"/>
      <c r="L276" s="152"/>
      <c r="M276" s="157"/>
      <c r="T276" s="158"/>
      <c r="AT276" s="153" t="s">
        <v>147</v>
      </c>
      <c r="AU276" s="153" t="s">
        <v>87</v>
      </c>
      <c r="AV276" s="13" t="s">
        <v>87</v>
      </c>
      <c r="AW276" s="13" t="s">
        <v>34</v>
      </c>
      <c r="AX276" s="13" t="s">
        <v>85</v>
      </c>
      <c r="AY276" s="153" t="s">
        <v>138</v>
      </c>
    </row>
    <row r="277" spans="2:65" s="1" customFormat="1" ht="24.15" customHeight="1">
      <c r="B277" s="32"/>
      <c r="C277" s="173" t="s">
        <v>246</v>
      </c>
      <c r="D277" s="173" t="s">
        <v>201</v>
      </c>
      <c r="E277" s="174" t="s">
        <v>332</v>
      </c>
      <c r="F277" s="175" t="s">
        <v>333</v>
      </c>
      <c r="G277" s="176" t="s">
        <v>143</v>
      </c>
      <c r="H277" s="177">
        <v>2.681</v>
      </c>
      <c r="I277" s="178"/>
      <c r="J277" s="179">
        <f>ROUND(I277*H277,2)</f>
        <v>0</v>
      </c>
      <c r="K277" s="175" t="s">
        <v>144</v>
      </c>
      <c r="L277" s="180"/>
      <c r="M277" s="181" t="s">
        <v>1</v>
      </c>
      <c r="N277" s="182" t="s">
        <v>42</v>
      </c>
      <c r="P277" s="141">
        <f>O277*H277</f>
        <v>0</v>
      </c>
      <c r="Q277" s="141">
        <v>1.9E-2</v>
      </c>
      <c r="R277" s="141">
        <f>Q277*H277</f>
        <v>5.0938999999999998E-2</v>
      </c>
      <c r="S277" s="141">
        <v>0</v>
      </c>
      <c r="T277" s="142">
        <f>S277*H277</f>
        <v>0</v>
      </c>
      <c r="AR277" s="143" t="s">
        <v>182</v>
      </c>
      <c r="AT277" s="143" t="s">
        <v>201</v>
      </c>
      <c r="AU277" s="143" t="s">
        <v>87</v>
      </c>
      <c r="AY277" s="17" t="s">
        <v>138</v>
      </c>
      <c r="BE277" s="144">
        <f>IF(N277="základní",J277,0)</f>
        <v>0</v>
      </c>
      <c r="BF277" s="144">
        <f>IF(N277="snížená",J277,0)</f>
        <v>0</v>
      </c>
      <c r="BG277" s="144">
        <f>IF(N277="zákl. přenesená",J277,0)</f>
        <v>0</v>
      </c>
      <c r="BH277" s="144">
        <f>IF(N277="sníž. přenesená",J277,0)</f>
        <v>0</v>
      </c>
      <c r="BI277" s="144">
        <f>IF(N277="nulová",J277,0)</f>
        <v>0</v>
      </c>
      <c r="BJ277" s="17" t="s">
        <v>85</v>
      </c>
      <c r="BK277" s="144">
        <f>ROUND(I277*H277,2)</f>
        <v>0</v>
      </c>
      <c r="BL277" s="17" t="s">
        <v>145</v>
      </c>
      <c r="BM277" s="143" t="s">
        <v>429</v>
      </c>
    </row>
    <row r="278" spans="2:65" s="13" customFormat="1" ht="10.199999999999999">
      <c r="B278" s="152"/>
      <c r="D278" s="146" t="s">
        <v>147</v>
      </c>
      <c r="F278" s="154" t="s">
        <v>430</v>
      </c>
      <c r="H278" s="155">
        <v>2.681</v>
      </c>
      <c r="I278" s="156"/>
      <c r="L278" s="152"/>
      <c r="M278" s="157"/>
      <c r="T278" s="158"/>
      <c r="AT278" s="153" t="s">
        <v>147</v>
      </c>
      <c r="AU278" s="153" t="s">
        <v>87</v>
      </c>
      <c r="AV278" s="13" t="s">
        <v>87</v>
      </c>
      <c r="AW278" s="13" t="s">
        <v>4</v>
      </c>
      <c r="AX278" s="13" t="s">
        <v>85</v>
      </c>
      <c r="AY278" s="153" t="s">
        <v>138</v>
      </c>
    </row>
    <row r="279" spans="2:65" s="1" customFormat="1" ht="44.25" customHeight="1">
      <c r="B279" s="32"/>
      <c r="C279" s="132" t="s">
        <v>7</v>
      </c>
      <c r="D279" s="132" t="s">
        <v>140</v>
      </c>
      <c r="E279" s="133" t="s">
        <v>431</v>
      </c>
      <c r="F279" s="134" t="s">
        <v>432</v>
      </c>
      <c r="G279" s="135" t="s">
        <v>143</v>
      </c>
      <c r="H279" s="136">
        <v>71.739999999999995</v>
      </c>
      <c r="I279" s="137"/>
      <c r="J279" s="138">
        <f>ROUND(I279*H279,2)</f>
        <v>0</v>
      </c>
      <c r="K279" s="134" t="s">
        <v>144</v>
      </c>
      <c r="L279" s="32"/>
      <c r="M279" s="139" t="s">
        <v>1</v>
      </c>
      <c r="N279" s="140" t="s">
        <v>42</v>
      </c>
      <c r="P279" s="141">
        <f>O279*H279</f>
        <v>0</v>
      </c>
      <c r="Q279" s="141">
        <v>1.1599999999999999E-2</v>
      </c>
      <c r="R279" s="141">
        <f>Q279*H279</f>
        <v>0.83218399999999992</v>
      </c>
      <c r="S279" s="141">
        <v>0</v>
      </c>
      <c r="T279" s="142">
        <f>S279*H279</f>
        <v>0</v>
      </c>
      <c r="AR279" s="143" t="s">
        <v>145</v>
      </c>
      <c r="AT279" s="143" t="s">
        <v>140</v>
      </c>
      <c r="AU279" s="143" t="s">
        <v>87</v>
      </c>
      <c r="AY279" s="17" t="s">
        <v>138</v>
      </c>
      <c r="BE279" s="144">
        <f>IF(N279="základní",J279,0)</f>
        <v>0</v>
      </c>
      <c r="BF279" s="144">
        <f>IF(N279="snížená",J279,0)</f>
        <v>0</v>
      </c>
      <c r="BG279" s="144">
        <f>IF(N279="zákl. přenesená",J279,0)</f>
        <v>0</v>
      </c>
      <c r="BH279" s="144">
        <f>IF(N279="sníž. přenesená",J279,0)</f>
        <v>0</v>
      </c>
      <c r="BI279" s="144">
        <f>IF(N279="nulová",J279,0)</f>
        <v>0</v>
      </c>
      <c r="BJ279" s="17" t="s">
        <v>85</v>
      </c>
      <c r="BK279" s="144">
        <f>ROUND(I279*H279,2)</f>
        <v>0</v>
      </c>
      <c r="BL279" s="17" t="s">
        <v>145</v>
      </c>
      <c r="BM279" s="143" t="s">
        <v>433</v>
      </c>
    </row>
    <row r="280" spans="2:65" s="12" customFormat="1" ht="10.199999999999999">
      <c r="B280" s="145"/>
      <c r="D280" s="146" t="s">
        <v>147</v>
      </c>
      <c r="E280" s="147" t="s">
        <v>1</v>
      </c>
      <c r="F280" s="148" t="s">
        <v>327</v>
      </c>
      <c r="H280" s="147" t="s">
        <v>1</v>
      </c>
      <c r="I280" s="149"/>
      <c r="L280" s="145"/>
      <c r="M280" s="150"/>
      <c r="T280" s="151"/>
      <c r="AT280" s="147" t="s">
        <v>147</v>
      </c>
      <c r="AU280" s="147" t="s">
        <v>87</v>
      </c>
      <c r="AV280" s="12" t="s">
        <v>85</v>
      </c>
      <c r="AW280" s="12" t="s">
        <v>34</v>
      </c>
      <c r="AX280" s="12" t="s">
        <v>77</v>
      </c>
      <c r="AY280" s="147" t="s">
        <v>138</v>
      </c>
    </row>
    <row r="281" spans="2:65" s="13" customFormat="1" ht="10.199999999999999">
      <c r="B281" s="152"/>
      <c r="D281" s="146" t="s">
        <v>147</v>
      </c>
      <c r="E281" s="153" t="s">
        <v>1</v>
      </c>
      <c r="F281" s="154" t="s">
        <v>434</v>
      </c>
      <c r="H281" s="155">
        <v>17.03</v>
      </c>
      <c r="I281" s="156"/>
      <c r="L281" s="152"/>
      <c r="M281" s="157"/>
      <c r="T281" s="158"/>
      <c r="AT281" s="153" t="s">
        <v>147</v>
      </c>
      <c r="AU281" s="153" t="s">
        <v>87</v>
      </c>
      <c r="AV281" s="13" t="s">
        <v>87</v>
      </c>
      <c r="AW281" s="13" t="s">
        <v>34</v>
      </c>
      <c r="AX281" s="13" t="s">
        <v>77</v>
      </c>
      <c r="AY281" s="153" t="s">
        <v>138</v>
      </c>
    </row>
    <row r="282" spans="2:65" s="13" customFormat="1" ht="10.199999999999999">
      <c r="B282" s="152"/>
      <c r="D282" s="146" t="s">
        <v>147</v>
      </c>
      <c r="E282" s="153" t="s">
        <v>1</v>
      </c>
      <c r="F282" s="154" t="s">
        <v>420</v>
      </c>
      <c r="H282" s="155">
        <v>-5.64</v>
      </c>
      <c r="I282" s="156"/>
      <c r="L282" s="152"/>
      <c r="M282" s="157"/>
      <c r="T282" s="158"/>
      <c r="AT282" s="153" t="s">
        <v>147</v>
      </c>
      <c r="AU282" s="153" t="s">
        <v>87</v>
      </c>
      <c r="AV282" s="13" t="s">
        <v>87</v>
      </c>
      <c r="AW282" s="13" t="s">
        <v>34</v>
      </c>
      <c r="AX282" s="13" t="s">
        <v>77</v>
      </c>
      <c r="AY282" s="153" t="s">
        <v>138</v>
      </c>
    </row>
    <row r="283" spans="2:65" s="12" customFormat="1" ht="10.199999999999999">
      <c r="B283" s="145"/>
      <c r="D283" s="146" t="s">
        <v>147</v>
      </c>
      <c r="E283" s="147" t="s">
        <v>1</v>
      </c>
      <c r="F283" s="148" t="s">
        <v>395</v>
      </c>
      <c r="H283" s="147" t="s">
        <v>1</v>
      </c>
      <c r="I283" s="149"/>
      <c r="L283" s="145"/>
      <c r="M283" s="150"/>
      <c r="T283" s="151"/>
      <c r="AT283" s="147" t="s">
        <v>147</v>
      </c>
      <c r="AU283" s="147" t="s">
        <v>87</v>
      </c>
      <c r="AV283" s="12" t="s">
        <v>85</v>
      </c>
      <c r="AW283" s="12" t="s">
        <v>34</v>
      </c>
      <c r="AX283" s="12" t="s">
        <v>77</v>
      </c>
      <c r="AY283" s="147" t="s">
        <v>138</v>
      </c>
    </row>
    <row r="284" spans="2:65" s="13" customFormat="1" ht="10.199999999999999">
      <c r="B284" s="152"/>
      <c r="D284" s="146" t="s">
        <v>147</v>
      </c>
      <c r="E284" s="153" t="s">
        <v>1</v>
      </c>
      <c r="F284" s="154" t="s">
        <v>435</v>
      </c>
      <c r="H284" s="155">
        <v>60.35</v>
      </c>
      <c r="I284" s="156"/>
      <c r="L284" s="152"/>
      <c r="M284" s="157"/>
      <c r="T284" s="158"/>
      <c r="AT284" s="153" t="s">
        <v>147</v>
      </c>
      <c r="AU284" s="153" t="s">
        <v>87</v>
      </c>
      <c r="AV284" s="13" t="s">
        <v>87</v>
      </c>
      <c r="AW284" s="13" t="s">
        <v>34</v>
      </c>
      <c r="AX284" s="13" t="s">
        <v>77</v>
      </c>
      <c r="AY284" s="153" t="s">
        <v>138</v>
      </c>
    </row>
    <row r="285" spans="2:65" s="14" customFormat="1" ht="10.199999999999999">
      <c r="B285" s="159"/>
      <c r="D285" s="146" t="s">
        <v>147</v>
      </c>
      <c r="E285" s="160" t="s">
        <v>1</v>
      </c>
      <c r="F285" s="161" t="s">
        <v>150</v>
      </c>
      <c r="H285" s="162">
        <v>71.739999999999995</v>
      </c>
      <c r="I285" s="163"/>
      <c r="L285" s="159"/>
      <c r="M285" s="164"/>
      <c r="T285" s="165"/>
      <c r="AT285" s="160" t="s">
        <v>147</v>
      </c>
      <c r="AU285" s="160" t="s">
        <v>87</v>
      </c>
      <c r="AV285" s="14" t="s">
        <v>145</v>
      </c>
      <c r="AW285" s="14" t="s">
        <v>34</v>
      </c>
      <c r="AX285" s="14" t="s">
        <v>85</v>
      </c>
      <c r="AY285" s="160" t="s">
        <v>138</v>
      </c>
    </row>
    <row r="286" spans="2:65" s="1" customFormat="1" ht="24.15" customHeight="1">
      <c r="B286" s="32"/>
      <c r="C286" s="173" t="s">
        <v>256</v>
      </c>
      <c r="D286" s="173" t="s">
        <v>201</v>
      </c>
      <c r="E286" s="174" t="s">
        <v>436</v>
      </c>
      <c r="F286" s="175" t="s">
        <v>437</v>
      </c>
      <c r="G286" s="176" t="s">
        <v>143</v>
      </c>
      <c r="H286" s="177">
        <v>82.213999999999999</v>
      </c>
      <c r="I286" s="178"/>
      <c r="J286" s="179">
        <f>ROUND(I286*H286,2)</f>
        <v>0</v>
      </c>
      <c r="K286" s="175" t="s">
        <v>144</v>
      </c>
      <c r="L286" s="180"/>
      <c r="M286" s="181" t="s">
        <v>1</v>
      </c>
      <c r="N286" s="182" t="s">
        <v>42</v>
      </c>
      <c r="P286" s="141">
        <f>O286*H286</f>
        <v>0</v>
      </c>
      <c r="Q286" s="141">
        <v>2.5000000000000001E-2</v>
      </c>
      <c r="R286" s="141">
        <f>Q286*H286</f>
        <v>2.0553500000000002</v>
      </c>
      <c r="S286" s="141">
        <v>0</v>
      </c>
      <c r="T286" s="142">
        <f>S286*H286</f>
        <v>0</v>
      </c>
      <c r="AR286" s="143" t="s">
        <v>182</v>
      </c>
      <c r="AT286" s="143" t="s">
        <v>201</v>
      </c>
      <c r="AU286" s="143" t="s">
        <v>87</v>
      </c>
      <c r="AY286" s="17" t="s">
        <v>138</v>
      </c>
      <c r="BE286" s="144">
        <f>IF(N286="základní",J286,0)</f>
        <v>0</v>
      </c>
      <c r="BF286" s="144">
        <f>IF(N286="snížená",J286,0)</f>
        <v>0</v>
      </c>
      <c r="BG286" s="144">
        <f>IF(N286="zákl. přenesená",J286,0)</f>
        <v>0</v>
      </c>
      <c r="BH286" s="144">
        <f>IF(N286="sníž. přenesená",J286,0)</f>
        <v>0</v>
      </c>
      <c r="BI286" s="144">
        <f>IF(N286="nulová",J286,0)</f>
        <v>0</v>
      </c>
      <c r="BJ286" s="17" t="s">
        <v>85</v>
      </c>
      <c r="BK286" s="144">
        <f>ROUND(I286*H286,2)</f>
        <v>0</v>
      </c>
      <c r="BL286" s="17" t="s">
        <v>145</v>
      </c>
      <c r="BM286" s="143" t="s">
        <v>438</v>
      </c>
    </row>
    <row r="287" spans="2:65" s="13" customFormat="1" ht="10.199999999999999">
      <c r="B287" s="152"/>
      <c r="D287" s="146" t="s">
        <v>147</v>
      </c>
      <c r="E287" s="153" t="s">
        <v>1</v>
      </c>
      <c r="F287" s="154" t="s">
        <v>439</v>
      </c>
      <c r="H287" s="155">
        <v>82.213999999999999</v>
      </c>
      <c r="I287" s="156"/>
      <c r="L287" s="152"/>
      <c r="M287" s="157"/>
      <c r="T287" s="158"/>
      <c r="AT287" s="153" t="s">
        <v>147</v>
      </c>
      <c r="AU287" s="153" t="s">
        <v>87</v>
      </c>
      <c r="AV287" s="13" t="s">
        <v>87</v>
      </c>
      <c r="AW287" s="13" t="s">
        <v>34</v>
      </c>
      <c r="AX287" s="13" t="s">
        <v>85</v>
      </c>
      <c r="AY287" s="153" t="s">
        <v>138</v>
      </c>
    </row>
    <row r="288" spans="2:65" s="1" customFormat="1" ht="49.05" customHeight="1">
      <c r="B288" s="32"/>
      <c r="C288" s="132" t="s">
        <v>260</v>
      </c>
      <c r="D288" s="132" t="s">
        <v>140</v>
      </c>
      <c r="E288" s="133" t="s">
        <v>440</v>
      </c>
      <c r="F288" s="134" t="s">
        <v>441</v>
      </c>
      <c r="G288" s="135" t="s">
        <v>143</v>
      </c>
      <c r="H288" s="136">
        <v>68.400000000000006</v>
      </c>
      <c r="I288" s="137"/>
      <c r="J288" s="138">
        <f>ROUND(I288*H288,2)</f>
        <v>0</v>
      </c>
      <c r="K288" s="134" t="s">
        <v>144</v>
      </c>
      <c r="L288" s="32"/>
      <c r="M288" s="139" t="s">
        <v>1</v>
      </c>
      <c r="N288" s="140" t="s">
        <v>42</v>
      </c>
      <c r="P288" s="141">
        <f>O288*H288</f>
        <v>0</v>
      </c>
      <c r="Q288" s="141">
        <v>1.1679999999999999E-2</v>
      </c>
      <c r="R288" s="141">
        <f>Q288*H288</f>
        <v>0.79891200000000007</v>
      </c>
      <c r="S288" s="141">
        <v>0</v>
      </c>
      <c r="T288" s="142">
        <f>S288*H288</f>
        <v>0</v>
      </c>
      <c r="AR288" s="143" t="s">
        <v>145</v>
      </c>
      <c r="AT288" s="143" t="s">
        <v>140</v>
      </c>
      <c r="AU288" s="143" t="s">
        <v>87</v>
      </c>
      <c r="AY288" s="17" t="s">
        <v>138</v>
      </c>
      <c r="BE288" s="144">
        <f>IF(N288="základní",J288,0)</f>
        <v>0</v>
      </c>
      <c r="BF288" s="144">
        <f>IF(N288="snížená",J288,0)</f>
        <v>0</v>
      </c>
      <c r="BG288" s="144">
        <f>IF(N288="zákl. přenesená",J288,0)</f>
        <v>0</v>
      </c>
      <c r="BH288" s="144">
        <f>IF(N288="sníž. přenesená",J288,0)</f>
        <v>0</v>
      </c>
      <c r="BI288" s="144">
        <f>IF(N288="nulová",J288,0)</f>
        <v>0</v>
      </c>
      <c r="BJ288" s="17" t="s">
        <v>85</v>
      </c>
      <c r="BK288" s="144">
        <f>ROUND(I288*H288,2)</f>
        <v>0</v>
      </c>
      <c r="BL288" s="17" t="s">
        <v>145</v>
      </c>
      <c r="BM288" s="143" t="s">
        <v>442</v>
      </c>
    </row>
    <row r="289" spans="2:65" s="13" customFormat="1" ht="10.199999999999999">
      <c r="B289" s="152"/>
      <c r="D289" s="146" t="s">
        <v>147</v>
      </c>
      <c r="E289" s="153" t="s">
        <v>1</v>
      </c>
      <c r="F289" s="154" t="s">
        <v>443</v>
      </c>
      <c r="H289" s="155">
        <v>68.400000000000006</v>
      </c>
      <c r="I289" s="156"/>
      <c r="L289" s="152"/>
      <c r="M289" s="157"/>
      <c r="T289" s="158"/>
      <c r="AT289" s="153" t="s">
        <v>147</v>
      </c>
      <c r="AU289" s="153" t="s">
        <v>87</v>
      </c>
      <c r="AV289" s="13" t="s">
        <v>87</v>
      </c>
      <c r="AW289" s="13" t="s">
        <v>34</v>
      </c>
      <c r="AX289" s="13" t="s">
        <v>85</v>
      </c>
      <c r="AY289" s="153" t="s">
        <v>138</v>
      </c>
    </row>
    <row r="290" spans="2:65" s="1" customFormat="1" ht="24.15" customHeight="1">
      <c r="B290" s="32"/>
      <c r="C290" s="173" t="s">
        <v>265</v>
      </c>
      <c r="D290" s="173" t="s">
        <v>201</v>
      </c>
      <c r="E290" s="174" t="s">
        <v>444</v>
      </c>
      <c r="F290" s="175" t="s">
        <v>445</v>
      </c>
      <c r="G290" s="176" t="s">
        <v>143</v>
      </c>
      <c r="H290" s="177">
        <v>75.239999999999995</v>
      </c>
      <c r="I290" s="178"/>
      <c r="J290" s="179">
        <f>ROUND(I290*H290,2)</f>
        <v>0</v>
      </c>
      <c r="K290" s="175" t="s">
        <v>144</v>
      </c>
      <c r="L290" s="180"/>
      <c r="M290" s="181" t="s">
        <v>1</v>
      </c>
      <c r="N290" s="182" t="s">
        <v>42</v>
      </c>
      <c r="P290" s="141">
        <f>O290*H290</f>
        <v>0</v>
      </c>
      <c r="Q290" s="141">
        <v>2.8000000000000001E-2</v>
      </c>
      <c r="R290" s="141">
        <f>Q290*H290</f>
        <v>2.1067199999999997</v>
      </c>
      <c r="S290" s="141">
        <v>0</v>
      </c>
      <c r="T290" s="142">
        <f>S290*H290</f>
        <v>0</v>
      </c>
      <c r="AR290" s="143" t="s">
        <v>182</v>
      </c>
      <c r="AT290" s="143" t="s">
        <v>201</v>
      </c>
      <c r="AU290" s="143" t="s">
        <v>87</v>
      </c>
      <c r="AY290" s="17" t="s">
        <v>138</v>
      </c>
      <c r="BE290" s="144">
        <f>IF(N290="základní",J290,0)</f>
        <v>0</v>
      </c>
      <c r="BF290" s="144">
        <f>IF(N290="snížená",J290,0)</f>
        <v>0</v>
      </c>
      <c r="BG290" s="144">
        <f>IF(N290="zákl. přenesená",J290,0)</f>
        <v>0</v>
      </c>
      <c r="BH290" s="144">
        <f>IF(N290="sníž. přenesená",J290,0)</f>
        <v>0</v>
      </c>
      <c r="BI290" s="144">
        <f>IF(N290="nulová",J290,0)</f>
        <v>0</v>
      </c>
      <c r="BJ290" s="17" t="s">
        <v>85</v>
      </c>
      <c r="BK290" s="144">
        <f>ROUND(I290*H290,2)</f>
        <v>0</v>
      </c>
      <c r="BL290" s="17" t="s">
        <v>145</v>
      </c>
      <c r="BM290" s="143" t="s">
        <v>446</v>
      </c>
    </row>
    <row r="291" spans="2:65" s="13" customFormat="1" ht="10.199999999999999">
      <c r="B291" s="152"/>
      <c r="D291" s="146" t="s">
        <v>147</v>
      </c>
      <c r="F291" s="154" t="s">
        <v>447</v>
      </c>
      <c r="H291" s="155">
        <v>75.239999999999995</v>
      </c>
      <c r="I291" s="156"/>
      <c r="L291" s="152"/>
      <c r="M291" s="157"/>
      <c r="T291" s="158"/>
      <c r="AT291" s="153" t="s">
        <v>147</v>
      </c>
      <c r="AU291" s="153" t="s">
        <v>87</v>
      </c>
      <c r="AV291" s="13" t="s">
        <v>87</v>
      </c>
      <c r="AW291" s="13" t="s">
        <v>4</v>
      </c>
      <c r="AX291" s="13" t="s">
        <v>85</v>
      </c>
      <c r="AY291" s="153" t="s">
        <v>138</v>
      </c>
    </row>
    <row r="292" spans="2:65" s="1" customFormat="1" ht="37.799999999999997" customHeight="1">
      <c r="B292" s="32"/>
      <c r="C292" s="132" t="s">
        <v>271</v>
      </c>
      <c r="D292" s="132" t="s">
        <v>140</v>
      </c>
      <c r="E292" s="133" t="s">
        <v>448</v>
      </c>
      <c r="F292" s="134" t="s">
        <v>449</v>
      </c>
      <c r="G292" s="135" t="s">
        <v>243</v>
      </c>
      <c r="H292" s="136">
        <v>783.95</v>
      </c>
      <c r="I292" s="137"/>
      <c r="J292" s="138">
        <f>ROUND(I292*H292,2)</f>
        <v>0</v>
      </c>
      <c r="K292" s="134" t="s">
        <v>144</v>
      </c>
      <c r="L292" s="32"/>
      <c r="M292" s="139" t="s">
        <v>1</v>
      </c>
      <c r="N292" s="140" t="s">
        <v>42</v>
      </c>
      <c r="P292" s="141">
        <f>O292*H292</f>
        <v>0</v>
      </c>
      <c r="Q292" s="141">
        <v>3.3899999999999998E-3</v>
      </c>
      <c r="R292" s="141">
        <f>Q292*H292</f>
        <v>2.6575905</v>
      </c>
      <c r="S292" s="141">
        <v>0</v>
      </c>
      <c r="T292" s="142">
        <f>S292*H292</f>
        <v>0</v>
      </c>
      <c r="AR292" s="143" t="s">
        <v>145</v>
      </c>
      <c r="AT292" s="143" t="s">
        <v>140</v>
      </c>
      <c r="AU292" s="143" t="s">
        <v>87</v>
      </c>
      <c r="AY292" s="17" t="s">
        <v>138</v>
      </c>
      <c r="BE292" s="144">
        <f>IF(N292="základní",J292,0)</f>
        <v>0</v>
      </c>
      <c r="BF292" s="144">
        <f>IF(N292="snížená",J292,0)</f>
        <v>0</v>
      </c>
      <c r="BG292" s="144">
        <f>IF(N292="zákl. přenesená",J292,0)</f>
        <v>0</v>
      </c>
      <c r="BH292" s="144">
        <f>IF(N292="sníž. přenesená",J292,0)</f>
        <v>0</v>
      </c>
      <c r="BI292" s="144">
        <f>IF(N292="nulová",J292,0)</f>
        <v>0</v>
      </c>
      <c r="BJ292" s="17" t="s">
        <v>85</v>
      </c>
      <c r="BK292" s="144">
        <f>ROUND(I292*H292,2)</f>
        <v>0</v>
      </c>
      <c r="BL292" s="17" t="s">
        <v>145</v>
      </c>
      <c r="BM292" s="143" t="s">
        <v>450</v>
      </c>
    </row>
    <row r="293" spans="2:65" s="12" customFormat="1" ht="10.199999999999999">
      <c r="B293" s="145"/>
      <c r="D293" s="146" t="s">
        <v>147</v>
      </c>
      <c r="E293" s="147" t="s">
        <v>1</v>
      </c>
      <c r="F293" s="148" t="s">
        <v>418</v>
      </c>
      <c r="H293" s="147" t="s">
        <v>1</v>
      </c>
      <c r="I293" s="149"/>
      <c r="L293" s="145"/>
      <c r="M293" s="150"/>
      <c r="T293" s="151"/>
      <c r="AT293" s="147" t="s">
        <v>147</v>
      </c>
      <c r="AU293" s="147" t="s">
        <v>87</v>
      </c>
      <c r="AV293" s="12" t="s">
        <v>85</v>
      </c>
      <c r="AW293" s="12" t="s">
        <v>34</v>
      </c>
      <c r="AX293" s="12" t="s">
        <v>77</v>
      </c>
      <c r="AY293" s="147" t="s">
        <v>138</v>
      </c>
    </row>
    <row r="294" spans="2:65" s="13" customFormat="1" ht="10.199999999999999">
      <c r="B294" s="152"/>
      <c r="D294" s="146" t="s">
        <v>147</v>
      </c>
      <c r="E294" s="153" t="s">
        <v>1</v>
      </c>
      <c r="F294" s="154" t="s">
        <v>451</v>
      </c>
      <c r="H294" s="155">
        <v>330.4</v>
      </c>
      <c r="I294" s="156"/>
      <c r="L294" s="152"/>
      <c r="M294" s="157"/>
      <c r="T294" s="158"/>
      <c r="AT294" s="153" t="s">
        <v>147</v>
      </c>
      <c r="AU294" s="153" t="s">
        <v>87</v>
      </c>
      <c r="AV294" s="13" t="s">
        <v>87</v>
      </c>
      <c r="AW294" s="13" t="s">
        <v>34</v>
      </c>
      <c r="AX294" s="13" t="s">
        <v>77</v>
      </c>
      <c r="AY294" s="153" t="s">
        <v>138</v>
      </c>
    </row>
    <row r="295" spans="2:65" s="12" customFormat="1" ht="10.199999999999999">
      <c r="B295" s="145"/>
      <c r="D295" s="146" t="s">
        <v>147</v>
      </c>
      <c r="E295" s="147" t="s">
        <v>1</v>
      </c>
      <c r="F295" s="148" t="s">
        <v>407</v>
      </c>
      <c r="H295" s="147" t="s">
        <v>1</v>
      </c>
      <c r="I295" s="149"/>
      <c r="L295" s="145"/>
      <c r="M295" s="150"/>
      <c r="T295" s="151"/>
      <c r="AT295" s="147" t="s">
        <v>147</v>
      </c>
      <c r="AU295" s="147" t="s">
        <v>87</v>
      </c>
      <c r="AV295" s="12" t="s">
        <v>85</v>
      </c>
      <c r="AW295" s="12" t="s">
        <v>34</v>
      </c>
      <c r="AX295" s="12" t="s">
        <v>77</v>
      </c>
      <c r="AY295" s="147" t="s">
        <v>138</v>
      </c>
    </row>
    <row r="296" spans="2:65" s="13" customFormat="1" ht="10.199999999999999">
      <c r="B296" s="152"/>
      <c r="D296" s="146" t="s">
        <v>147</v>
      </c>
      <c r="E296" s="153" t="s">
        <v>1</v>
      </c>
      <c r="F296" s="154" t="s">
        <v>452</v>
      </c>
      <c r="H296" s="155">
        <v>302.39999999999998</v>
      </c>
      <c r="I296" s="156"/>
      <c r="L296" s="152"/>
      <c r="M296" s="157"/>
      <c r="T296" s="158"/>
      <c r="AT296" s="153" t="s">
        <v>147</v>
      </c>
      <c r="AU296" s="153" t="s">
        <v>87</v>
      </c>
      <c r="AV296" s="13" t="s">
        <v>87</v>
      </c>
      <c r="AW296" s="13" t="s">
        <v>34</v>
      </c>
      <c r="AX296" s="13" t="s">
        <v>77</v>
      </c>
      <c r="AY296" s="153" t="s">
        <v>138</v>
      </c>
    </row>
    <row r="297" spans="2:65" s="13" customFormat="1" ht="10.199999999999999">
      <c r="B297" s="152"/>
      <c r="D297" s="146" t="s">
        <v>147</v>
      </c>
      <c r="E297" s="153" t="s">
        <v>1</v>
      </c>
      <c r="F297" s="154" t="s">
        <v>453</v>
      </c>
      <c r="H297" s="155">
        <v>10</v>
      </c>
      <c r="I297" s="156"/>
      <c r="L297" s="152"/>
      <c r="M297" s="157"/>
      <c r="T297" s="158"/>
      <c r="AT297" s="153" t="s">
        <v>147</v>
      </c>
      <c r="AU297" s="153" t="s">
        <v>87</v>
      </c>
      <c r="AV297" s="13" t="s">
        <v>87</v>
      </c>
      <c r="AW297" s="13" t="s">
        <v>34</v>
      </c>
      <c r="AX297" s="13" t="s">
        <v>77</v>
      </c>
      <c r="AY297" s="153" t="s">
        <v>138</v>
      </c>
    </row>
    <row r="298" spans="2:65" s="13" customFormat="1" ht="10.199999999999999">
      <c r="B298" s="152"/>
      <c r="D298" s="146" t="s">
        <v>147</v>
      </c>
      <c r="E298" s="153" t="s">
        <v>1</v>
      </c>
      <c r="F298" s="154" t="s">
        <v>454</v>
      </c>
      <c r="H298" s="155">
        <v>29.6</v>
      </c>
      <c r="I298" s="156"/>
      <c r="L298" s="152"/>
      <c r="M298" s="157"/>
      <c r="T298" s="158"/>
      <c r="AT298" s="153" t="s">
        <v>147</v>
      </c>
      <c r="AU298" s="153" t="s">
        <v>87</v>
      </c>
      <c r="AV298" s="13" t="s">
        <v>87</v>
      </c>
      <c r="AW298" s="13" t="s">
        <v>34</v>
      </c>
      <c r="AX298" s="13" t="s">
        <v>77</v>
      </c>
      <c r="AY298" s="153" t="s">
        <v>138</v>
      </c>
    </row>
    <row r="299" spans="2:65" s="13" customFormat="1" ht="10.199999999999999">
      <c r="B299" s="152"/>
      <c r="D299" s="146" t="s">
        <v>147</v>
      </c>
      <c r="E299" s="153" t="s">
        <v>1</v>
      </c>
      <c r="F299" s="154" t="s">
        <v>455</v>
      </c>
      <c r="H299" s="155">
        <v>4.4000000000000004</v>
      </c>
      <c r="I299" s="156"/>
      <c r="L299" s="152"/>
      <c r="M299" s="157"/>
      <c r="T299" s="158"/>
      <c r="AT299" s="153" t="s">
        <v>147</v>
      </c>
      <c r="AU299" s="153" t="s">
        <v>87</v>
      </c>
      <c r="AV299" s="13" t="s">
        <v>87</v>
      </c>
      <c r="AW299" s="13" t="s">
        <v>34</v>
      </c>
      <c r="AX299" s="13" t="s">
        <v>77</v>
      </c>
      <c r="AY299" s="153" t="s">
        <v>138</v>
      </c>
    </row>
    <row r="300" spans="2:65" s="12" customFormat="1" ht="10.199999999999999">
      <c r="B300" s="145"/>
      <c r="D300" s="146" t="s">
        <v>147</v>
      </c>
      <c r="E300" s="147" t="s">
        <v>1</v>
      </c>
      <c r="F300" s="148" t="s">
        <v>380</v>
      </c>
      <c r="H300" s="147" t="s">
        <v>1</v>
      </c>
      <c r="I300" s="149"/>
      <c r="L300" s="145"/>
      <c r="M300" s="150"/>
      <c r="T300" s="151"/>
      <c r="AT300" s="147" t="s">
        <v>147</v>
      </c>
      <c r="AU300" s="147" t="s">
        <v>87</v>
      </c>
      <c r="AV300" s="12" t="s">
        <v>85</v>
      </c>
      <c r="AW300" s="12" t="s">
        <v>34</v>
      </c>
      <c r="AX300" s="12" t="s">
        <v>77</v>
      </c>
      <c r="AY300" s="147" t="s">
        <v>138</v>
      </c>
    </row>
    <row r="301" spans="2:65" s="13" customFormat="1" ht="10.199999999999999">
      <c r="B301" s="152"/>
      <c r="D301" s="146" t="s">
        <v>147</v>
      </c>
      <c r="E301" s="153" t="s">
        <v>1</v>
      </c>
      <c r="F301" s="154" t="s">
        <v>456</v>
      </c>
      <c r="H301" s="155">
        <v>22.8</v>
      </c>
      <c r="I301" s="156"/>
      <c r="L301" s="152"/>
      <c r="M301" s="157"/>
      <c r="T301" s="158"/>
      <c r="AT301" s="153" t="s">
        <v>147</v>
      </c>
      <c r="AU301" s="153" t="s">
        <v>87</v>
      </c>
      <c r="AV301" s="13" t="s">
        <v>87</v>
      </c>
      <c r="AW301" s="13" t="s">
        <v>34</v>
      </c>
      <c r="AX301" s="13" t="s">
        <v>77</v>
      </c>
      <c r="AY301" s="153" t="s">
        <v>138</v>
      </c>
    </row>
    <row r="302" spans="2:65" s="12" customFormat="1" ht="10.199999999999999">
      <c r="B302" s="145"/>
      <c r="D302" s="146" t="s">
        <v>147</v>
      </c>
      <c r="E302" s="147" t="s">
        <v>1</v>
      </c>
      <c r="F302" s="148" t="s">
        <v>457</v>
      </c>
      <c r="H302" s="147" t="s">
        <v>1</v>
      </c>
      <c r="I302" s="149"/>
      <c r="L302" s="145"/>
      <c r="M302" s="150"/>
      <c r="T302" s="151"/>
      <c r="AT302" s="147" t="s">
        <v>147</v>
      </c>
      <c r="AU302" s="147" t="s">
        <v>87</v>
      </c>
      <c r="AV302" s="12" t="s">
        <v>85</v>
      </c>
      <c r="AW302" s="12" t="s">
        <v>34</v>
      </c>
      <c r="AX302" s="12" t="s">
        <v>77</v>
      </c>
      <c r="AY302" s="147" t="s">
        <v>138</v>
      </c>
    </row>
    <row r="303" spans="2:65" s="13" customFormat="1" ht="10.199999999999999">
      <c r="B303" s="152"/>
      <c r="D303" s="146" t="s">
        <v>147</v>
      </c>
      <c r="E303" s="153" t="s">
        <v>1</v>
      </c>
      <c r="F303" s="154" t="s">
        <v>458</v>
      </c>
      <c r="H303" s="155">
        <v>36</v>
      </c>
      <c r="I303" s="156"/>
      <c r="L303" s="152"/>
      <c r="M303" s="157"/>
      <c r="T303" s="158"/>
      <c r="AT303" s="153" t="s">
        <v>147</v>
      </c>
      <c r="AU303" s="153" t="s">
        <v>87</v>
      </c>
      <c r="AV303" s="13" t="s">
        <v>87</v>
      </c>
      <c r="AW303" s="13" t="s">
        <v>34</v>
      </c>
      <c r="AX303" s="13" t="s">
        <v>77</v>
      </c>
      <c r="AY303" s="153" t="s">
        <v>138</v>
      </c>
    </row>
    <row r="304" spans="2:65" s="12" customFormat="1" ht="10.199999999999999">
      <c r="B304" s="145"/>
      <c r="D304" s="146" t="s">
        <v>147</v>
      </c>
      <c r="E304" s="147" t="s">
        <v>1</v>
      </c>
      <c r="F304" s="148" t="s">
        <v>378</v>
      </c>
      <c r="H304" s="147" t="s">
        <v>1</v>
      </c>
      <c r="I304" s="149"/>
      <c r="L304" s="145"/>
      <c r="M304" s="150"/>
      <c r="T304" s="151"/>
      <c r="AT304" s="147" t="s">
        <v>147</v>
      </c>
      <c r="AU304" s="147" t="s">
        <v>87</v>
      </c>
      <c r="AV304" s="12" t="s">
        <v>85</v>
      </c>
      <c r="AW304" s="12" t="s">
        <v>34</v>
      </c>
      <c r="AX304" s="12" t="s">
        <v>77</v>
      </c>
      <c r="AY304" s="147" t="s">
        <v>138</v>
      </c>
    </row>
    <row r="305" spans="2:65" s="13" customFormat="1" ht="10.199999999999999">
      <c r="B305" s="152"/>
      <c r="D305" s="146" t="s">
        <v>147</v>
      </c>
      <c r="E305" s="153" t="s">
        <v>1</v>
      </c>
      <c r="F305" s="154" t="s">
        <v>459</v>
      </c>
      <c r="H305" s="155">
        <v>28.5</v>
      </c>
      <c r="I305" s="156"/>
      <c r="L305" s="152"/>
      <c r="M305" s="157"/>
      <c r="T305" s="158"/>
      <c r="AT305" s="153" t="s">
        <v>147</v>
      </c>
      <c r="AU305" s="153" t="s">
        <v>87</v>
      </c>
      <c r="AV305" s="13" t="s">
        <v>87</v>
      </c>
      <c r="AW305" s="13" t="s">
        <v>34</v>
      </c>
      <c r="AX305" s="13" t="s">
        <v>77</v>
      </c>
      <c r="AY305" s="153" t="s">
        <v>138</v>
      </c>
    </row>
    <row r="306" spans="2:65" s="13" customFormat="1" ht="10.199999999999999">
      <c r="B306" s="152"/>
      <c r="D306" s="146" t="s">
        <v>147</v>
      </c>
      <c r="E306" s="153" t="s">
        <v>1</v>
      </c>
      <c r="F306" s="154" t="s">
        <v>460</v>
      </c>
      <c r="H306" s="155">
        <v>1.8</v>
      </c>
      <c r="I306" s="156"/>
      <c r="L306" s="152"/>
      <c r="M306" s="157"/>
      <c r="T306" s="158"/>
      <c r="AT306" s="153" t="s">
        <v>147</v>
      </c>
      <c r="AU306" s="153" t="s">
        <v>87</v>
      </c>
      <c r="AV306" s="13" t="s">
        <v>87</v>
      </c>
      <c r="AW306" s="13" t="s">
        <v>34</v>
      </c>
      <c r="AX306" s="13" t="s">
        <v>77</v>
      </c>
      <c r="AY306" s="153" t="s">
        <v>138</v>
      </c>
    </row>
    <row r="307" spans="2:65" s="12" customFormat="1" ht="10.199999999999999">
      <c r="B307" s="145"/>
      <c r="D307" s="146" t="s">
        <v>147</v>
      </c>
      <c r="E307" s="147" t="s">
        <v>1</v>
      </c>
      <c r="F307" s="148" t="s">
        <v>327</v>
      </c>
      <c r="H307" s="147" t="s">
        <v>1</v>
      </c>
      <c r="I307" s="149"/>
      <c r="L307" s="145"/>
      <c r="M307" s="150"/>
      <c r="T307" s="151"/>
      <c r="AT307" s="147" t="s">
        <v>147</v>
      </c>
      <c r="AU307" s="147" t="s">
        <v>87</v>
      </c>
      <c r="AV307" s="12" t="s">
        <v>85</v>
      </c>
      <c r="AW307" s="12" t="s">
        <v>34</v>
      </c>
      <c r="AX307" s="12" t="s">
        <v>77</v>
      </c>
      <c r="AY307" s="147" t="s">
        <v>138</v>
      </c>
    </row>
    <row r="308" spans="2:65" s="13" customFormat="1" ht="10.199999999999999">
      <c r="B308" s="152"/>
      <c r="D308" s="146" t="s">
        <v>147</v>
      </c>
      <c r="E308" s="153" t="s">
        <v>1</v>
      </c>
      <c r="F308" s="154" t="s">
        <v>461</v>
      </c>
      <c r="H308" s="155">
        <v>7.15</v>
      </c>
      <c r="I308" s="156"/>
      <c r="L308" s="152"/>
      <c r="M308" s="157"/>
      <c r="T308" s="158"/>
      <c r="AT308" s="153" t="s">
        <v>147</v>
      </c>
      <c r="AU308" s="153" t="s">
        <v>87</v>
      </c>
      <c r="AV308" s="13" t="s">
        <v>87</v>
      </c>
      <c r="AW308" s="13" t="s">
        <v>34</v>
      </c>
      <c r="AX308" s="13" t="s">
        <v>77</v>
      </c>
      <c r="AY308" s="153" t="s">
        <v>138</v>
      </c>
    </row>
    <row r="309" spans="2:65" s="13" customFormat="1" ht="10.199999999999999">
      <c r="B309" s="152"/>
      <c r="D309" s="146" t="s">
        <v>147</v>
      </c>
      <c r="E309" s="153" t="s">
        <v>1</v>
      </c>
      <c r="F309" s="154" t="s">
        <v>462</v>
      </c>
      <c r="H309" s="155">
        <v>5.7</v>
      </c>
      <c r="I309" s="156"/>
      <c r="L309" s="152"/>
      <c r="M309" s="157"/>
      <c r="T309" s="158"/>
      <c r="AT309" s="153" t="s">
        <v>147</v>
      </c>
      <c r="AU309" s="153" t="s">
        <v>87</v>
      </c>
      <c r="AV309" s="13" t="s">
        <v>87</v>
      </c>
      <c r="AW309" s="13" t="s">
        <v>34</v>
      </c>
      <c r="AX309" s="13" t="s">
        <v>77</v>
      </c>
      <c r="AY309" s="153" t="s">
        <v>138</v>
      </c>
    </row>
    <row r="310" spans="2:65" s="12" customFormat="1" ht="10.199999999999999">
      <c r="B310" s="145"/>
      <c r="D310" s="146" t="s">
        <v>147</v>
      </c>
      <c r="E310" s="147" t="s">
        <v>1</v>
      </c>
      <c r="F310" s="148" t="s">
        <v>463</v>
      </c>
      <c r="H310" s="147" t="s">
        <v>1</v>
      </c>
      <c r="I310" s="149"/>
      <c r="L310" s="145"/>
      <c r="M310" s="150"/>
      <c r="T310" s="151"/>
      <c r="AT310" s="147" t="s">
        <v>147</v>
      </c>
      <c r="AU310" s="147" t="s">
        <v>87</v>
      </c>
      <c r="AV310" s="12" t="s">
        <v>85</v>
      </c>
      <c r="AW310" s="12" t="s">
        <v>34</v>
      </c>
      <c r="AX310" s="12" t="s">
        <v>77</v>
      </c>
      <c r="AY310" s="147" t="s">
        <v>138</v>
      </c>
    </row>
    <row r="311" spans="2:65" s="13" customFormat="1" ht="10.199999999999999">
      <c r="B311" s="152"/>
      <c r="D311" s="146" t="s">
        <v>147</v>
      </c>
      <c r="E311" s="153" t="s">
        <v>1</v>
      </c>
      <c r="F311" s="154" t="s">
        <v>464</v>
      </c>
      <c r="H311" s="155">
        <v>5.2</v>
      </c>
      <c r="I311" s="156"/>
      <c r="L311" s="152"/>
      <c r="M311" s="157"/>
      <c r="T311" s="158"/>
      <c r="AT311" s="153" t="s">
        <v>147</v>
      </c>
      <c r="AU311" s="153" t="s">
        <v>87</v>
      </c>
      <c r="AV311" s="13" t="s">
        <v>87</v>
      </c>
      <c r="AW311" s="13" t="s">
        <v>34</v>
      </c>
      <c r="AX311" s="13" t="s">
        <v>77</v>
      </c>
      <c r="AY311" s="153" t="s">
        <v>138</v>
      </c>
    </row>
    <row r="312" spans="2:65" s="14" customFormat="1" ht="10.199999999999999">
      <c r="B312" s="159"/>
      <c r="D312" s="146" t="s">
        <v>147</v>
      </c>
      <c r="E312" s="160" t="s">
        <v>1</v>
      </c>
      <c r="F312" s="161" t="s">
        <v>150</v>
      </c>
      <c r="H312" s="162">
        <v>783.95</v>
      </c>
      <c r="I312" s="163"/>
      <c r="L312" s="159"/>
      <c r="M312" s="164"/>
      <c r="T312" s="165"/>
      <c r="AT312" s="160" t="s">
        <v>147</v>
      </c>
      <c r="AU312" s="160" t="s">
        <v>87</v>
      </c>
      <c r="AV312" s="14" t="s">
        <v>145</v>
      </c>
      <c r="AW312" s="14" t="s">
        <v>34</v>
      </c>
      <c r="AX312" s="14" t="s">
        <v>85</v>
      </c>
      <c r="AY312" s="160" t="s">
        <v>138</v>
      </c>
    </row>
    <row r="313" spans="2:65" s="1" customFormat="1" ht="24.15" customHeight="1">
      <c r="B313" s="32"/>
      <c r="C313" s="173" t="s">
        <v>279</v>
      </c>
      <c r="D313" s="173" t="s">
        <v>201</v>
      </c>
      <c r="E313" s="174" t="s">
        <v>465</v>
      </c>
      <c r="F313" s="175" t="s">
        <v>466</v>
      </c>
      <c r="G313" s="176" t="s">
        <v>143</v>
      </c>
      <c r="H313" s="177">
        <v>181.78800000000001</v>
      </c>
      <c r="I313" s="178"/>
      <c r="J313" s="179">
        <f>ROUND(I313*H313,2)</f>
        <v>0</v>
      </c>
      <c r="K313" s="175" t="s">
        <v>144</v>
      </c>
      <c r="L313" s="180"/>
      <c r="M313" s="181" t="s">
        <v>1</v>
      </c>
      <c r="N313" s="182" t="s">
        <v>42</v>
      </c>
      <c r="P313" s="141">
        <f>O313*H313</f>
        <v>0</v>
      </c>
      <c r="Q313" s="141">
        <v>4.7999999999999996E-3</v>
      </c>
      <c r="R313" s="141">
        <f>Q313*H313</f>
        <v>0.87258239999999998</v>
      </c>
      <c r="S313" s="141">
        <v>0</v>
      </c>
      <c r="T313" s="142">
        <f>S313*H313</f>
        <v>0</v>
      </c>
      <c r="AR313" s="143" t="s">
        <v>182</v>
      </c>
      <c r="AT313" s="143" t="s">
        <v>201</v>
      </c>
      <c r="AU313" s="143" t="s">
        <v>87</v>
      </c>
      <c r="AY313" s="17" t="s">
        <v>138</v>
      </c>
      <c r="BE313" s="144">
        <f>IF(N313="základní",J313,0)</f>
        <v>0</v>
      </c>
      <c r="BF313" s="144">
        <f>IF(N313="snížená",J313,0)</f>
        <v>0</v>
      </c>
      <c r="BG313" s="144">
        <f>IF(N313="zákl. přenesená",J313,0)</f>
        <v>0</v>
      </c>
      <c r="BH313" s="144">
        <f>IF(N313="sníž. přenesená",J313,0)</f>
        <v>0</v>
      </c>
      <c r="BI313" s="144">
        <f>IF(N313="nulová",J313,0)</f>
        <v>0</v>
      </c>
      <c r="BJ313" s="17" t="s">
        <v>85</v>
      </c>
      <c r="BK313" s="144">
        <f>ROUND(I313*H313,2)</f>
        <v>0</v>
      </c>
      <c r="BL313" s="17" t="s">
        <v>145</v>
      </c>
      <c r="BM313" s="143" t="s">
        <v>467</v>
      </c>
    </row>
    <row r="314" spans="2:65" s="12" customFormat="1" ht="10.199999999999999">
      <c r="B314" s="145"/>
      <c r="D314" s="146" t="s">
        <v>147</v>
      </c>
      <c r="E314" s="147" t="s">
        <v>1</v>
      </c>
      <c r="F314" s="148" t="s">
        <v>418</v>
      </c>
      <c r="H314" s="147" t="s">
        <v>1</v>
      </c>
      <c r="I314" s="149"/>
      <c r="L314" s="145"/>
      <c r="M314" s="150"/>
      <c r="T314" s="151"/>
      <c r="AT314" s="147" t="s">
        <v>147</v>
      </c>
      <c r="AU314" s="147" t="s">
        <v>87</v>
      </c>
      <c r="AV314" s="12" t="s">
        <v>85</v>
      </c>
      <c r="AW314" s="12" t="s">
        <v>34</v>
      </c>
      <c r="AX314" s="12" t="s">
        <v>77</v>
      </c>
      <c r="AY314" s="147" t="s">
        <v>138</v>
      </c>
    </row>
    <row r="315" spans="2:65" s="13" customFormat="1" ht="10.199999999999999">
      <c r="B315" s="152"/>
      <c r="D315" s="146" t="s">
        <v>147</v>
      </c>
      <c r="E315" s="153" t="s">
        <v>1</v>
      </c>
      <c r="F315" s="154" t="s">
        <v>468</v>
      </c>
      <c r="H315" s="155">
        <v>82.6</v>
      </c>
      <c r="I315" s="156"/>
      <c r="L315" s="152"/>
      <c r="M315" s="157"/>
      <c r="T315" s="158"/>
      <c r="AT315" s="153" t="s">
        <v>147</v>
      </c>
      <c r="AU315" s="153" t="s">
        <v>87</v>
      </c>
      <c r="AV315" s="13" t="s">
        <v>87</v>
      </c>
      <c r="AW315" s="13" t="s">
        <v>34</v>
      </c>
      <c r="AX315" s="13" t="s">
        <v>77</v>
      </c>
      <c r="AY315" s="153" t="s">
        <v>138</v>
      </c>
    </row>
    <row r="316" spans="2:65" s="12" customFormat="1" ht="10.199999999999999">
      <c r="B316" s="145"/>
      <c r="D316" s="146" t="s">
        <v>147</v>
      </c>
      <c r="E316" s="147" t="s">
        <v>1</v>
      </c>
      <c r="F316" s="148" t="s">
        <v>407</v>
      </c>
      <c r="H316" s="147" t="s">
        <v>1</v>
      </c>
      <c r="I316" s="149"/>
      <c r="L316" s="145"/>
      <c r="M316" s="150"/>
      <c r="T316" s="151"/>
      <c r="AT316" s="147" t="s">
        <v>147</v>
      </c>
      <c r="AU316" s="147" t="s">
        <v>87</v>
      </c>
      <c r="AV316" s="12" t="s">
        <v>85</v>
      </c>
      <c r="AW316" s="12" t="s">
        <v>34</v>
      </c>
      <c r="AX316" s="12" t="s">
        <v>77</v>
      </c>
      <c r="AY316" s="147" t="s">
        <v>138</v>
      </c>
    </row>
    <row r="317" spans="2:65" s="13" customFormat="1" ht="10.199999999999999">
      <c r="B317" s="152"/>
      <c r="D317" s="146" t="s">
        <v>147</v>
      </c>
      <c r="E317" s="153" t="s">
        <v>1</v>
      </c>
      <c r="F317" s="154" t="s">
        <v>469</v>
      </c>
      <c r="H317" s="155">
        <v>75.599999999999994</v>
      </c>
      <c r="I317" s="156"/>
      <c r="L317" s="152"/>
      <c r="M317" s="157"/>
      <c r="T317" s="158"/>
      <c r="AT317" s="153" t="s">
        <v>147</v>
      </c>
      <c r="AU317" s="153" t="s">
        <v>87</v>
      </c>
      <c r="AV317" s="13" t="s">
        <v>87</v>
      </c>
      <c r="AW317" s="13" t="s">
        <v>34</v>
      </c>
      <c r="AX317" s="13" t="s">
        <v>77</v>
      </c>
      <c r="AY317" s="153" t="s">
        <v>138</v>
      </c>
    </row>
    <row r="318" spans="2:65" s="13" customFormat="1" ht="10.199999999999999">
      <c r="B318" s="152"/>
      <c r="D318" s="146" t="s">
        <v>147</v>
      </c>
      <c r="E318" s="153" t="s">
        <v>1</v>
      </c>
      <c r="F318" s="154" t="s">
        <v>470</v>
      </c>
      <c r="H318" s="155">
        <v>2.5</v>
      </c>
      <c r="I318" s="156"/>
      <c r="L318" s="152"/>
      <c r="M318" s="157"/>
      <c r="T318" s="158"/>
      <c r="AT318" s="153" t="s">
        <v>147</v>
      </c>
      <c r="AU318" s="153" t="s">
        <v>87</v>
      </c>
      <c r="AV318" s="13" t="s">
        <v>87</v>
      </c>
      <c r="AW318" s="13" t="s">
        <v>34</v>
      </c>
      <c r="AX318" s="13" t="s">
        <v>77</v>
      </c>
      <c r="AY318" s="153" t="s">
        <v>138</v>
      </c>
    </row>
    <row r="319" spans="2:65" s="13" customFormat="1" ht="10.199999999999999">
      <c r="B319" s="152"/>
      <c r="D319" s="146" t="s">
        <v>147</v>
      </c>
      <c r="E319" s="153" t="s">
        <v>1</v>
      </c>
      <c r="F319" s="154" t="s">
        <v>471</v>
      </c>
      <c r="H319" s="155">
        <v>7.4</v>
      </c>
      <c r="I319" s="156"/>
      <c r="L319" s="152"/>
      <c r="M319" s="157"/>
      <c r="T319" s="158"/>
      <c r="AT319" s="153" t="s">
        <v>147</v>
      </c>
      <c r="AU319" s="153" t="s">
        <v>87</v>
      </c>
      <c r="AV319" s="13" t="s">
        <v>87</v>
      </c>
      <c r="AW319" s="13" t="s">
        <v>34</v>
      </c>
      <c r="AX319" s="13" t="s">
        <v>77</v>
      </c>
      <c r="AY319" s="153" t="s">
        <v>138</v>
      </c>
    </row>
    <row r="320" spans="2:65" s="13" customFormat="1" ht="10.199999999999999">
      <c r="B320" s="152"/>
      <c r="D320" s="146" t="s">
        <v>147</v>
      </c>
      <c r="E320" s="153" t="s">
        <v>1</v>
      </c>
      <c r="F320" s="154" t="s">
        <v>472</v>
      </c>
      <c r="H320" s="155">
        <v>1.1000000000000001</v>
      </c>
      <c r="I320" s="156"/>
      <c r="L320" s="152"/>
      <c r="M320" s="157"/>
      <c r="T320" s="158"/>
      <c r="AT320" s="153" t="s">
        <v>147</v>
      </c>
      <c r="AU320" s="153" t="s">
        <v>87</v>
      </c>
      <c r="AV320" s="13" t="s">
        <v>87</v>
      </c>
      <c r="AW320" s="13" t="s">
        <v>34</v>
      </c>
      <c r="AX320" s="13" t="s">
        <v>77</v>
      </c>
      <c r="AY320" s="153" t="s">
        <v>138</v>
      </c>
    </row>
    <row r="321" spans="2:65" s="12" customFormat="1" ht="10.199999999999999">
      <c r="B321" s="145"/>
      <c r="D321" s="146" t="s">
        <v>147</v>
      </c>
      <c r="E321" s="147" t="s">
        <v>1</v>
      </c>
      <c r="F321" s="148" t="s">
        <v>380</v>
      </c>
      <c r="H321" s="147" t="s">
        <v>1</v>
      </c>
      <c r="I321" s="149"/>
      <c r="L321" s="145"/>
      <c r="M321" s="150"/>
      <c r="T321" s="151"/>
      <c r="AT321" s="147" t="s">
        <v>147</v>
      </c>
      <c r="AU321" s="147" t="s">
        <v>87</v>
      </c>
      <c r="AV321" s="12" t="s">
        <v>85</v>
      </c>
      <c r="AW321" s="12" t="s">
        <v>34</v>
      </c>
      <c r="AX321" s="12" t="s">
        <v>77</v>
      </c>
      <c r="AY321" s="147" t="s">
        <v>138</v>
      </c>
    </row>
    <row r="322" spans="2:65" s="13" customFormat="1" ht="10.199999999999999">
      <c r="B322" s="152"/>
      <c r="D322" s="146" t="s">
        <v>147</v>
      </c>
      <c r="E322" s="153" t="s">
        <v>1</v>
      </c>
      <c r="F322" s="154" t="s">
        <v>473</v>
      </c>
      <c r="H322" s="155">
        <v>5.7</v>
      </c>
      <c r="I322" s="156"/>
      <c r="L322" s="152"/>
      <c r="M322" s="157"/>
      <c r="T322" s="158"/>
      <c r="AT322" s="153" t="s">
        <v>147</v>
      </c>
      <c r="AU322" s="153" t="s">
        <v>87</v>
      </c>
      <c r="AV322" s="13" t="s">
        <v>87</v>
      </c>
      <c r="AW322" s="13" t="s">
        <v>34</v>
      </c>
      <c r="AX322" s="13" t="s">
        <v>77</v>
      </c>
      <c r="AY322" s="153" t="s">
        <v>138</v>
      </c>
    </row>
    <row r="323" spans="2:65" s="12" customFormat="1" ht="10.199999999999999">
      <c r="B323" s="145"/>
      <c r="D323" s="146" t="s">
        <v>147</v>
      </c>
      <c r="E323" s="147" t="s">
        <v>1</v>
      </c>
      <c r="F323" s="148" t="s">
        <v>457</v>
      </c>
      <c r="H323" s="147" t="s">
        <v>1</v>
      </c>
      <c r="I323" s="149"/>
      <c r="L323" s="145"/>
      <c r="M323" s="150"/>
      <c r="T323" s="151"/>
      <c r="AT323" s="147" t="s">
        <v>147</v>
      </c>
      <c r="AU323" s="147" t="s">
        <v>87</v>
      </c>
      <c r="AV323" s="12" t="s">
        <v>85</v>
      </c>
      <c r="AW323" s="12" t="s">
        <v>34</v>
      </c>
      <c r="AX323" s="12" t="s">
        <v>77</v>
      </c>
      <c r="AY323" s="147" t="s">
        <v>138</v>
      </c>
    </row>
    <row r="324" spans="2:65" s="13" customFormat="1" ht="10.199999999999999">
      <c r="B324" s="152"/>
      <c r="D324" s="146" t="s">
        <v>147</v>
      </c>
      <c r="E324" s="153" t="s">
        <v>1</v>
      </c>
      <c r="F324" s="154" t="s">
        <v>474</v>
      </c>
      <c r="H324" s="155">
        <v>1.8</v>
      </c>
      <c r="I324" s="156"/>
      <c r="L324" s="152"/>
      <c r="M324" s="157"/>
      <c r="T324" s="158"/>
      <c r="AT324" s="153" t="s">
        <v>147</v>
      </c>
      <c r="AU324" s="153" t="s">
        <v>87</v>
      </c>
      <c r="AV324" s="13" t="s">
        <v>87</v>
      </c>
      <c r="AW324" s="13" t="s">
        <v>34</v>
      </c>
      <c r="AX324" s="13" t="s">
        <v>77</v>
      </c>
      <c r="AY324" s="153" t="s">
        <v>138</v>
      </c>
    </row>
    <row r="325" spans="2:65" s="12" customFormat="1" ht="10.199999999999999">
      <c r="B325" s="145"/>
      <c r="D325" s="146" t="s">
        <v>147</v>
      </c>
      <c r="E325" s="147" t="s">
        <v>1</v>
      </c>
      <c r="F325" s="148" t="s">
        <v>378</v>
      </c>
      <c r="H325" s="147" t="s">
        <v>1</v>
      </c>
      <c r="I325" s="149"/>
      <c r="L325" s="145"/>
      <c r="M325" s="150"/>
      <c r="T325" s="151"/>
      <c r="AT325" s="147" t="s">
        <v>147</v>
      </c>
      <c r="AU325" s="147" t="s">
        <v>87</v>
      </c>
      <c r="AV325" s="12" t="s">
        <v>85</v>
      </c>
      <c r="AW325" s="12" t="s">
        <v>34</v>
      </c>
      <c r="AX325" s="12" t="s">
        <v>77</v>
      </c>
      <c r="AY325" s="147" t="s">
        <v>138</v>
      </c>
    </row>
    <row r="326" spans="2:65" s="13" customFormat="1" ht="10.199999999999999">
      <c r="B326" s="152"/>
      <c r="D326" s="146" t="s">
        <v>147</v>
      </c>
      <c r="E326" s="153" t="s">
        <v>1</v>
      </c>
      <c r="F326" s="154" t="s">
        <v>475</v>
      </c>
      <c r="H326" s="155">
        <v>1.425</v>
      </c>
      <c r="I326" s="156"/>
      <c r="L326" s="152"/>
      <c r="M326" s="157"/>
      <c r="T326" s="158"/>
      <c r="AT326" s="153" t="s">
        <v>147</v>
      </c>
      <c r="AU326" s="153" t="s">
        <v>87</v>
      </c>
      <c r="AV326" s="13" t="s">
        <v>87</v>
      </c>
      <c r="AW326" s="13" t="s">
        <v>34</v>
      </c>
      <c r="AX326" s="13" t="s">
        <v>77</v>
      </c>
      <c r="AY326" s="153" t="s">
        <v>138</v>
      </c>
    </row>
    <row r="327" spans="2:65" s="13" customFormat="1" ht="10.199999999999999">
      <c r="B327" s="152"/>
      <c r="D327" s="146" t="s">
        <v>147</v>
      </c>
      <c r="E327" s="153" t="s">
        <v>1</v>
      </c>
      <c r="F327" s="154" t="s">
        <v>476</v>
      </c>
      <c r="H327" s="155">
        <v>0.45</v>
      </c>
      <c r="I327" s="156"/>
      <c r="L327" s="152"/>
      <c r="M327" s="157"/>
      <c r="T327" s="158"/>
      <c r="AT327" s="153" t="s">
        <v>147</v>
      </c>
      <c r="AU327" s="153" t="s">
        <v>87</v>
      </c>
      <c r="AV327" s="13" t="s">
        <v>87</v>
      </c>
      <c r="AW327" s="13" t="s">
        <v>34</v>
      </c>
      <c r="AX327" s="13" t="s">
        <v>77</v>
      </c>
      <c r="AY327" s="153" t="s">
        <v>138</v>
      </c>
    </row>
    <row r="328" spans="2:65" s="12" customFormat="1" ht="10.199999999999999">
      <c r="B328" s="145"/>
      <c r="D328" s="146" t="s">
        <v>147</v>
      </c>
      <c r="E328" s="147" t="s">
        <v>1</v>
      </c>
      <c r="F328" s="148" t="s">
        <v>327</v>
      </c>
      <c r="H328" s="147" t="s">
        <v>1</v>
      </c>
      <c r="I328" s="149"/>
      <c r="L328" s="145"/>
      <c r="M328" s="150"/>
      <c r="T328" s="151"/>
      <c r="AT328" s="147" t="s">
        <v>147</v>
      </c>
      <c r="AU328" s="147" t="s">
        <v>87</v>
      </c>
      <c r="AV328" s="12" t="s">
        <v>85</v>
      </c>
      <c r="AW328" s="12" t="s">
        <v>34</v>
      </c>
      <c r="AX328" s="12" t="s">
        <v>77</v>
      </c>
      <c r="AY328" s="147" t="s">
        <v>138</v>
      </c>
    </row>
    <row r="329" spans="2:65" s="13" customFormat="1" ht="10.199999999999999">
      <c r="B329" s="152"/>
      <c r="D329" s="146" t="s">
        <v>147</v>
      </c>
      <c r="E329" s="153" t="s">
        <v>1</v>
      </c>
      <c r="F329" s="154" t="s">
        <v>477</v>
      </c>
      <c r="H329" s="155">
        <v>1.788</v>
      </c>
      <c r="I329" s="156"/>
      <c r="L329" s="152"/>
      <c r="M329" s="157"/>
      <c r="T329" s="158"/>
      <c r="AT329" s="153" t="s">
        <v>147</v>
      </c>
      <c r="AU329" s="153" t="s">
        <v>87</v>
      </c>
      <c r="AV329" s="13" t="s">
        <v>87</v>
      </c>
      <c r="AW329" s="13" t="s">
        <v>34</v>
      </c>
      <c r="AX329" s="13" t="s">
        <v>77</v>
      </c>
      <c r="AY329" s="153" t="s">
        <v>138</v>
      </c>
    </row>
    <row r="330" spans="2:65" s="13" customFormat="1" ht="10.199999999999999">
      <c r="B330" s="152"/>
      <c r="D330" s="146" t="s">
        <v>147</v>
      </c>
      <c r="E330" s="153" t="s">
        <v>1</v>
      </c>
      <c r="F330" s="154" t="s">
        <v>475</v>
      </c>
      <c r="H330" s="155">
        <v>1.425</v>
      </c>
      <c r="I330" s="156"/>
      <c r="L330" s="152"/>
      <c r="M330" s="157"/>
      <c r="T330" s="158"/>
      <c r="AT330" s="153" t="s">
        <v>147</v>
      </c>
      <c r="AU330" s="153" t="s">
        <v>87</v>
      </c>
      <c r="AV330" s="13" t="s">
        <v>87</v>
      </c>
      <c r="AW330" s="13" t="s">
        <v>34</v>
      </c>
      <c r="AX330" s="13" t="s">
        <v>77</v>
      </c>
      <c r="AY330" s="153" t="s">
        <v>138</v>
      </c>
    </row>
    <row r="331" spans="2:65" s="14" customFormat="1" ht="10.199999999999999">
      <c r="B331" s="159"/>
      <c r="D331" s="146" t="s">
        <v>147</v>
      </c>
      <c r="E331" s="160" t="s">
        <v>1</v>
      </c>
      <c r="F331" s="161" t="s">
        <v>150</v>
      </c>
      <c r="H331" s="162">
        <v>181.78800000000001</v>
      </c>
      <c r="I331" s="163"/>
      <c r="L331" s="159"/>
      <c r="M331" s="164"/>
      <c r="T331" s="165"/>
      <c r="AT331" s="160" t="s">
        <v>147</v>
      </c>
      <c r="AU331" s="160" t="s">
        <v>87</v>
      </c>
      <c r="AV331" s="14" t="s">
        <v>145</v>
      </c>
      <c r="AW331" s="14" t="s">
        <v>34</v>
      </c>
      <c r="AX331" s="14" t="s">
        <v>85</v>
      </c>
      <c r="AY331" s="160" t="s">
        <v>138</v>
      </c>
    </row>
    <row r="332" spans="2:65" s="1" customFormat="1" ht="24.15" customHeight="1">
      <c r="B332" s="32"/>
      <c r="C332" s="173" t="s">
        <v>283</v>
      </c>
      <c r="D332" s="173" t="s">
        <v>201</v>
      </c>
      <c r="E332" s="174" t="s">
        <v>478</v>
      </c>
      <c r="F332" s="175" t="s">
        <v>479</v>
      </c>
      <c r="G332" s="176" t="s">
        <v>143</v>
      </c>
      <c r="H332" s="177">
        <v>79.525000000000006</v>
      </c>
      <c r="I332" s="178"/>
      <c r="J332" s="179">
        <f>ROUND(I332*H332,2)</f>
        <v>0</v>
      </c>
      <c r="K332" s="175" t="s">
        <v>144</v>
      </c>
      <c r="L332" s="180"/>
      <c r="M332" s="181" t="s">
        <v>1</v>
      </c>
      <c r="N332" s="182" t="s">
        <v>42</v>
      </c>
      <c r="P332" s="141">
        <f>O332*H332</f>
        <v>0</v>
      </c>
      <c r="Q332" s="141">
        <v>1.1999999999999999E-3</v>
      </c>
      <c r="R332" s="141">
        <f>Q332*H332</f>
        <v>9.5430000000000001E-2</v>
      </c>
      <c r="S332" s="141">
        <v>0</v>
      </c>
      <c r="T332" s="142">
        <f>S332*H332</f>
        <v>0</v>
      </c>
      <c r="AR332" s="143" t="s">
        <v>182</v>
      </c>
      <c r="AT332" s="143" t="s">
        <v>201</v>
      </c>
      <c r="AU332" s="143" t="s">
        <v>87</v>
      </c>
      <c r="AY332" s="17" t="s">
        <v>138</v>
      </c>
      <c r="BE332" s="144">
        <f>IF(N332="základní",J332,0)</f>
        <v>0</v>
      </c>
      <c r="BF332" s="144">
        <f>IF(N332="snížená",J332,0)</f>
        <v>0</v>
      </c>
      <c r="BG332" s="144">
        <f>IF(N332="zákl. přenesená",J332,0)</f>
        <v>0</v>
      </c>
      <c r="BH332" s="144">
        <f>IF(N332="sníž. přenesená",J332,0)</f>
        <v>0</v>
      </c>
      <c r="BI332" s="144">
        <f>IF(N332="nulová",J332,0)</f>
        <v>0</v>
      </c>
      <c r="BJ332" s="17" t="s">
        <v>85</v>
      </c>
      <c r="BK332" s="144">
        <f>ROUND(I332*H332,2)</f>
        <v>0</v>
      </c>
      <c r="BL332" s="17" t="s">
        <v>145</v>
      </c>
      <c r="BM332" s="143" t="s">
        <v>480</v>
      </c>
    </row>
    <row r="333" spans="2:65" s="13" customFormat="1" ht="10.199999999999999">
      <c r="B333" s="152"/>
      <c r="D333" s="146" t="s">
        <v>147</v>
      </c>
      <c r="E333" s="153" t="s">
        <v>1</v>
      </c>
      <c r="F333" s="154" t="s">
        <v>460</v>
      </c>
      <c r="H333" s="155">
        <v>1.8</v>
      </c>
      <c r="I333" s="156"/>
      <c r="L333" s="152"/>
      <c r="M333" s="157"/>
      <c r="T333" s="158"/>
      <c r="AT333" s="153" t="s">
        <v>147</v>
      </c>
      <c r="AU333" s="153" t="s">
        <v>87</v>
      </c>
      <c r="AV333" s="13" t="s">
        <v>87</v>
      </c>
      <c r="AW333" s="13" t="s">
        <v>34</v>
      </c>
      <c r="AX333" s="13" t="s">
        <v>77</v>
      </c>
      <c r="AY333" s="153" t="s">
        <v>138</v>
      </c>
    </row>
    <row r="334" spans="2:65" s="12" customFormat="1" ht="10.199999999999999">
      <c r="B334" s="145"/>
      <c r="D334" s="146" t="s">
        <v>147</v>
      </c>
      <c r="E334" s="147" t="s">
        <v>1</v>
      </c>
      <c r="F334" s="148" t="s">
        <v>418</v>
      </c>
      <c r="H334" s="147" t="s">
        <v>1</v>
      </c>
      <c r="I334" s="149"/>
      <c r="L334" s="145"/>
      <c r="M334" s="150"/>
      <c r="T334" s="151"/>
      <c r="AT334" s="147" t="s">
        <v>147</v>
      </c>
      <c r="AU334" s="147" t="s">
        <v>87</v>
      </c>
      <c r="AV334" s="12" t="s">
        <v>85</v>
      </c>
      <c r="AW334" s="12" t="s">
        <v>34</v>
      </c>
      <c r="AX334" s="12" t="s">
        <v>77</v>
      </c>
      <c r="AY334" s="147" t="s">
        <v>138</v>
      </c>
    </row>
    <row r="335" spans="2:65" s="13" customFormat="1" ht="10.199999999999999">
      <c r="B335" s="152"/>
      <c r="D335" s="146" t="s">
        <v>147</v>
      </c>
      <c r="E335" s="153" t="s">
        <v>1</v>
      </c>
      <c r="F335" s="154" t="s">
        <v>481</v>
      </c>
      <c r="H335" s="155">
        <v>35.4</v>
      </c>
      <c r="I335" s="156"/>
      <c r="L335" s="152"/>
      <c r="M335" s="157"/>
      <c r="T335" s="158"/>
      <c r="AT335" s="153" t="s">
        <v>147</v>
      </c>
      <c r="AU335" s="153" t="s">
        <v>87</v>
      </c>
      <c r="AV335" s="13" t="s">
        <v>87</v>
      </c>
      <c r="AW335" s="13" t="s">
        <v>34</v>
      </c>
      <c r="AX335" s="13" t="s">
        <v>77</v>
      </c>
      <c r="AY335" s="153" t="s">
        <v>138</v>
      </c>
    </row>
    <row r="336" spans="2:65" s="12" customFormat="1" ht="10.199999999999999">
      <c r="B336" s="145"/>
      <c r="D336" s="146" t="s">
        <v>147</v>
      </c>
      <c r="E336" s="147" t="s">
        <v>1</v>
      </c>
      <c r="F336" s="148" t="s">
        <v>407</v>
      </c>
      <c r="H336" s="147" t="s">
        <v>1</v>
      </c>
      <c r="I336" s="149"/>
      <c r="L336" s="145"/>
      <c r="M336" s="150"/>
      <c r="T336" s="151"/>
      <c r="AT336" s="147" t="s">
        <v>147</v>
      </c>
      <c r="AU336" s="147" t="s">
        <v>87</v>
      </c>
      <c r="AV336" s="12" t="s">
        <v>85</v>
      </c>
      <c r="AW336" s="12" t="s">
        <v>34</v>
      </c>
      <c r="AX336" s="12" t="s">
        <v>77</v>
      </c>
      <c r="AY336" s="147" t="s">
        <v>138</v>
      </c>
    </row>
    <row r="337" spans="2:65" s="13" customFormat="1" ht="10.199999999999999">
      <c r="B337" s="152"/>
      <c r="D337" s="146" t="s">
        <v>147</v>
      </c>
      <c r="E337" s="153" t="s">
        <v>1</v>
      </c>
      <c r="F337" s="154" t="s">
        <v>482</v>
      </c>
      <c r="H337" s="155">
        <v>32.4</v>
      </c>
      <c r="I337" s="156"/>
      <c r="L337" s="152"/>
      <c r="M337" s="157"/>
      <c r="T337" s="158"/>
      <c r="AT337" s="153" t="s">
        <v>147</v>
      </c>
      <c r="AU337" s="153" t="s">
        <v>87</v>
      </c>
      <c r="AV337" s="13" t="s">
        <v>87</v>
      </c>
      <c r="AW337" s="13" t="s">
        <v>34</v>
      </c>
      <c r="AX337" s="13" t="s">
        <v>77</v>
      </c>
      <c r="AY337" s="153" t="s">
        <v>138</v>
      </c>
    </row>
    <row r="338" spans="2:65" s="13" customFormat="1" ht="10.199999999999999">
      <c r="B338" s="152"/>
      <c r="D338" s="146" t="s">
        <v>147</v>
      </c>
      <c r="E338" s="153" t="s">
        <v>1</v>
      </c>
      <c r="F338" s="154" t="s">
        <v>483</v>
      </c>
      <c r="H338" s="155">
        <v>0.6</v>
      </c>
      <c r="I338" s="156"/>
      <c r="L338" s="152"/>
      <c r="M338" s="157"/>
      <c r="T338" s="158"/>
      <c r="AT338" s="153" t="s">
        <v>147</v>
      </c>
      <c r="AU338" s="153" t="s">
        <v>87</v>
      </c>
      <c r="AV338" s="13" t="s">
        <v>87</v>
      </c>
      <c r="AW338" s="13" t="s">
        <v>34</v>
      </c>
      <c r="AX338" s="13" t="s">
        <v>77</v>
      </c>
      <c r="AY338" s="153" t="s">
        <v>138</v>
      </c>
    </row>
    <row r="339" spans="2:65" s="13" customFormat="1" ht="10.199999999999999">
      <c r="B339" s="152"/>
      <c r="D339" s="146" t="s">
        <v>147</v>
      </c>
      <c r="E339" s="153" t="s">
        <v>1</v>
      </c>
      <c r="F339" s="154" t="s">
        <v>484</v>
      </c>
      <c r="H339" s="155">
        <v>2.4</v>
      </c>
      <c r="I339" s="156"/>
      <c r="L339" s="152"/>
      <c r="M339" s="157"/>
      <c r="T339" s="158"/>
      <c r="AT339" s="153" t="s">
        <v>147</v>
      </c>
      <c r="AU339" s="153" t="s">
        <v>87</v>
      </c>
      <c r="AV339" s="13" t="s">
        <v>87</v>
      </c>
      <c r="AW339" s="13" t="s">
        <v>34</v>
      </c>
      <c r="AX339" s="13" t="s">
        <v>77</v>
      </c>
      <c r="AY339" s="153" t="s">
        <v>138</v>
      </c>
    </row>
    <row r="340" spans="2:65" s="12" customFormat="1" ht="10.199999999999999">
      <c r="B340" s="145"/>
      <c r="D340" s="146" t="s">
        <v>147</v>
      </c>
      <c r="E340" s="147" t="s">
        <v>1</v>
      </c>
      <c r="F340" s="148" t="s">
        <v>485</v>
      </c>
      <c r="H340" s="147" t="s">
        <v>1</v>
      </c>
      <c r="I340" s="149"/>
      <c r="L340" s="145"/>
      <c r="M340" s="150"/>
      <c r="T340" s="151"/>
      <c r="AT340" s="147" t="s">
        <v>147</v>
      </c>
      <c r="AU340" s="147" t="s">
        <v>87</v>
      </c>
      <c r="AV340" s="12" t="s">
        <v>85</v>
      </c>
      <c r="AW340" s="12" t="s">
        <v>34</v>
      </c>
      <c r="AX340" s="12" t="s">
        <v>77</v>
      </c>
      <c r="AY340" s="147" t="s">
        <v>138</v>
      </c>
    </row>
    <row r="341" spans="2:65" s="12" customFormat="1" ht="10.199999999999999">
      <c r="B341" s="145"/>
      <c r="D341" s="146" t="s">
        <v>147</v>
      </c>
      <c r="E341" s="147" t="s">
        <v>1</v>
      </c>
      <c r="F341" s="148" t="s">
        <v>380</v>
      </c>
      <c r="H341" s="147" t="s">
        <v>1</v>
      </c>
      <c r="I341" s="149"/>
      <c r="L341" s="145"/>
      <c r="M341" s="150"/>
      <c r="T341" s="151"/>
      <c r="AT341" s="147" t="s">
        <v>147</v>
      </c>
      <c r="AU341" s="147" t="s">
        <v>87</v>
      </c>
      <c r="AV341" s="12" t="s">
        <v>85</v>
      </c>
      <c r="AW341" s="12" t="s">
        <v>34</v>
      </c>
      <c r="AX341" s="12" t="s">
        <v>77</v>
      </c>
      <c r="AY341" s="147" t="s">
        <v>138</v>
      </c>
    </row>
    <row r="342" spans="2:65" s="13" customFormat="1" ht="10.199999999999999">
      <c r="B342" s="152"/>
      <c r="D342" s="146" t="s">
        <v>147</v>
      </c>
      <c r="E342" s="153" t="s">
        <v>1</v>
      </c>
      <c r="F342" s="154" t="s">
        <v>486</v>
      </c>
      <c r="H342" s="155">
        <v>1.5</v>
      </c>
      <c r="I342" s="156"/>
      <c r="L342" s="152"/>
      <c r="M342" s="157"/>
      <c r="T342" s="158"/>
      <c r="AT342" s="153" t="s">
        <v>147</v>
      </c>
      <c r="AU342" s="153" t="s">
        <v>87</v>
      </c>
      <c r="AV342" s="13" t="s">
        <v>87</v>
      </c>
      <c r="AW342" s="13" t="s">
        <v>34</v>
      </c>
      <c r="AX342" s="13" t="s">
        <v>77</v>
      </c>
      <c r="AY342" s="153" t="s">
        <v>138</v>
      </c>
    </row>
    <row r="343" spans="2:65" s="12" customFormat="1" ht="10.199999999999999">
      <c r="B343" s="145"/>
      <c r="D343" s="146" t="s">
        <v>147</v>
      </c>
      <c r="E343" s="147" t="s">
        <v>1</v>
      </c>
      <c r="F343" s="148" t="s">
        <v>457</v>
      </c>
      <c r="H343" s="147" t="s">
        <v>1</v>
      </c>
      <c r="I343" s="149"/>
      <c r="L343" s="145"/>
      <c r="M343" s="150"/>
      <c r="T343" s="151"/>
      <c r="AT343" s="147" t="s">
        <v>147</v>
      </c>
      <c r="AU343" s="147" t="s">
        <v>87</v>
      </c>
      <c r="AV343" s="12" t="s">
        <v>85</v>
      </c>
      <c r="AW343" s="12" t="s">
        <v>34</v>
      </c>
      <c r="AX343" s="12" t="s">
        <v>77</v>
      </c>
      <c r="AY343" s="147" t="s">
        <v>138</v>
      </c>
    </row>
    <row r="344" spans="2:65" s="13" customFormat="1" ht="10.199999999999999">
      <c r="B344" s="152"/>
      <c r="D344" s="146" t="s">
        <v>147</v>
      </c>
      <c r="E344" s="153" t="s">
        <v>1</v>
      </c>
      <c r="F344" s="154" t="s">
        <v>487</v>
      </c>
      <c r="H344" s="155">
        <v>3</v>
      </c>
      <c r="I344" s="156"/>
      <c r="L344" s="152"/>
      <c r="M344" s="157"/>
      <c r="T344" s="158"/>
      <c r="AT344" s="153" t="s">
        <v>147</v>
      </c>
      <c r="AU344" s="153" t="s">
        <v>87</v>
      </c>
      <c r="AV344" s="13" t="s">
        <v>87</v>
      </c>
      <c r="AW344" s="13" t="s">
        <v>34</v>
      </c>
      <c r="AX344" s="13" t="s">
        <v>77</v>
      </c>
      <c r="AY344" s="153" t="s">
        <v>138</v>
      </c>
    </row>
    <row r="345" spans="2:65" s="12" customFormat="1" ht="10.199999999999999">
      <c r="B345" s="145"/>
      <c r="D345" s="146" t="s">
        <v>147</v>
      </c>
      <c r="E345" s="147" t="s">
        <v>1</v>
      </c>
      <c r="F345" s="148" t="s">
        <v>378</v>
      </c>
      <c r="H345" s="147" t="s">
        <v>1</v>
      </c>
      <c r="I345" s="149"/>
      <c r="L345" s="145"/>
      <c r="M345" s="150"/>
      <c r="T345" s="151"/>
      <c r="AT345" s="147" t="s">
        <v>147</v>
      </c>
      <c r="AU345" s="147" t="s">
        <v>87</v>
      </c>
      <c r="AV345" s="12" t="s">
        <v>85</v>
      </c>
      <c r="AW345" s="12" t="s">
        <v>34</v>
      </c>
      <c r="AX345" s="12" t="s">
        <v>77</v>
      </c>
      <c r="AY345" s="147" t="s">
        <v>138</v>
      </c>
    </row>
    <row r="346" spans="2:65" s="13" customFormat="1" ht="10.199999999999999">
      <c r="B346" s="152"/>
      <c r="D346" s="146" t="s">
        <v>147</v>
      </c>
      <c r="E346" s="153" t="s">
        <v>1</v>
      </c>
      <c r="F346" s="154" t="s">
        <v>488</v>
      </c>
      <c r="H346" s="155">
        <v>1.875</v>
      </c>
      <c r="I346" s="156"/>
      <c r="L346" s="152"/>
      <c r="M346" s="157"/>
      <c r="T346" s="158"/>
      <c r="AT346" s="153" t="s">
        <v>147</v>
      </c>
      <c r="AU346" s="153" t="s">
        <v>87</v>
      </c>
      <c r="AV346" s="13" t="s">
        <v>87</v>
      </c>
      <c r="AW346" s="13" t="s">
        <v>34</v>
      </c>
      <c r="AX346" s="13" t="s">
        <v>77</v>
      </c>
      <c r="AY346" s="153" t="s">
        <v>138</v>
      </c>
    </row>
    <row r="347" spans="2:65" s="13" customFormat="1" ht="10.199999999999999">
      <c r="B347" s="152"/>
      <c r="D347" s="146" t="s">
        <v>147</v>
      </c>
      <c r="E347" s="153" t="s">
        <v>1</v>
      </c>
      <c r="F347" s="154" t="s">
        <v>489</v>
      </c>
      <c r="H347" s="155">
        <v>0.15</v>
      </c>
      <c r="I347" s="156"/>
      <c r="L347" s="152"/>
      <c r="M347" s="157"/>
      <c r="T347" s="158"/>
      <c r="AT347" s="153" t="s">
        <v>147</v>
      </c>
      <c r="AU347" s="153" t="s">
        <v>87</v>
      </c>
      <c r="AV347" s="13" t="s">
        <v>87</v>
      </c>
      <c r="AW347" s="13" t="s">
        <v>34</v>
      </c>
      <c r="AX347" s="13" t="s">
        <v>77</v>
      </c>
      <c r="AY347" s="153" t="s">
        <v>138</v>
      </c>
    </row>
    <row r="348" spans="2:65" s="12" customFormat="1" ht="10.199999999999999">
      <c r="B348" s="145"/>
      <c r="D348" s="146" t="s">
        <v>147</v>
      </c>
      <c r="E348" s="147" t="s">
        <v>1</v>
      </c>
      <c r="F348" s="148" t="s">
        <v>463</v>
      </c>
      <c r="H348" s="147" t="s">
        <v>1</v>
      </c>
      <c r="I348" s="149"/>
      <c r="L348" s="145"/>
      <c r="M348" s="150"/>
      <c r="T348" s="151"/>
      <c r="AT348" s="147" t="s">
        <v>147</v>
      </c>
      <c r="AU348" s="147" t="s">
        <v>87</v>
      </c>
      <c r="AV348" s="12" t="s">
        <v>85</v>
      </c>
      <c r="AW348" s="12" t="s">
        <v>34</v>
      </c>
      <c r="AX348" s="12" t="s">
        <v>77</v>
      </c>
      <c r="AY348" s="147" t="s">
        <v>138</v>
      </c>
    </row>
    <row r="349" spans="2:65" s="13" customFormat="1" ht="10.199999999999999">
      <c r="B349" s="152"/>
      <c r="D349" s="146" t="s">
        <v>147</v>
      </c>
      <c r="E349" s="153" t="s">
        <v>1</v>
      </c>
      <c r="F349" s="154" t="s">
        <v>490</v>
      </c>
      <c r="H349" s="155">
        <v>0.4</v>
      </c>
      <c r="I349" s="156"/>
      <c r="L349" s="152"/>
      <c r="M349" s="157"/>
      <c r="T349" s="158"/>
      <c r="AT349" s="153" t="s">
        <v>147</v>
      </c>
      <c r="AU349" s="153" t="s">
        <v>87</v>
      </c>
      <c r="AV349" s="13" t="s">
        <v>87</v>
      </c>
      <c r="AW349" s="13" t="s">
        <v>34</v>
      </c>
      <c r="AX349" s="13" t="s">
        <v>77</v>
      </c>
      <c r="AY349" s="153" t="s">
        <v>138</v>
      </c>
    </row>
    <row r="350" spans="2:65" s="14" customFormat="1" ht="10.199999999999999">
      <c r="B350" s="159"/>
      <c r="D350" s="146" t="s">
        <v>147</v>
      </c>
      <c r="E350" s="160" t="s">
        <v>1</v>
      </c>
      <c r="F350" s="161" t="s">
        <v>150</v>
      </c>
      <c r="H350" s="162">
        <v>79.525000000000006</v>
      </c>
      <c r="I350" s="163"/>
      <c r="L350" s="159"/>
      <c r="M350" s="164"/>
      <c r="T350" s="165"/>
      <c r="AT350" s="160" t="s">
        <v>147</v>
      </c>
      <c r="AU350" s="160" t="s">
        <v>87</v>
      </c>
      <c r="AV350" s="14" t="s">
        <v>145</v>
      </c>
      <c r="AW350" s="14" t="s">
        <v>34</v>
      </c>
      <c r="AX350" s="14" t="s">
        <v>85</v>
      </c>
      <c r="AY350" s="160" t="s">
        <v>138</v>
      </c>
    </row>
    <row r="351" spans="2:65" s="1" customFormat="1" ht="37.799999999999997" customHeight="1">
      <c r="B351" s="32"/>
      <c r="C351" s="132" t="s">
        <v>289</v>
      </c>
      <c r="D351" s="132" t="s">
        <v>140</v>
      </c>
      <c r="E351" s="133" t="s">
        <v>491</v>
      </c>
      <c r="F351" s="134" t="s">
        <v>492</v>
      </c>
      <c r="G351" s="135" t="s">
        <v>143</v>
      </c>
      <c r="H351" s="136">
        <v>2012.125</v>
      </c>
      <c r="I351" s="137"/>
      <c r="J351" s="138">
        <f>ROUND(I351*H351,2)</f>
        <v>0</v>
      </c>
      <c r="K351" s="134" t="s">
        <v>144</v>
      </c>
      <c r="L351" s="32"/>
      <c r="M351" s="139" t="s">
        <v>1</v>
      </c>
      <c r="N351" s="140" t="s">
        <v>42</v>
      </c>
      <c r="P351" s="141">
        <f>O351*H351</f>
        <v>0</v>
      </c>
      <c r="Q351" s="141">
        <v>8.0000000000000007E-5</v>
      </c>
      <c r="R351" s="141">
        <f>Q351*H351</f>
        <v>0.16097</v>
      </c>
      <c r="S351" s="141">
        <v>0</v>
      </c>
      <c r="T351" s="142">
        <f>S351*H351</f>
        <v>0</v>
      </c>
      <c r="AR351" s="143" t="s">
        <v>145</v>
      </c>
      <c r="AT351" s="143" t="s">
        <v>140</v>
      </c>
      <c r="AU351" s="143" t="s">
        <v>87</v>
      </c>
      <c r="AY351" s="17" t="s">
        <v>138</v>
      </c>
      <c r="BE351" s="144">
        <f>IF(N351="základní",J351,0)</f>
        <v>0</v>
      </c>
      <c r="BF351" s="144">
        <f>IF(N351="snížená",J351,0)</f>
        <v>0</v>
      </c>
      <c r="BG351" s="144">
        <f>IF(N351="zákl. přenesená",J351,0)</f>
        <v>0</v>
      </c>
      <c r="BH351" s="144">
        <f>IF(N351="sníž. přenesená",J351,0)</f>
        <v>0</v>
      </c>
      <c r="BI351" s="144">
        <f>IF(N351="nulová",J351,0)</f>
        <v>0</v>
      </c>
      <c r="BJ351" s="17" t="s">
        <v>85</v>
      </c>
      <c r="BK351" s="144">
        <f>ROUND(I351*H351,2)</f>
        <v>0</v>
      </c>
      <c r="BL351" s="17" t="s">
        <v>145</v>
      </c>
      <c r="BM351" s="143" t="s">
        <v>493</v>
      </c>
    </row>
    <row r="352" spans="2:65" s="13" customFormat="1" ht="10.199999999999999">
      <c r="B352" s="152"/>
      <c r="D352" s="146" t="s">
        <v>147</v>
      </c>
      <c r="E352" s="153" t="s">
        <v>1</v>
      </c>
      <c r="F352" s="154" t="s">
        <v>494</v>
      </c>
      <c r="H352" s="155">
        <v>1921.548</v>
      </c>
      <c r="I352" s="156"/>
      <c r="L352" s="152"/>
      <c r="M352" s="157"/>
      <c r="T352" s="158"/>
      <c r="AT352" s="153" t="s">
        <v>147</v>
      </c>
      <c r="AU352" s="153" t="s">
        <v>87</v>
      </c>
      <c r="AV352" s="13" t="s">
        <v>87</v>
      </c>
      <c r="AW352" s="13" t="s">
        <v>34</v>
      </c>
      <c r="AX352" s="13" t="s">
        <v>77</v>
      </c>
      <c r="AY352" s="153" t="s">
        <v>138</v>
      </c>
    </row>
    <row r="353" spans="2:65" s="13" customFormat="1" ht="10.199999999999999">
      <c r="B353" s="152"/>
      <c r="D353" s="146" t="s">
        <v>147</v>
      </c>
      <c r="E353" s="153" t="s">
        <v>1</v>
      </c>
      <c r="F353" s="154" t="s">
        <v>495</v>
      </c>
      <c r="H353" s="155">
        <v>90.576999999999998</v>
      </c>
      <c r="I353" s="156"/>
      <c r="L353" s="152"/>
      <c r="M353" s="157"/>
      <c r="T353" s="158"/>
      <c r="AT353" s="153" t="s">
        <v>147</v>
      </c>
      <c r="AU353" s="153" t="s">
        <v>87</v>
      </c>
      <c r="AV353" s="13" t="s">
        <v>87</v>
      </c>
      <c r="AW353" s="13" t="s">
        <v>34</v>
      </c>
      <c r="AX353" s="13" t="s">
        <v>77</v>
      </c>
      <c r="AY353" s="153" t="s">
        <v>138</v>
      </c>
    </row>
    <row r="354" spans="2:65" s="14" customFormat="1" ht="10.199999999999999">
      <c r="B354" s="159"/>
      <c r="D354" s="146" t="s">
        <v>147</v>
      </c>
      <c r="E354" s="160" t="s">
        <v>1</v>
      </c>
      <c r="F354" s="161" t="s">
        <v>150</v>
      </c>
      <c r="H354" s="162">
        <v>2012.125</v>
      </c>
      <c r="I354" s="163"/>
      <c r="L354" s="159"/>
      <c r="M354" s="164"/>
      <c r="T354" s="165"/>
      <c r="AT354" s="160" t="s">
        <v>147</v>
      </c>
      <c r="AU354" s="160" t="s">
        <v>87</v>
      </c>
      <c r="AV354" s="14" t="s">
        <v>145</v>
      </c>
      <c r="AW354" s="14" t="s">
        <v>34</v>
      </c>
      <c r="AX354" s="14" t="s">
        <v>85</v>
      </c>
      <c r="AY354" s="160" t="s">
        <v>138</v>
      </c>
    </row>
    <row r="355" spans="2:65" s="1" customFormat="1" ht="37.799999999999997" customHeight="1">
      <c r="B355" s="32"/>
      <c r="C355" s="132" t="s">
        <v>293</v>
      </c>
      <c r="D355" s="132" t="s">
        <v>140</v>
      </c>
      <c r="E355" s="133" t="s">
        <v>496</v>
      </c>
      <c r="F355" s="134" t="s">
        <v>497</v>
      </c>
      <c r="G355" s="135" t="s">
        <v>143</v>
      </c>
      <c r="H355" s="136">
        <v>343.28899999999999</v>
      </c>
      <c r="I355" s="137"/>
      <c r="J355" s="138">
        <f>ROUND(I355*H355,2)</f>
        <v>0</v>
      </c>
      <c r="K355" s="134" t="s">
        <v>144</v>
      </c>
      <c r="L355" s="32"/>
      <c r="M355" s="139" t="s">
        <v>1</v>
      </c>
      <c r="N355" s="140" t="s">
        <v>42</v>
      </c>
      <c r="P355" s="141">
        <f>O355*H355</f>
        <v>0</v>
      </c>
      <c r="Q355" s="141">
        <v>8.0000000000000007E-5</v>
      </c>
      <c r="R355" s="141">
        <f>Q355*H355</f>
        <v>2.7463120000000001E-2</v>
      </c>
      <c r="S355" s="141">
        <v>0</v>
      </c>
      <c r="T355" s="142">
        <f>S355*H355</f>
        <v>0</v>
      </c>
      <c r="AR355" s="143" t="s">
        <v>145</v>
      </c>
      <c r="AT355" s="143" t="s">
        <v>140</v>
      </c>
      <c r="AU355" s="143" t="s">
        <v>87</v>
      </c>
      <c r="AY355" s="17" t="s">
        <v>138</v>
      </c>
      <c r="BE355" s="144">
        <f>IF(N355="základní",J355,0)</f>
        <v>0</v>
      </c>
      <c r="BF355" s="144">
        <f>IF(N355="snížená",J355,0)</f>
        <v>0</v>
      </c>
      <c r="BG355" s="144">
        <f>IF(N355="zákl. přenesená",J355,0)</f>
        <v>0</v>
      </c>
      <c r="BH355" s="144">
        <f>IF(N355="sníž. přenesená",J355,0)</f>
        <v>0</v>
      </c>
      <c r="BI355" s="144">
        <f>IF(N355="nulová",J355,0)</f>
        <v>0</v>
      </c>
      <c r="BJ355" s="17" t="s">
        <v>85</v>
      </c>
      <c r="BK355" s="144">
        <f>ROUND(I355*H355,2)</f>
        <v>0</v>
      </c>
      <c r="BL355" s="17" t="s">
        <v>145</v>
      </c>
      <c r="BM355" s="143" t="s">
        <v>498</v>
      </c>
    </row>
    <row r="356" spans="2:65" s="13" customFormat="1" ht="10.199999999999999">
      <c r="B356" s="152"/>
      <c r="D356" s="146" t="s">
        <v>147</v>
      </c>
      <c r="E356" s="153" t="s">
        <v>1</v>
      </c>
      <c r="F356" s="154" t="s">
        <v>499</v>
      </c>
      <c r="H356" s="155">
        <v>331.899</v>
      </c>
      <c r="I356" s="156"/>
      <c r="L356" s="152"/>
      <c r="M356" s="157"/>
      <c r="T356" s="158"/>
      <c r="AT356" s="153" t="s">
        <v>147</v>
      </c>
      <c r="AU356" s="153" t="s">
        <v>87</v>
      </c>
      <c r="AV356" s="13" t="s">
        <v>87</v>
      </c>
      <c r="AW356" s="13" t="s">
        <v>34</v>
      </c>
      <c r="AX356" s="13" t="s">
        <v>77</v>
      </c>
      <c r="AY356" s="153" t="s">
        <v>138</v>
      </c>
    </row>
    <row r="357" spans="2:65" s="12" customFormat="1" ht="10.199999999999999">
      <c r="B357" s="145"/>
      <c r="D357" s="146" t="s">
        <v>147</v>
      </c>
      <c r="E357" s="147" t="s">
        <v>1</v>
      </c>
      <c r="F357" s="148" t="s">
        <v>327</v>
      </c>
      <c r="H357" s="147" t="s">
        <v>1</v>
      </c>
      <c r="I357" s="149"/>
      <c r="L357" s="145"/>
      <c r="M357" s="150"/>
      <c r="T357" s="151"/>
      <c r="AT357" s="147" t="s">
        <v>147</v>
      </c>
      <c r="AU357" s="147" t="s">
        <v>87</v>
      </c>
      <c r="AV357" s="12" t="s">
        <v>85</v>
      </c>
      <c r="AW357" s="12" t="s">
        <v>34</v>
      </c>
      <c r="AX357" s="12" t="s">
        <v>77</v>
      </c>
      <c r="AY357" s="147" t="s">
        <v>138</v>
      </c>
    </row>
    <row r="358" spans="2:65" s="13" customFormat="1" ht="10.199999999999999">
      <c r="B358" s="152"/>
      <c r="D358" s="146" t="s">
        <v>147</v>
      </c>
      <c r="E358" s="153" t="s">
        <v>1</v>
      </c>
      <c r="F358" s="154" t="s">
        <v>434</v>
      </c>
      <c r="H358" s="155">
        <v>17.03</v>
      </c>
      <c r="I358" s="156"/>
      <c r="L358" s="152"/>
      <c r="M358" s="157"/>
      <c r="T358" s="158"/>
      <c r="AT358" s="153" t="s">
        <v>147</v>
      </c>
      <c r="AU358" s="153" t="s">
        <v>87</v>
      </c>
      <c r="AV358" s="13" t="s">
        <v>87</v>
      </c>
      <c r="AW358" s="13" t="s">
        <v>34</v>
      </c>
      <c r="AX358" s="13" t="s">
        <v>77</v>
      </c>
      <c r="AY358" s="153" t="s">
        <v>138</v>
      </c>
    </row>
    <row r="359" spans="2:65" s="13" customFormat="1" ht="10.199999999999999">
      <c r="B359" s="152"/>
      <c r="D359" s="146" t="s">
        <v>147</v>
      </c>
      <c r="E359" s="153" t="s">
        <v>1</v>
      </c>
      <c r="F359" s="154" t="s">
        <v>420</v>
      </c>
      <c r="H359" s="155">
        <v>-5.64</v>
      </c>
      <c r="I359" s="156"/>
      <c r="L359" s="152"/>
      <c r="M359" s="157"/>
      <c r="T359" s="158"/>
      <c r="AT359" s="153" t="s">
        <v>147</v>
      </c>
      <c r="AU359" s="153" t="s">
        <v>87</v>
      </c>
      <c r="AV359" s="13" t="s">
        <v>87</v>
      </c>
      <c r="AW359" s="13" t="s">
        <v>34</v>
      </c>
      <c r="AX359" s="13" t="s">
        <v>77</v>
      </c>
      <c r="AY359" s="153" t="s">
        <v>138</v>
      </c>
    </row>
    <row r="360" spans="2:65" s="14" customFormat="1" ht="10.199999999999999">
      <c r="B360" s="159"/>
      <c r="D360" s="146" t="s">
        <v>147</v>
      </c>
      <c r="E360" s="160" t="s">
        <v>1</v>
      </c>
      <c r="F360" s="161" t="s">
        <v>150</v>
      </c>
      <c r="H360" s="162">
        <v>343.28899999999999</v>
      </c>
      <c r="I360" s="163"/>
      <c r="L360" s="159"/>
      <c r="M360" s="164"/>
      <c r="T360" s="165"/>
      <c r="AT360" s="160" t="s">
        <v>147</v>
      </c>
      <c r="AU360" s="160" t="s">
        <v>87</v>
      </c>
      <c r="AV360" s="14" t="s">
        <v>145</v>
      </c>
      <c r="AW360" s="14" t="s">
        <v>34</v>
      </c>
      <c r="AX360" s="14" t="s">
        <v>85</v>
      </c>
      <c r="AY360" s="160" t="s">
        <v>138</v>
      </c>
    </row>
    <row r="361" spans="2:65" s="1" customFormat="1" ht="24.15" customHeight="1">
      <c r="B361" s="32"/>
      <c r="C361" s="132" t="s">
        <v>297</v>
      </c>
      <c r="D361" s="132" t="s">
        <v>140</v>
      </c>
      <c r="E361" s="133" t="s">
        <v>500</v>
      </c>
      <c r="F361" s="134" t="s">
        <v>501</v>
      </c>
      <c r="G361" s="135" t="s">
        <v>243</v>
      </c>
      <c r="H361" s="136">
        <v>144.74</v>
      </c>
      <c r="I361" s="137"/>
      <c r="J361" s="138">
        <f>ROUND(I361*H361,2)</f>
        <v>0</v>
      </c>
      <c r="K361" s="134" t="s">
        <v>144</v>
      </c>
      <c r="L361" s="32"/>
      <c r="M361" s="139" t="s">
        <v>1</v>
      </c>
      <c r="N361" s="140" t="s">
        <v>42</v>
      </c>
      <c r="P361" s="141">
        <f>O361*H361</f>
        <v>0</v>
      </c>
      <c r="Q361" s="141">
        <v>1E-4</v>
      </c>
      <c r="R361" s="141">
        <f>Q361*H361</f>
        <v>1.4474000000000001E-2</v>
      </c>
      <c r="S361" s="141">
        <v>0</v>
      </c>
      <c r="T361" s="142">
        <f>S361*H361</f>
        <v>0</v>
      </c>
      <c r="AR361" s="143" t="s">
        <v>145</v>
      </c>
      <c r="AT361" s="143" t="s">
        <v>140</v>
      </c>
      <c r="AU361" s="143" t="s">
        <v>87</v>
      </c>
      <c r="AY361" s="17" t="s">
        <v>138</v>
      </c>
      <c r="BE361" s="144">
        <f>IF(N361="základní",J361,0)</f>
        <v>0</v>
      </c>
      <c r="BF361" s="144">
        <f>IF(N361="snížená",J361,0)</f>
        <v>0</v>
      </c>
      <c r="BG361" s="144">
        <f>IF(N361="zákl. přenesená",J361,0)</f>
        <v>0</v>
      </c>
      <c r="BH361" s="144">
        <f>IF(N361="sníž. přenesená",J361,0)</f>
        <v>0</v>
      </c>
      <c r="BI361" s="144">
        <f>IF(N361="nulová",J361,0)</f>
        <v>0</v>
      </c>
      <c r="BJ361" s="17" t="s">
        <v>85</v>
      </c>
      <c r="BK361" s="144">
        <f>ROUND(I361*H361,2)</f>
        <v>0</v>
      </c>
      <c r="BL361" s="17" t="s">
        <v>145</v>
      </c>
      <c r="BM361" s="143" t="s">
        <v>502</v>
      </c>
    </row>
    <row r="362" spans="2:65" s="12" customFormat="1" ht="10.199999999999999">
      <c r="B362" s="145"/>
      <c r="D362" s="146" t="s">
        <v>147</v>
      </c>
      <c r="E362" s="147" t="s">
        <v>1</v>
      </c>
      <c r="F362" s="148" t="s">
        <v>378</v>
      </c>
      <c r="H362" s="147" t="s">
        <v>1</v>
      </c>
      <c r="I362" s="149"/>
      <c r="L362" s="145"/>
      <c r="M362" s="150"/>
      <c r="T362" s="151"/>
      <c r="AT362" s="147" t="s">
        <v>147</v>
      </c>
      <c r="AU362" s="147" t="s">
        <v>87</v>
      </c>
      <c r="AV362" s="12" t="s">
        <v>85</v>
      </c>
      <c r="AW362" s="12" t="s">
        <v>34</v>
      </c>
      <c r="AX362" s="12" t="s">
        <v>77</v>
      </c>
      <c r="AY362" s="147" t="s">
        <v>138</v>
      </c>
    </row>
    <row r="363" spans="2:65" s="13" customFormat="1" ht="10.199999999999999">
      <c r="B363" s="152"/>
      <c r="D363" s="146" t="s">
        <v>147</v>
      </c>
      <c r="E363" s="153" t="s">
        <v>1</v>
      </c>
      <c r="F363" s="154" t="s">
        <v>503</v>
      </c>
      <c r="H363" s="155">
        <v>14.36</v>
      </c>
      <c r="I363" s="156"/>
      <c r="L363" s="152"/>
      <c r="M363" s="157"/>
      <c r="T363" s="158"/>
      <c r="AT363" s="153" t="s">
        <v>147</v>
      </c>
      <c r="AU363" s="153" t="s">
        <v>87</v>
      </c>
      <c r="AV363" s="13" t="s">
        <v>87</v>
      </c>
      <c r="AW363" s="13" t="s">
        <v>34</v>
      </c>
      <c r="AX363" s="13" t="s">
        <v>77</v>
      </c>
      <c r="AY363" s="153" t="s">
        <v>138</v>
      </c>
    </row>
    <row r="364" spans="2:65" s="12" customFormat="1" ht="10.199999999999999">
      <c r="B364" s="145"/>
      <c r="D364" s="146" t="s">
        <v>147</v>
      </c>
      <c r="E364" s="147" t="s">
        <v>1</v>
      </c>
      <c r="F364" s="148" t="s">
        <v>380</v>
      </c>
      <c r="H364" s="147" t="s">
        <v>1</v>
      </c>
      <c r="I364" s="149"/>
      <c r="L364" s="145"/>
      <c r="M364" s="150"/>
      <c r="T364" s="151"/>
      <c r="AT364" s="147" t="s">
        <v>147</v>
      </c>
      <c r="AU364" s="147" t="s">
        <v>87</v>
      </c>
      <c r="AV364" s="12" t="s">
        <v>85</v>
      </c>
      <c r="AW364" s="12" t="s">
        <v>34</v>
      </c>
      <c r="AX364" s="12" t="s">
        <v>77</v>
      </c>
      <c r="AY364" s="147" t="s">
        <v>138</v>
      </c>
    </row>
    <row r="365" spans="2:65" s="13" customFormat="1" ht="10.199999999999999">
      <c r="B365" s="152"/>
      <c r="D365" s="146" t="s">
        <v>147</v>
      </c>
      <c r="E365" s="153" t="s">
        <v>1</v>
      </c>
      <c r="F365" s="154" t="s">
        <v>503</v>
      </c>
      <c r="H365" s="155">
        <v>14.36</v>
      </c>
      <c r="I365" s="156"/>
      <c r="L365" s="152"/>
      <c r="M365" s="157"/>
      <c r="T365" s="158"/>
      <c r="AT365" s="153" t="s">
        <v>147</v>
      </c>
      <c r="AU365" s="153" t="s">
        <v>87</v>
      </c>
      <c r="AV365" s="13" t="s">
        <v>87</v>
      </c>
      <c r="AW365" s="13" t="s">
        <v>34</v>
      </c>
      <c r="AX365" s="13" t="s">
        <v>77</v>
      </c>
      <c r="AY365" s="153" t="s">
        <v>138</v>
      </c>
    </row>
    <row r="366" spans="2:65" s="12" customFormat="1" ht="10.199999999999999">
      <c r="B366" s="145"/>
      <c r="D366" s="146" t="s">
        <v>147</v>
      </c>
      <c r="E366" s="147" t="s">
        <v>1</v>
      </c>
      <c r="F366" s="148" t="s">
        <v>385</v>
      </c>
      <c r="H366" s="147" t="s">
        <v>1</v>
      </c>
      <c r="I366" s="149"/>
      <c r="L366" s="145"/>
      <c r="M366" s="150"/>
      <c r="T366" s="151"/>
      <c r="AT366" s="147" t="s">
        <v>147</v>
      </c>
      <c r="AU366" s="147" t="s">
        <v>87</v>
      </c>
      <c r="AV366" s="12" t="s">
        <v>85</v>
      </c>
      <c r="AW366" s="12" t="s">
        <v>34</v>
      </c>
      <c r="AX366" s="12" t="s">
        <v>77</v>
      </c>
      <c r="AY366" s="147" t="s">
        <v>138</v>
      </c>
    </row>
    <row r="367" spans="2:65" s="13" customFormat="1" ht="10.199999999999999">
      <c r="B367" s="152"/>
      <c r="D367" s="146" t="s">
        <v>147</v>
      </c>
      <c r="E367" s="153" t="s">
        <v>1</v>
      </c>
      <c r="F367" s="154" t="s">
        <v>504</v>
      </c>
      <c r="H367" s="155">
        <v>42.74</v>
      </c>
      <c r="I367" s="156"/>
      <c r="L367" s="152"/>
      <c r="M367" s="157"/>
      <c r="T367" s="158"/>
      <c r="AT367" s="153" t="s">
        <v>147</v>
      </c>
      <c r="AU367" s="153" t="s">
        <v>87</v>
      </c>
      <c r="AV367" s="13" t="s">
        <v>87</v>
      </c>
      <c r="AW367" s="13" t="s">
        <v>34</v>
      </c>
      <c r="AX367" s="13" t="s">
        <v>77</v>
      </c>
      <c r="AY367" s="153" t="s">
        <v>138</v>
      </c>
    </row>
    <row r="368" spans="2:65" s="15" customFormat="1" ht="10.199999999999999">
      <c r="B368" s="166"/>
      <c r="D368" s="146" t="s">
        <v>147</v>
      </c>
      <c r="E368" s="167" t="s">
        <v>1</v>
      </c>
      <c r="F368" s="168" t="s">
        <v>165</v>
      </c>
      <c r="H368" s="169">
        <v>71.459999999999994</v>
      </c>
      <c r="I368" s="170"/>
      <c r="L368" s="166"/>
      <c r="M368" s="171"/>
      <c r="T368" s="172"/>
      <c r="AT368" s="167" t="s">
        <v>147</v>
      </c>
      <c r="AU368" s="167" t="s">
        <v>87</v>
      </c>
      <c r="AV368" s="15" t="s">
        <v>154</v>
      </c>
      <c r="AW368" s="15" t="s">
        <v>34</v>
      </c>
      <c r="AX368" s="15" t="s">
        <v>77</v>
      </c>
      <c r="AY368" s="167" t="s">
        <v>138</v>
      </c>
    </row>
    <row r="369" spans="2:65" s="12" customFormat="1" ht="10.199999999999999">
      <c r="B369" s="145"/>
      <c r="D369" s="146" t="s">
        <v>147</v>
      </c>
      <c r="E369" s="147" t="s">
        <v>1</v>
      </c>
      <c r="F369" s="148" t="s">
        <v>417</v>
      </c>
      <c r="H369" s="147" t="s">
        <v>1</v>
      </c>
      <c r="I369" s="149"/>
      <c r="L369" s="145"/>
      <c r="M369" s="150"/>
      <c r="T369" s="151"/>
      <c r="AT369" s="147" t="s">
        <v>147</v>
      </c>
      <c r="AU369" s="147" t="s">
        <v>87</v>
      </c>
      <c r="AV369" s="12" t="s">
        <v>85</v>
      </c>
      <c r="AW369" s="12" t="s">
        <v>34</v>
      </c>
      <c r="AX369" s="12" t="s">
        <v>77</v>
      </c>
      <c r="AY369" s="147" t="s">
        <v>138</v>
      </c>
    </row>
    <row r="370" spans="2:65" s="13" customFormat="1" ht="10.199999999999999">
      <c r="B370" s="152"/>
      <c r="D370" s="146" t="s">
        <v>147</v>
      </c>
      <c r="E370" s="153" t="s">
        <v>1</v>
      </c>
      <c r="F370" s="154" t="s">
        <v>505</v>
      </c>
      <c r="H370" s="155">
        <v>73.28</v>
      </c>
      <c r="I370" s="156"/>
      <c r="L370" s="152"/>
      <c r="M370" s="157"/>
      <c r="T370" s="158"/>
      <c r="AT370" s="153" t="s">
        <v>147</v>
      </c>
      <c r="AU370" s="153" t="s">
        <v>87</v>
      </c>
      <c r="AV370" s="13" t="s">
        <v>87</v>
      </c>
      <c r="AW370" s="13" t="s">
        <v>34</v>
      </c>
      <c r="AX370" s="13" t="s">
        <v>77</v>
      </c>
      <c r="AY370" s="153" t="s">
        <v>138</v>
      </c>
    </row>
    <row r="371" spans="2:65" s="14" customFormat="1" ht="10.199999999999999">
      <c r="B371" s="159"/>
      <c r="D371" s="146" t="s">
        <v>147</v>
      </c>
      <c r="E371" s="160" t="s">
        <v>1</v>
      </c>
      <c r="F371" s="161" t="s">
        <v>150</v>
      </c>
      <c r="H371" s="162">
        <v>144.74</v>
      </c>
      <c r="I371" s="163"/>
      <c r="L371" s="159"/>
      <c r="M371" s="164"/>
      <c r="T371" s="165"/>
      <c r="AT371" s="160" t="s">
        <v>147</v>
      </c>
      <c r="AU371" s="160" t="s">
        <v>87</v>
      </c>
      <c r="AV371" s="14" t="s">
        <v>145</v>
      </c>
      <c r="AW371" s="14" t="s">
        <v>34</v>
      </c>
      <c r="AX371" s="14" t="s">
        <v>85</v>
      </c>
      <c r="AY371" s="160" t="s">
        <v>138</v>
      </c>
    </row>
    <row r="372" spans="2:65" s="1" customFormat="1" ht="33" customHeight="1">
      <c r="B372" s="32"/>
      <c r="C372" s="173" t="s">
        <v>506</v>
      </c>
      <c r="D372" s="173" t="s">
        <v>201</v>
      </c>
      <c r="E372" s="174" t="s">
        <v>507</v>
      </c>
      <c r="F372" s="175" t="s">
        <v>508</v>
      </c>
      <c r="G372" s="176" t="s">
        <v>243</v>
      </c>
      <c r="H372" s="177">
        <v>159.214</v>
      </c>
      <c r="I372" s="178"/>
      <c r="J372" s="179">
        <f>ROUND(I372*H372,2)</f>
        <v>0</v>
      </c>
      <c r="K372" s="175" t="s">
        <v>144</v>
      </c>
      <c r="L372" s="180"/>
      <c r="M372" s="181" t="s">
        <v>1</v>
      </c>
      <c r="N372" s="182" t="s">
        <v>42</v>
      </c>
      <c r="P372" s="141">
        <f>O372*H372</f>
        <v>0</v>
      </c>
      <c r="Q372" s="141">
        <v>5.0000000000000001E-4</v>
      </c>
      <c r="R372" s="141">
        <f>Q372*H372</f>
        <v>7.9606999999999997E-2</v>
      </c>
      <c r="S372" s="141">
        <v>0</v>
      </c>
      <c r="T372" s="142">
        <f>S372*H372</f>
        <v>0</v>
      </c>
      <c r="AR372" s="143" t="s">
        <v>182</v>
      </c>
      <c r="AT372" s="143" t="s">
        <v>201</v>
      </c>
      <c r="AU372" s="143" t="s">
        <v>87</v>
      </c>
      <c r="AY372" s="17" t="s">
        <v>138</v>
      </c>
      <c r="BE372" s="144">
        <f>IF(N372="základní",J372,0)</f>
        <v>0</v>
      </c>
      <c r="BF372" s="144">
        <f>IF(N372="snížená",J372,0)</f>
        <v>0</v>
      </c>
      <c r="BG372" s="144">
        <f>IF(N372="zákl. přenesená",J372,0)</f>
        <v>0</v>
      </c>
      <c r="BH372" s="144">
        <f>IF(N372="sníž. přenesená",J372,0)</f>
        <v>0</v>
      </c>
      <c r="BI372" s="144">
        <f>IF(N372="nulová",J372,0)</f>
        <v>0</v>
      </c>
      <c r="BJ372" s="17" t="s">
        <v>85</v>
      </c>
      <c r="BK372" s="144">
        <f>ROUND(I372*H372,2)</f>
        <v>0</v>
      </c>
      <c r="BL372" s="17" t="s">
        <v>145</v>
      </c>
      <c r="BM372" s="143" t="s">
        <v>509</v>
      </c>
    </row>
    <row r="373" spans="2:65" s="12" customFormat="1" ht="10.199999999999999">
      <c r="B373" s="145"/>
      <c r="D373" s="146" t="s">
        <v>147</v>
      </c>
      <c r="E373" s="147" t="s">
        <v>1</v>
      </c>
      <c r="F373" s="148" t="s">
        <v>378</v>
      </c>
      <c r="H373" s="147" t="s">
        <v>1</v>
      </c>
      <c r="I373" s="149"/>
      <c r="L373" s="145"/>
      <c r="M373" s="150"/>
      <c r="T373" s="151"/>
      <c r="AT373" s="147" t="s">
        <v>147</v>
      </c>
      <c r="AU373" s="147" t="s">
        <v>87</v>
      </c>
      <c r="AV373" s="12" t="s">
        <v>85</v>
      </c>
      <c r="AW373" s="12" t="s">
        <v>34</v>
      </c>
      <c r="AX373" s="12" t="s">
        <v>77</v>
      </c>
      <c r="AY373" s="147" t="s">
        <v>138</v>
      </c>
    </row>
    <row r="374" spans="2:65" s="13" customFormat="1" ht="10.199999999999999">
      <c r="B374" s="152"/>
      <c r="D374" s="146" t="s">
        <v>147</v>
      </c>
      <c r="E374" s="153" t="s">
        <v>1</v>
      </c>
      <c r="F374" s="154" t="s">
        <v>503</v>
      </c>
      <c r="H374" s="155">
        <v>14.36</v>
      </c>
      <c r="I374" s="156"/>
      <c r="L374" s="152"/>
      <c r="M374" s="157"/>
      <c r="T374" s="158"/>
      <c r="AT374" s="153" t="s">
        <v>147</v>
      </c>
      <c r="AU374" s="153" t="s">
        <v>87</v>
      </c>
      <c r="AV374" s="13" t="s">
        <v>87</v>
      </c>
      <c r="AW374" s="13" t="s">
        <v>34</v>
      </c>
      <c r="AX374" s="13" t="s">
        <v>77</v>
      </c>
      <c r="AY374" s="153" t="s">
        <v>138</v>
      </c>
    </row>
    <row r="375" spans="2:65" s="12" customFormat="1" ht="10.199999999999999">
      <c r="B375" s="145"/>
      <c r="D375" s="146" t="s">
        <v>147</v>
      </c>
      <c r="E375" s="147" t="s">
        <v>1</v>
      </c>
      <c r="F375" s="148" t="s">
        <v>380</v>
      </c>
      <c r="H375" s="147" t="s">
        <v>1</v>
      </c>
      <c r="I375" s="149"/>
      <c r="L375" s="145"/>
      <c r="M375" s="150"/>
      <c r="T375" s="151"/>
      <c r="AT375" s="147" t="s">
        <v>147</v>
      </c>
      <c r="AU375" s="147" t="s">
        <v>87</v>
      </c>
      <c r="AV375" s="12" t="s">
        <v>85</v>
      </c>
      <c r="AW375" s="12" t="s">
        <v>34</v>
      </c>
      <c r="AX375" s="12" t="s">
        <v>77</v>
      </c>
      <c r="AY375" s="147" t="s">
        <v>138</v>
      </c>
    </row>
    <row r="376" spans="2:65" s="13" customFormat="1" ht="10.199999999999999">
      <c r="B376" s="152"/>
      <c r="D376" s="146" t="s">
        <v>147</v>
      </c>
      <c r="E376" s="153" t="s">
        <v>1</v>
      </c>
      <c r="F376" s="154" t="s">
        <v>503</v>
      </c>
      <c r="H376" s="155">
        <v>14.36</v>
      </c>
      <c r="I376" s="156"/>
      <c r="L376" s="152"/>
      <c r="M376" s="157"/>
      <c r="T376" s="158"/>
      <c r="AT376" s="153" t="s">
        <v>147</v>
      </c>
      <c r="AU376" s="153" t="s">
        <v>87</v>
      </c>
      <c r="AV376" s="13" t="s">
        <v>87</v>
      </c>
      <c r="AW376" s="13" t="s">
        <v>34</v>
      </c>
      <c r="AX376" s="13" t="s">
        <v>77</v>
      </c>
      <c r="AY376" s="153" t="s">
        <v>138</v>
      </c>
    </row>
    <row r="377" spans="2:65" s="12" customFormat="1" ht="10.199999999999999">
      <c r="B377" s="145"/>
      <c r="D377" s="146" t="s">
        <v>147</v>
      </c>
      <c r="E377" s="147" t="s">
        <v>1</v>
      </c>
      <c r="F377" s="148" t="s">
        <v>385</v>
      </c>
      <c r="H377" s="147" t="s">
        <v>1</v>
      </c>
      <c r="I377" s="149"/>
      <c r="L377" s="145"/>
      <c r="M377" s="150"/>
      <c r="T377" s="151"/>
      <c r="AT377" s="147" t="s">
        <v>147</v>
      </c>
      <c r="AU377" s="147" t="s">
        <v>87</v>
      </c>
      <c r="AV377" s="12" t="s">
        <v>85</v>
      </c>
      <c r="AW377" s="12" t="s">
        <v>34</v>
      </c>
      <c r="AX377" s="12" t="s">
        <v>77</v>
      </c>
      <c r="AY377" s="147" t="s">
        <v>138</v>
      </c>
    </row>
    <row r="378" spans="2:65" s="13" customFormat="1" ht="10.199999999999999">
      <c r="B378" s="152"/>
      <c r="D378" s="146" t="s">
        <v>147</v>
      </c>
      <c r="E378" s="153" t="s">
        <v>1</v>
      </c>
      <c r="F378" s="154" t="s">
        <v>504</v>
      </c>
      <c r="H378" s="155">
        <v>42.74</v>
      </c>
      <c r="I378" s="156"/>
      <c r="L378" s="152"/>
      <c r="M378" s="157"/>
      <c r="T378" s="158"/>
      <c r="AT378" s="153" t="s">
        <v>147</v>
      </c>
      <c r="AU378" s="153" t="s">
        <v>87</v>
      </c>
      <c r="AV378" s="13" t="s">
        <v>87</v>
      </c>
      <c r="AW378" s="13" t="s">
        <v>34</v>
      </c>
      <c r="AX378" s="13" t="s">
        <v>77</v>
      </c>
      <c r="AY378" s="153" t="s">
        <v>138</v>
      </c>
    </row>
    <row r="379" spans="2:65" s="15" customFormat="1" ht="10.199999999999999">
      <c r="B379" s="166"/>
      <c r="D379" s="146" t="s">
        <v>147</v>
      </c>
      <c r="E379" s="167" t="s">
        <v>1</v>
      </c>
      <c r="F379" s="168" t="s">
        <v>165</v>
      </c>
      <c r="H379" s="169">
        <v>71.460000000000008</v>
      </c>
      <c r="I379" s="170"/>
      <c r="L379" s="166"/>
      <c r="M379" s="171"/>
      <c r="T379" s="172"/>
      <c r="AT379" s="167" t="s">
        <v>147</v>
      </c>
      <c r="AU379" s="167" t="s">
        <v>87</v>
      </c>
      <c r="AV379" s="15" t="s">
        <v>154</v>
      </c>
      <c r="AW379" s="15" t="s">
        <v>34</v>
      </c>
      <c r="AX379" s="15" t="s">
        <v>77</v>
      </c>
      <c r="AY379" s="167" t="s">
        <v>138</v>
      </c>
    </row>
    <row r="380" spans="2:65" s="12" customFormat="1" ht="10.199999999999999">
      <c r="B380" s="145"/>
      <c r="D380" s="146" t="s">
        <v>147</v>
      </c>
      <c r="E380" s="147" t="s">
        <v>1</v>
      </c>
      <c r="F380" s="148" t="s">
        <v>417</v>
      </c>
      <c r="H380" s="147" t="s">
        <v>1</v>
      </c>
      <c r="I380" s="149"/>
      <c r="L380" s="145"/>
      <c r="M380" s="150"/>
      <c r="T380" s="151"/>
      <c r="AT380" s="147" t="s">
        <v>147</v>
      </c>
      <c r="AU380" s="147" t="s">
        <v>87</v>
      </c>
      <c r="AV380" s="12" t="s">
        <v>85</v>
      </c>
      <c r="AW380" s="12" t="s">
        <v>34</v>
      </c>
      <c r="AX380" s="12" t="s">
        <v>77</v>
      </c>
      <c r="AY380" s="147" t="s">
        <v>138</v>
      </c>
    </row>
    <row r="381" spans="2:65" s="13" customFormat="1" ht="10.199999999999999">
      <c r="B381" s="152"/>
      <c r="D381" s="146" t="s">
        <v>147</v>
      </c>
      <c r="E381" s="153" t="s">
        <v>1</v>
      </c>
      <c r="F381" s="154" t="s">
        <v>505</v>
      </c>
      <c r="H381" s="155">
        <v>73.28</v>
      </c>
      <c r="I381" s="156"/>
      <c r="L381" s="152"/>
      <c r="M381" s="157"/>
      <c r="T381" s="158"/>
      <c r="AT381" s="153" t="s">
        <v>147</v>
      </c>
      <c r="AU381" s="153" t="s">
        <v>87</v>
      </c>
      <c r="AV381" s="13" t="s">
        <v>87</v>
      </c>
      <c r="AW381" s="13" t="s">
        <v>34</v>
      </c>
      <c r="AX381" s="13" t="s">
        <v>77</v>
      </c>
      <c r="AY381" s="153" t="s">
        <v>138</v>
      </c>
    </row>
    <row r="382" spans="2:65" s="14" customFormat="1" ht="10.199999999999999">
      <c r="B382" s="159"/>
      <c r="D382" s="146" t="s">
        <v>147</v>
      </c>
      <c r="E382" s="160" t="s">
        <v>1</v>
      </c>
      <c r="F382" s="161" t="s">
        <v>150</v>
      </c>
      <c r="H382" s="162">
        <v>144.74</v>
      </c>
      <c r="I382" s="163"/>
      <c r="L382" s="159"/>
      <c r="M382" s="164"/>
      <c r="T382" s="165"/>
      <c r="AT382" s="160" t="s">
        <v>147</v>
      </c>
      <c r="AU382" s="160" t="s">
        <v>87</v>
      </c>
      <c r="AV382" s="14" t="s">
        <v>145</v>
      </c>
      <c r="AW382" s="14" t="s">
        <v>34</v>
      </c>
      <c r="AX382" s="14" t="s">
        <v>85</v>
      </c>
      <c r="AY382" s="160" t="s">
        <v>138</v>
      </c>
    </row>
    <row r="383" spans="2:65" s="13" customFormat="1" ht="10.199999999999999">
      <c r="B383" s="152"/>
      <c r="D383" s="146" t="s">
        <v>147</v>
      </c>
      <c r="F383" s="154" t="s">
        <v>510</v>
      </c>
      <c r="H383" s="155">
        <v>159.214</v>
      </c>
      <c r="I383" s="156"/>
      <c r="L383" s="152"/>
      <c r="M383" s="157"/>
      <c r="T383" s="158"/>
      <c r="AT383" s="153" t="s">
        <v>147</v>
      </c>
      <c r="AU383" s="153" t="s">
        <v>87</v>
      </c>
      <c r="AV383" s="13" t="s">
        <v>87</v>
      </c>
      <c r="AW383" s="13" t="s">
        <v>4</v>
      </c>
      <c r="AX383" s="13" t="s">
        <v>85</v>
      </c>
      <c r="AY383" s="153" t="s">
        <v>138</v>
      </c>
    </row>
    <row r="384" spans="2:65" s="1" customFormat="1" ht="16.5" customHeight="1">
      <c r="B384" s="32"/>
      <c r="C384" s="132" t="s">
        <v>286</v>
      </c>
      <c r="D384" s="132" t="s">
        <v>140</v>
      </c>
      <c r="E384" s="133" t="s">
        <v>511</v>
      </c>
      <c r="F384" s="134" t="s">
        <v>512</v>
      </c>
      <c r="G384" s="135" t="s">
        <v>243</v>
      </c>
      <c r="H384" s="136">
        <v>1858.1310000000001</v>
      </c>
      <c r="I384" s="137"/>
      <c r="J384" s="138">
        <f>ROUND(I384*H384,2)</f>
        <v>0</v>
      </c>
      <c r="K384" s="134" t="s">
        <v>144</v>
      </c>
      <c r="L384" s="32"/>
      <c r="M384" s="139" t="s">
        <v>1</v>
      </c>
      <c r="N384" s="140" t="s">
        <v>42</v>
      </c>
      <c r="P384" s="141">
        <f>O384*H384</f>
        <v>0</v>
      </c>
      <c r="Q384" s="141">
        <v>0</v>
      </c>
      <c r="R384" s="141">
        <f>Q384*H384</f>
        <v>0</v>
      </c>
      <c r="S384" s="141">
        <v>0</v>
      </c>
      <c r="T384" s="142">
        <f>S384*H384</f>
        <v>0</v>
      </c>
      <c r="AR384" s="143" t="s">
        <v>145</v>
      </c>
      <c r="AT384" s="143" t="s">
        <v>140</v>
      </c>
      <c r="AU384" s="143" t="s">
        <v>87</v>
      </c>
      <c r="AY384" s="17" t="s">
        <v>138</v>
      </c>
      <c r="BE384" s="144">
        <f>IF(N384="základní",J384,0)</f>
        <v>0</v>
      </c>
      <c r="BF384" s="144">
        <f>IF(N384="snížená",J384,0)</f>
        <v>0</v>
      </c>
      <c r="BG384" s="144">
        <f>IF(N384="zákl. přenesená",J384,0)</f>
        <v>0</v>
      </c>
      <c r="BH384" s="144">
        <f>IF(N384="sníž. přenesená",J384,0)</f>
        <v>0</v>
      </c>
      <c r="BI384" s="144">
        <f>IF(N384="nulová",J384,0)</f>
        <v>0</v>
      </c>
      <c r="BJ384" s="17" t="s">
        <v>85</v>
      </c>
      <c r="BK384" s="144">
        <f>ROUND(I384*H384,2)</f>
        <v>0</v>
      </c>
      <c r="BL384" s="17" t="s">
        <v>145</v>
      </c>
      <c r="BM384" s="143" t="s">
        <v>513</v>
      </c>
    </row>
    <row r="385" spans="2:65" s="13" customFormat="1" ht="10.199999999999999">
      <c r="B385" s="152"/>
      <c r="D385" s="146" t="s">
        <v>147</v>
      </c>
      <c r="E385" s="153" t="s">
        <v>1</v>
      </c>
      <c r="F385" s="154" t="s">
        <v>514</v>
      </c>
      <c r="H385" s="155">
        <v>2064.59</v>
      </c>
      <c r="I385" s="156"/>
      <c r="L385" s="152"/>
      <c r="M385" s="157"/>
      <c r="T385" s="158"/>
      <c r="AT385" s="153" t="s">
        <v>147</v>
      </c>
      <c r="AU385" s="153" t="s">
        <v>87</v>
      </c>
      <c r="AV385" s="13" t="s">
        <v>87</v>
      </c>
      <c r="AW385" s="13" t="s">
        <v>34</v>
      </c>
      <c r="AX385" s="13" t="s">
        <v>85</v>
      </c>
      <c r="AY385" s="153" t="s">
        <v>138</v>
      </c>
    </row>
    <row r="386" spans="2:65" s="13" customFormat="1" ht="10.199999999999999">
      <c r="B386" s="152"/>
      <c r="D386" s="146" t="s">
        <v>147</v>
      </c>
      <c r="F386" s="154" t="s">
        <v>515</v>
      </c>
      <c r="H386" s="155">
        <v>1858.1310000000001</v>
      </c>
      <c r="I386" s="156"/>
      <c r="L386" s="152"/>
      <c r="M386" s="157"/>
      <c r="T386" s="158"/>
      <c r="AT386" s="153" t="s">
        <v>147</v>
      </c>
      <c r="AU386" s="153" t="s">
        <v>87</v>
      </c>
      <c r="AV386" s="13" t="s">
        <v>87</v>
      </c>
      <c r="AW386" s="13" t="s">
        <v>4</v>
      </c>
      <c r="AX386" s="13" t="s">
        <v>85</v>
      </c>
      <c r="AY386" s="153" t="s">
        <v>138</v>
      </c>
    </row>
    <row r="387" spans="2:65" s="1" customFormat="1" ht="24.15" customHeight="1">
      <c r="B387" s="32"/>
      <c r="C387" s="173" t="s">
        <v>516</v>
      </c>
      <c r="D387" s="173" t="s">
        <v>201</v>
      </c>
      <c r="E387" s="174" t="s">
        <v>517</v>
      </c>
      <c r="F387" s="175" t="s">
        <v>518</v>
      </c>
      <c r="G387" s="176" t="s">
        <v>243</v>
      </c>
      <c r="H387" s="177">
        <v>872.08</v>
      </c>
      <c r="I387" s="178"/>
      <c r="J387" s="179">
        <f>ROUND(I387*H387,2)</f>
        <v>0</v>
      </c>
      <c r="K387" s="175" t="s">
        <v>144</v>
      </c>
      <c r="L387" s="180"/>
      <c r="M387" s="181" t="s">
        <v>1</v>
      </c>
      <c r="N387" s="182" t="s">
        <v>42</v>
      </c>
      <c r="P387" s="141">
        <f>O387*H387</f>
        <v>0</v>
      </c>
      <c r="Q387" s="141">
        <v>4.0000000000000003E-5</v>
      </c>
      <c r="R387" s="141">
        <f>Q387*H387</f>
        <v>3.4883200000000003E-2</v>
      </c>
      <c r="S387" s="141">
        <v>0</v>
      </c>
      <c r="T387" s="142">
        <f>S387*H387</f>
        <v>0</v>
      </c>
      <c r="AR387" s="143" t="s">
        <v>182</v>
      </c>
      <c r="AT387" s="143" t="s">
        <v>201</v>
      </c>
      <c r="AU387" s="143" t="s">
        <v>87</v>
      </c>
      <c r="AY387" s="17" t="s">
        <v>138</v>
      </c>
      <c r="BE387" s="144">
        <f>IF(N387="základní",J387,0)</f>
        <v>0</v>
      </c>
      <c r="BF387" s="144">
        <f>IF(N387="snížená",J387,0)</f>
        <v>0</v>
      </c>
      <c r="BG387" s="144">
        <f>IF(N387="zákl. přenesená",J387,0)</f>
        <v>0</v>
      </c>
      <c r="BH387" s="144">
        <f>IF(N387="sníž. přenesená",J387,0)</f>
        <v>0</v>
      </c>
      <c r="BI387" s="144">
        <f>IF(N387="nulová",J387,0)</f>
        <v>0</v>
      </c>
      <c r="BJ387" s="17" t="s">
        <v>85</v>
      </c>
      <c r="BK387" s="144">
        <f>ROUND(I387*H387,2)</f>
        <v>0</v>
      </c>
      <c r="BL387" s="17" t="s">
        <v>145</v>
      </c>
      <c r="BM387" s="143" t="s">
        <v>519</v>
      </c>
    </row>
    <row r="388" spans="2:65" s="12" customFormat="1" ht="10.199999999999999">
      <c r="B388" s="145"/>
      <c r="D388" s="146" t="s">
        <v>147</v>
      </c>
      <c r="E388" s="147" t="s">
        <v>1</v>
      </c>
      <c r="F388" s="148" t="s">
        <v>418</v>
      </c>
      <c r="H388" s="147" t="s">
        <v>1</v>
      </c>
      <c r="I388" s="149"/>
      <c r="L388" s="145"/>
      <c r="M388" s="150"/>
      <c r="T388" s="151"/>
      <c r="AT388" s="147" t="s">
        <v>147</v>
      </c>
      <c r="AU388" s="147" t="s">
        <v>87</v>
      </c>
      <c r="AV388" s="12" t="s">
        <v>85</v>
      </c>
      <c r="AW388" s="12" t="s">
        <v>34</v>
      </c>
      <c r="AX388" s="12" t="s">
        <v>77</v>
      </c>
      <c r="AY388" s="147" t="s">
        <v>138</v>
      </c>
    </row>
    <row r="389" spans="2:65" s="13" customFormat="1" ht="10.199999999999999">
      <c r="B389" s="152"/>
      <c r="D389" s="146" t="s">
        <v>147</v>
      </c>
      <c r="E389" s="153" t="s">
        <v>1</v>
      </c>
      <c r="F389" s="154" t="s">
        <v>451</v>
      </c>
      <c r="H389" s="155">
        <v>330.4</v>
      </c>
      <c r="I389" s="156"/>
      <c r="L389" s="152"/>
      <c r="M389" s="157"/>
      <c r="T389" s="158"/>
      <c r="AT389" s="153" t="s">
        <v>147</v>
      </c>
      <c r="AU389" s="153" t="s">
        <v>87</v>
      </c>
      <c r="AV389" s="13" t="s">
        <v>87</v>
      </c>
      <c r="AW389" s="13" t="s">
        <v>34</v>
      </c>
      <c r="AX389" s="13" t="s">
        <v>77</v>
      </c>
      <c r="AY389" s="153" t="s">
        <v>138</v>
      </c>
    </row>
    <row r="390" spans="2:65" s="12" customFormat="1" ht="10.199999999999999">
      <c r="B390" s="145"/>
      <c r="D390" s="146" t="s">
        <v>147</v>
      </c>
      <c r="E390" s="147" t="s">
        <v>1</v>
      </c>
      <c r="F390" s="148" t="s">
        <v>407</v>
      </c>
      <c r="H390" s="147" t="s">
        <v>1</v>
      </c>
      <c r="I390" s="149"/>
      <c r="L390" s="145"/>
      <c r="M390" s="150"/>
      <c r="T390" s="151"/>
      <c r="AT390" s="147" t="s">
        <v>147</v>
      </c>
      <c r="AU390" s="147" t="s">
        <v>87</v>
      </c>
      <c r="AV390" s="12" t="s">
        <v>85</v>
      </c>
      <c r="AW390" s="12" t="s">
        <v>34</v>
      </c>
      <c r="AX390" s="12" t="s">
        <v>77</v>
      </c>
      <c r="AY390" s="147" t="s">
        <v>138</v>
      </c>
    </row>
    <row r="391" spans="2:65" s="13" customFormat="1" ht="10.199999999999999">
      <c r="B391" s="152"/>
      <c r="D391" s="146" t="s">
        <v>147</v>
      </c>
      <c r="E391" s="153" t="s">
        <v>1</v>
      </c>
      <c r="F391" s="154" t="s">
        <v>452</v>
      </c>
      <c r="H391" s="155">
        <v>302.39999999999998</v>
      </c>
      <c r="I391" s="156"/>
      <c r="L391" s="152"/>
      <c r="M391" s="157"/>
      <c r="T391" s="158"/>
      <c r="AT391" s="153" t="s">
        <v>147</v>
      </c>
      <c r="AU391" s="153" t="s">
        <v>87</v>
      </c>
      <c r="AV391" s="13" t="s">
        <v>87</v>
      </c>
      <c r="AW391" s="13" t="s">
        <v>34</v>
      </c>
      <c r="AX391" s="13" t="s">
        <v>77</v>
      </c>
      <c r="AY391" s="153" t="s">
        <v>138</v>
      </c>
    </row>
    <row r="392" spans="2:65" s="13" customFormat="1" ht="10.199999999999999">
      <c r="B392" s="152"/>
      <c r="D392" s="146" t="s">
        <v>147</v>
      </c>
      <c r="E392" s="153" t="s">
        <v>1</v>
      </c>
      <c r="F392" s="154" t="s">
        <v>453</v>
      </c>
      <c r="H392" s="155">
        <v>10</v>
      </c>
      <c r="I392" s="156"/>
      <c r="L392" s="152"/>
      <c r="M392" s="157"/>
      <c r="T392" s="158"/>
      <c r="AT392" s="153" t="s">
        <v>147</v>
      </c>
      <c r="AU392" s="153" t="s">
        <v>87</v>
      </c>
      <c r="AV392" s="13" t="s">
        <v>87</v>
      </c>
      <c r="AW392" s="13" t="s">
        <v>34</v>
      </c>
      <c r="AX392" s="13" t="s">
        <v>77</v>
      </c>
      <c r="AY392" s="153" t="s">
        <v>138</v>
      </c>
    </row>
    <row r="393" spans="2:65" s="13" customFormat="1" ht="10.199999999999999">
      <c r="B393" s="152"/>
      <c r="D393" s="146" t="s">
        <v>147</v>
      </c>
      <c r="E393" s="153" t="s">
        <v>1</v>
      </c>
      <c r="F393" s="154" t="s">
        <v>454</v>
      </c>
      <c r="H393" s="155">
        <v>29.6</v>
      </c>
      <c r="I393" s="156"/>
      <c r="L393" s="152"/>
      <c r="M393" s="157"/>
      <c r="T393" s="158"/>
      <c r="AT393" s="153" t="s">
        <v>147</v>
      </c>
      <c r="AU393" s="153" t="s">
        <v>87</v>
      </c>
      <c r="AV393" s="13" t="s">
        <v>87</v>
      </c>
      <c r="AW393" s="13" t="s">
        <v>34</v>
      </c>
      <c r="AX393" s="13" t="s">
        <v>77</v>
      </c>
      <c r="AY393" s="153" t="s">
        <v>138</v>
      </c>
    </row>
    <row r="394" spans="2:65" s="13" customFormat="1" ht="10.199999999999999">
      <c r="B394" s="152"/>
      <c r="D394" s="146" t="s">
        <v>147</v>
      </c>
      <c r="E394" s="153" t="s">
        <v>1</v>
      </c>
      <c r="F394" s="154" t="s">
        <v>455</v>
      </c>
      <c r="H394" s="155">
        <v>4.4000000000000004</v>
      </c>
      <c r="I394" s="156"/>
      <c r="L394" s="152"/>
      <c r="M394" s="157"/>
      <c r="T394" s="158"/>
      <c r="AT394" s="153" t="s">
        <v>147</v>
      </c>
      <c r="AU394" s="153" t="s">
        <v>87</v>
      </c>
      <c r="AV394" s="13" t="s">
        <v>87</v>
      </c>
      <c r="AW394" s="13" t="s">
        <v>34</v>
      </c>
      <c r="AX394" s="13" t="s">
        <v>77</v>
      </c>
      <c r="AY394" s="153" t="s">
        <v>138</v>
      </c>
    </row>
    <row r="395" spans="2:65" s="12" customFormat="1" ht="10.199999999999999">
      <c r="B395" s="145"/>
      <c r="D395" s="146" t="s">
        <v>147</v>
      </c>
      <c r="E395" s="147" t="s">
        <v>1</v>
      </c>
      <c r="F395" s="148" t="s">
        <v>380</v>
      </c>
      <c r="H395" s="147" t="s">
        <v>1</v>
      </c>
      <c r="I395" s="149"/>
      <c r="L395" s="145"/>
      <c r="M395" s="150"/>
      <c r="T395" s="151"/>
      <c r="AT395" s="147" t="s">
        <v>147</v>
      </c>
      <c r="AU395" s="147" t="s">
        <v>87</v>
      </c>
      <c r="AV395" s="12" t="s">
        <v>85</v>
      </c>
      <c r="AW395" s="12" t="s">
        <v>34</v>
      </c>
      <c r="AX395" s="12" t="s">
        <v>77</v>
      </c>
      <c r="AY395" s="147" t="s">
        <v>138</v>
      </c>
    </row>
    <row r="396" spans="2:65" s="13" customFormat="1" ht="10.199999999999999">
      <c r="B396" s="152"/>
      <c r="D396" s="146" t="s">
        <v>147</v>
      </c>
      <c r="E396" s="153" t="s">
        <v>1</v>
      </c>
      <c r="F396" s="154" t="s">
        <v>456</v>
      </c>
      <c r="H396" s="155">
        <v>22.8</v>
      </c>
      <c r="I396" s="156"/>
      <c r="L396" s="152"/>
      <c r="M396" s="157"/>
      <c r="T396" s="158"/>
      <c r="AT396" s="153" t="s">
        <v>147</v>
      </c>
      <c r="AU396" s="153" t="s">
        <v>87</v>
      </c>
      <c r="AV396" s="13" t="s">
        <v>87</v>
      </c>
      <c r="AW396" s="13" t="s">
        <v>34</v>
      </c>
      <c r="AX396" s="13" t="s">
        <v>77</v>
      </c>
      <c r="AY396" s="153" t="s">
        <v>138</v>
      </c>
    </row>
    <row r="397" spans="2:65" s="12" customFormat="1" ht="10.199999999999999">
      <c r="B397" s="145"/>
      <c r="D397" s="146" t="s">
        <v>147</v>
      </c>
      <c r="E397" s="147" t="s">
        <v>1</v>
      </c>
      <c r="F397" s="148" t="s">
        <v>457</v>
      </c>
      <c r="H397" s="147" t="s">
        <v>1</v>
      </c>
      <c r="I397" s="149"/>
      <c r="L397" s="145"/>
      <c r="M397" s="150"/>
      <c r="T397" s="151"/>
      <c r="AT397" s="147" t="s">
        <v>147</v>
      </c>
      <c r="AU397" s="147" t="s">
        <v>87</v>
      </c>
      <c r="AV397" s="12" t="s">
        <v>85</v>
      </c>
      <c r="AW397" s="12" t="s">
        <v>34</v>
      </c>
      <c r="AX397" s="12" t="s">
        <v>77</v>
      </c>
      <c r="AY397" s="147" t="s">
        <v>138</v>
      </c>
    </row>
    <row r="398" spans="2:65" s="13" customFormat="1" ht="10.199999999999999">
      <c r="B398" s="152"/>
      <c r="D398" s="146" t="s">
        <v>147</v>
      </c>
      <c r="E398" s="153" t="s">
        <v>1</v>
      </c>
      <c r="F398" s="154" t="s">
        <v>458</v>
      </c>
      <c r="H398" s="155">
        <v>36</v>
      </c>
      <c r="I398" s="156"/>
      <c r="L398" s="152"/>
      <c r="M398" s="157"/>
      <c r="T398" s="158"/>
      <c r="AT398" s="153" t="s">
        <v>147</v>
      </c>
      <c r="AU398" s="153" t="s">
        <v>87</v>
      </c>
      <c r="AV398" s="13" t="s">
        <v>87</v>
      </c>
      <c r="AW398" s="13" t="s">
        <v>34</v>
      </c>
      <c r="AX398" s="13" t="s">
        <v>77</v>
      </c>
      <c r="AY398" s="153" t="s">
        <v>138</v>
      </c>
    </row>
    <row r="399" spans="2:65" s="12" customFormat="1" ht="10.199999999999999">
      <c r="B399" s="145"/>
      <c r="D399" s="146" t="s">
        <v>147</v>
      </c>
      <c r="E399" s="147" t="s">
        <v>1</v>
      </c>
      <c r="F399" s="148" t="s">
        <v>378</v>
      </c>
      <c r="H399" s="147" t="s">
        <v>1</v>
      </c>
      <c r="I399" s="149"/>
      <c r="L399" s="145"/>
      <c r="M399" s="150"/>
      <c r="T399" s="151"/>
      <c r="AT399" s="147" t="s">
        <v>147</v>
      </c>
      <c r="AU399" s="147" t="s">
        <v>87</v>
      </c>
      <c r="AV399" s="12" t="s">
        <v>85</v>
      </c>
      <c r="AW399" s="12" t="s">
        <v>34</v>
      </c>
      <c r="AX399" s="12" t="s">
        <v>77</v>
      </c>
      <c r="AY399" s="147" t="s">
        <v>138</v>
      </c>
    </row>
    <row r="400" spans="2:65" s="13" customFormat="1" ht="10.199999999999999">
      <c r="B400" s="152"/>
      <c r="D400" s="146" t="s">
        <v>147</v>
      </c>
      <c r="E400" s="153" t="s">
        <v>1</v>
      </c>
      <c r="F400" s="154" t="s">
        <v>459</v>
      </c>
      <c r="H400" s="155">
        <v>28.5</v>
      </c>
      <c r="I400" s="156"/>
      <c r="L400" s="152"/>
      <c r="M400" s="157"/>
      <c r="T400" s="158"/>
      <c r="AT400" s="153" t="s">
        <v>147</v>
      </c>
      <c r="AU400" s="153" t="s">
        <v>87</v>
      </c>
      <c r="AV400" s="13" t="s">
        <v>87</v>
      </c>
      <c r="AW400" s="13" t="s">
        <v>34</v>
      </c>
      <c r="AX400" s="13" t="s">
        <v>77</v>
      </c>
      <c r="AY400" s="153" t="s">
        <v>138</v>
      </c>
    </row>
    <row r="401" spans="2:65" s="13" customFormat="1" ht="10.199999999999999">
      <c r="B401" s="152"/>
      <c r="D401" s="146" t="s">
        <v>147</v>
      </c>
      <c r="E401" s="153" t="s">
        <v>1</v>
      </c>
      <c r="F401" s="154" t="s">
        <v>460</v>
      </c>
      <c r="H401" s="155">
        <v>1.8</v>
      </c>
      <c r="I401" s="156"/>
      <c r="L401" s="152"/>
      <c r="M401" s="157"/>
      <c r="T401" s="158"/>
      <c r="AT401" s="153" t="s">
        <v>147</v>
      </c>
      <c r="AU401" s="153" t="s">
        <v>87</v>
      </c>
      <c r="AV401" s="13" t="s">
        <v>87</v>
      </c>
      <c r="AW401" s="13" t="s">
        <v>34</v>
      </c>
      <c r="AX401" s="13" t="s">
        <v>77</v>
      </c>
      <c r="AY401" s="153" t="s">
        <v>138</v>
      </c>
    </row>
    <row r="402" spans="2:65" s="12" customFormat="1" ht="10.199999999999999">
      <c r="B402" s="145"/>
      <c r="D402" s="146" t="s">
        <v>147</v>
      </c>
      <c r="E402" s="147" t="s">
        <v>1</v>
      </c>
      <c r="F402" s="148" t="s">
        <v>463</v>
      </c>
      <c r="H402" s="147" t="s">
        <v>1</v>
      </c>
      <c r="I402" s="149"/>
      <c r="L402" s="145"/>
      <c r="M402" s="150"/>
      <c r="T402" s="151"/>
      <c r="AT402" s="147" t="s">
        <v>147</v>
      </c>
      <c r="AU402" s="147" t="s">
        <v>87</v>
      </c>
      <c r="AV402" s="12" t="s">
        <v>85</v>
      </c>
      <c r="AW402" s="12" t="s">
        <v>34</v>
      </c>
      <c r="AX402" s="12" t="s">
        <v>77</v>
      </c>
      <c r="AY402" s="147" t="s">
        <v>138</v>
      </c>
    </row>
    <row r="403" spans="2:65" s="13" customFormat="1" ht="10.199999999999999">
      <c r="B403" s="152"/>
      <c r="D403" s="146" t="s">
        <v>147</v>
      </c>
      <c r="E403" s="153" t="s">
        <v>1</v>
      </c>
      <c r="F403" s="154" t="s">
        <v>464</v>
      </c>
      <c r="H403" s="155">
        <v>5.2</v>
      </c>
      <c r="I403" s="156"/>
      <c r="L403" s="152"/>
      <c r="M403" s="157"/>
      <c r="T403" s="158"/>
      <c r="AT403" s="153" t="s">
        <v>147</v>
      </c>
      <c r="AU403" s="153" t="s">
        <v>87</v>
      </c>
      <c r="AV403" s="13" t="s">
        <v>87</v>
      </c>
      <c r="AW403" s="13" t="s">
        <v>34</v>
      </c>
      <c r="AX403" s="13" t="s">
        <v>77</v>
      </c>
      <c r="AY403" s="153" t="s">
        <v>138</v>
      </c>
    </row>
    <row r="404" spans="2:65" s="13" customFormat="1" ht="10.199999999999999">
      <c r="B404" s="152"/>
      <c r="D404" s="146" t="s">
        <v>147</v>
      </c>
      <c r="E404" s="153" t="s">
        <v>1</v>
      </c>
      <c r="F404" s="154" t="s">
        <v>520</v>
      </c>
      <c r="H404" s="155">
        <v>5</v>
      </c>
      <c r="I404" s="156"/>
      <c r="L404" s="152"/>
      <c r="M404" s="157"/>
      <c r="T404" s="158"/>
      <c r="AT404" s="153" t="s">
        <v>147</v>
      </c>
      <c r="AU404" s="153" t="s">
        <v>87</v>
      </c>
      <c r="AV404" s="13" t="s">
        <v>87</v>
      </c>
      <c r="AW404" s="13" t="s">
        <v>34</v>
      </c>
      <c r="AX404" s="13" t="s">
        <v>77</v>
      </c>
      <c r="AY404" s="153" t="s">
        <v>138</v>
      </c>
    </row>
    <row r="405" spans="2:65" s="12" customFormat="1" ht="10.199999999999999">
      <c r="B405" s="145"/>
      <c r="D405" s="146" t="s">
        <v>147</v>
      </c>
      <c r="E405" s="147" t="s">
        <v>1</v>
      </c>
      <c r="F405" s="148" t="s">
        <v>327</v>
      </c>
      <c r="H405" s="147" t="s">
        <v>1</v>
      </c>
      <c r="I405" s="149"/>
      <c r="L405" s="145"/>
      <c r="M405" s="150"/>
      <c r="T405" s="151"/>
      <c r="AT405" s="147" t="s">
        <v>147</v>
      </c>
      <c r="AU405" s="147" t="s">
        <v>87</v>
      </c>
      <c r="AV405" s="12" t="s">
        <v>85</v>
      </c>
      <c r="AW405" s="12" t="s">
        <v>34</v>
      </c>
      <c r="AX405" s="12" t="s">
        <v>77</v>
      </c>
      <c r="AY405" s="147" t="s">
        <v>138</v>
      </c>
    </row>
    <row r="406" spans="2:65" s="13" customFormat="1" ht="10.199999999999999">
      <c r="B406" s="152"/>
      <c r="D406" s="146" t="s">
        <v>147</v>
      </c>
      <c r="E406" s="153" t="s">
        <v>1</v>
      </c>
      <c r="F406" s="154" t="s">
        <v>521</v>
      </c>
      <c r="H406" s="155">
        <v>5.7</v>
      </c>
      <c r="I406" s="156"/>
      <c r="L406" s="152"/>
      <c r="M406" s="157"/>
      <c r="T406" s="158"/>
      <c r="AT406" s="153" t="s">
        <v>147</v>
      </c>
      <c r="AU406" s="153" t="s">
        <v>87</v>
      </c>
      <c r="AV406" s="13" t="s">
        <v>87</v>
      </c>
      <c r="AW406" s="13" t="s">
        <v>34</v>
      </c>
      <c r="AX406" s="13" t="s">
        <v>77</v>
      </c>
      <c r="AY406" s="153" t="s">
        <v>138</v>
      </c>
    </row>
    <row r="407" spans="2:65" s="15" customFormat="1" ht="10.199999999999999">
      <c r="B407" s="166"/>
      <c r="D407" s="146" t="s">
        <v>147</v>
      </c>
      <c r="E407" s="167" t="s">
        <v>1</v>
      </c>
      <c r="F407" s="168" t="s">
        <v>165</v>
      </c>
      <c r="H407" s="169">
        <v>781.8</v>
      </c>
      <c r="I407" s="170"/>
      <c r="L407" s="166"/>
      <c r="M407" s="171"/>
      <c r="T407" s="172"/>
      <c r="AT407" s="167" t="s">
        <v>147</v>
      </c>
      <c r="AU407" s="167" t="s">
        <v>87</v>
      </c>
      <c r="AV407" s="15" t="s">
        <v>154</v>
      </c>
      <c r="AW407" s="15" t="s">
        <v>34</v>
      </c>
      <c r="AX407" s="15" t="s">
        <v>77</v>
      </c>
      <c r="AY407" s="167" t="s">
        <v>138</v>
      </c>
    </row>
    <row r="408" spans="2:65" s="13" customFormat="1" ht="10.199999999999999">
      <c r="B408" s="152"/>
      <c r="D408" s="146" t="s">
        <v>147</v>
      </c>
      <c r="E408" s="153" t="s">
        <v>1</v>
      </c>
      <c r="F408" s="154" t="s">
        <v>200</v>
      </c>
      <c r="H408" s="155">
        <v>11</v>
      </c>
      <c r="I408" s="156"/>
      <c r="L408" s="152"/>
      <c r="M408" s="157"/>
      <c r="T408" s="158"/>
      <c r="AT408" s="153" t="s">
        <v>147</v>
      </c>
      <c r="AU408" s="153" t="s">
        <v>87</v>
      </c>
      <c r="AV408" s="13" t="s">
        <v>87</v>
      </c>
      <c r="AW408" s="13" t="s">
        <v>34</v>
      </c>
      <c r="AX408" s="13" t="s">
        <v>77</v>
      </c>
      <c r="AY408" s="153" t="s">
        <v>138</v>
      </c>
    </row>
    <row r="409" spans="2:65" s="14" customFormat="1" ht="10.199999999999999">
      <c r="B409" s="159"/>
      <c r="D409" s="146" t="s">
        <v>147</v>
      </c>
      <c r="E409" s="160" t="s">
        <v>1</v>
      </c>
      <c r="F409" s="161" t="s">
        <v>150</v>
      </c>
      <c r="H409" s="162">
        <v>792.8</v>
      </c>
      <c r="I409" s="163"/>
      <c r="L409" s="159"/>
      <c r="M409" s="164"/>
      <c r="T409" s="165"/>
      <c r="AT409" s="160" t="s">
        <v>147</v>
      </c>
      <c r="AU409" s="160" t="s">
        <v>87</v>
      </c>
      <c r="AV409" s="14" t="s">
        <v>145</v>
      </c>
      <c r="AW409" s="14" t="s">
        <v>34</v>
      </c>
      <c r="AX409" s="14" t="s">
        <v>85</v>
      </c>
      <c r="AY409" s="160" t="s">
        <v>138</v>
      </c>
    </row>
    <row r="410" spans="2:65" s="13" customFormat="1" ht="10.199999999999999">
      <c r="B410" s="152"/>
      <c r="D410" s="146" t="s">
        <v>147</v>
      </c>
      <c r="F410" s="154" t="s">
        <v>522</v>
      </c>
      <c r="H410" s="155">
        <v>872.08</v>
      </c>
      <c r="I410" s="156"/>
      <c r="L410" s="152"/>
      <c r="M410" s="157"/>
      <c r="T410" s="158"/>
      <c r="AT410" s="153" t="s">
        <v>147</v>
      </c>
      <c r="AU410" s="153" t="s">
        <v>87</v>
      </c>
      <c r="AV410" s="13" t="s">
        <v>87</v>
      </c>
      <c r="AW410" s="13" t="s">
        <v>4</v>
      </c>
      <c r="AX410" s="13" t="s">
        <v>85</v>
      </c>
      <c r="AY410" s="153" t="s">
        <v>138</v>
      </c>
    </row>
    <row r="411" spans="2:65" s="1" customFormat="1" ht="24.15" customHeight="1">
      <c r="B411" s="32"/>
      <c r="C411" s="173" t="s">
        <v>523</v>
      </c>
      <c r="D411" s="173" t="s">
        <v>201</v>
      </c>
      <c r="E411" s="174" t="s">
        <v>524</v>
      </c>
      <c r="F411" s="175" t="s">
        <v>525</v>
      </c>
      <c r="G411" s="176" t="s">
        <v>243</v>
      </c>
      <c r="H411" s="177">
        <v>347.38</v>
      </c>
      <c r="I411" s="178"/>
      <c r="J411" s="179">
        <f>ROUND(I411*H411,2)</f>
        <v>0</v>
      </c>
      <c r="K411" s="175" t="s">
        <v>144</v>
      </c>
      <c r="L411" s="180"/>
      <c r="M411" s="181" t="s">
        <v>1</v>
      </c>
      <c r="N411" s="182" t="s">
        <v>42</v>
      </c>
      <c r="P411" s="141">
        <f>O411*H411</f>
        <v>0</v>
      </c>
      <c r="Q411" s="141">
        <v>2.9999999999999997E-4</v>
      </c>
      <c r="R411" s="141">
        <f>Q411*H411</f>
        <v>0.10421399999999999</v>
      </c>
      <c r="S411" s="141">
        <v>0</v>
      </c>
      <c r="T411" s="142">
        <f>S411*H411</f>
        <v>0</v>
      </c>
      <c r="AR411" s="143" t="s">
        <v>182</v>
      </c>
      <c r="AT411" s="143" t="s">
        <v>201</v>
      </c>
      <c r="AU411" s="143" t="s">
        <v>87</v>
      </c>
      <c r="AY411" s="17" t="s">
        <v>138</v>
      </c>
      <c r="BE411" s="144">
        <f>IF(N411="základní",J411,0)</f>
        <v>0</v>
      </c>
      <c r="BF411" s="144">
        <f>IF(N411="snížená",J411,0)</f>
        <v>0</v>
      </c>
      <c r="BG411" s="144">
        <f>IF(N411="zákl. přenesená",J411,0)</f>
        <v>0</v>
      </c>
      <c r="BH411" s="144">
        <f>IF(N411="sníž. přenesená",J411,0)</f>
        <v>0</v>
      </c>
      <c r="BI411" s="144">
        <f>IF(N411="nulová",J411,0)</f>
        <v>0</v>
      </c>
      <c r="BJ411" s="17" t="s">
        <v>85</v>
      </c>
      <c r="BK411" s="144">
        <f>ROUND(I411*H411,2)</f>
        <v>0</v>
      </c>
      <c r="BL411" s="17" t="s">
        <v>145</v>
      </c>
      <c r="BM411" s="143" t="s">
        <v>526</v>
      </c>
    </row>
    <row r="412" spans="2:65" s="12" customFormat="1" ht="10.199999999999999">
      <c r="B412" s="145"/>
      <c r="D412" s="146" t="s">
        <v>147</v>
      </c>
      <c r="E412" s="147" t="s">
        <v>1</v>
      </c>
      <c r="F412" s="148" t="s">
        <v>418</v>
      </c>
      <c r="H412" s="147" t="s">
        <v>1</v>
      </c>
      <c r="I412" s="149"/>
      <c r="L412" s="145"/>
      <c r="M412" s="150"/>
      <c r="T412" s="151"/>
      <c r="AT412" s="147" t="s">
        <v>147</v>
      </c>
      <c r="AU412" s="147" t="s">
        <v>87</v>
      </c>
      <c r="AV412" s="12" t="s">
        <v>85</v>
      </c>
      <c r="AW412" s="12" t="s">
        <v>34</v>
      </c>
      <c r="AX412" s="12" t="s">
        <v>77</v>
      </c>
      <c r="AY412" s="147" t="s">
        <v>138</v>
      </c>
    </row>
    <row r="413" spans="2:65" s="13" customFormat="1" ht="10.199999999999999">
      <c r="B413" s="152"/>
      <c r="D413" s="146" t="s">
        <v>147</v>
      </c>
      <c r="E413" s="153" t="s">
        <v>1</v>
      </c>
      <c r="F413" s="154" t="s">
        <v>527</v>
      </c>
      <c r="H413" s="155">
        <v>141.6</v>
      </c>
      <c r="I413" s="156"/>
      <c r="L413" s="152"/>
      <c r="M413" s="157"/>
      <c r="T413" s="158"/>
      <c r="AT413" s="153" t="s">
        <v>147</v>
      </c>
      <c r="AU413" s="153" t="s">
        <v>87</v>
      </c>
      <c r="AV413" s="13" t="s">
        <v>87</v>
      </c>
      <c r="AW413" s="13" t="s">
        <v>34</v>
      </c>
      <c r="AX413" s="13" t="s">
        <v>77</v>
      </c>
      <c r="AY413" s="153" t="s">
        <v>138</v>
      </c>
    </row>
    <row r="414" spans="2:65" s="12" customFormat="1" ht="10.199999999999999">
      <c r="B414" s="145"/>
      <c r="D414" s="146" t="s">
        <v>147</v>
      </c>
      <c r="E414" s="147" t="s">
        <v>1</v>
      </c>
      <c r="F414" s="148" t="s">
        <v>407</v>
      </c>
      <c r="H414" s="147" t="s">
        <v>1</v>
      </c>
      <c r="I414" s="149"/>
      <c r="L414" s="145"/>
      <c r="M414" s="150"/>
      <c r="T414" s="151"/>
      <c r="AT414" s="147" t="s">
        <v>147</v>
      </c>
      <c r="AU414" s="147" t="s">
        <v>87</v>
      </c>
      <c r="AV414" s="12" t="s">
        <v>85</v>
      </c>
      <c r="AW414" s="12" t="s">
        <v>34</v>
      </c>
      <c r="AX414" s="12" t="s">
        <v>77</v>
      </c>
      <c r="AY414" s="147" t="s">
        <v>138</v>
      </c>
    </row>
    <row r="415" spans="2:65" s="13" customFormat="1" ht="10.199999999999999">
      <c r="B415" s="152"/>
      <c r="D415" s="146" t="s">
        <v>147</v>
      </c>
      <c r="E415" s="153" t="s">
        <v>1</v>
      </c>
      <c r="F415" s="154" t="s">
        <v>528</v>
      </c>
      <c r="H415" s="155">
        <v>129.6</v>
      </c>
      <c r="I415" s="156"/>
      <c r="L415" s="152"/>
      <c r="M415" s="157"/>
      <c r="T415" s="158"/>
      <c r="AT415" s="153" t="s">
        <v>147</v>
      </c>
      <c r="AU415" s="153" t="s">
        <v>87</v>
      </c>
      <c r="AV415" s="13" t="s">
        <v>87</v>
      </c>
      <c r="AW415" s="13" t="s">
        <v>34</v>
      </c>
      <c r="AX415" s="13" t="s">
        <v>77</v>
      </c>
      <c r="AY415" s="153" t="s">
        <v>138</v>
      </c>
    </row>
    <row r="416" spans="2:65" s="13" customFormat="1" ht="10.199999999999999">
      <c r="B416" s="152"/>
      <c r="D416" s="146" t="s">
        <v>147</v>
      </c>
      <c r="E416" s="153" t="s">
        <v>1</v>
      </c>
      <c r="F416" s="154" t="s">
        <v>529</v>
      </c>
      <c r="H416" s="155">
        <v>2.4</v>
      </c>
      <c r="I416" s="156"/>
      <c r="L416" s="152"/>
      <c r="M416" s="157"/>
      <c r="T416" s="158"/>
      <c r="AT416" s="153" t="s">
        <v>147</v>
      </c>
      <c r="AU416" s="153" t="s">
        <v>87</v>
      </c>
      <c r="AV416" s="13" t="s">
        <v>87</v>
      </c>
      <c r="AW416" s="13" t="s">
        <v>34</v>
      </c>
      <c r="AX416" s="13" t="s">
        <v>77</v>
      </c>
      <c r="AY416" s="153" t="s">
        <v>138</v>
      </c>
    </row>
    <row r="417" spans="2:51" s="13" customFormat="1" ht="10.199999999999999">
      <c r="B417" s="152"/>
      <c r="D417" s="146" t="s">
        <v>147</v>
      </c>
      <c r="E417" s="153" t="s">
        <v>1</v>
      </c>
      <c r="F417" s="154" t="s">
        <v>530</v>
      </c>
      <c r="H417" s="155">
        <v>9.6</v>
      </c>
      <c r="I417" s="156"/>
      <c r="L417" s="152"/>
      <c r="M417" s="157"/>
      <c r="T417" s="158"/>
      <c r="AT417" s="153" t="s">
        <v>147</v>
      </c>
      <c r="AU417" s="153" t="s">
        <v>87</v>
      </c>
      <c r="AV417" s="13" t="s">
        <v>87</v>
      </c>
      <c r="AW417" s="13" t="s">
        <v>34</v>
      </c>
      <c r="AX417" s="13" t="s">
        <v>77</v>
      </c>
      <c r="AY417" s="153" t="s">
        <v>138</v>
      </c>
    </row>
    <row r="418" spans="2:51" s="13" customFormat="1" ht="10.199999999999999">
      <c r="B418" s="152"/>
      <c r="D418" s="146" t="s">
        <v>147</v>
      </c>
      <c r="E418" s="153" t="s">
        <v>1</v>
      </c>
      <c r="F418" s="154" t="s">
        <v>529</v>
      </c>
      <c r="H418" s="155">
        <v>2.4</v>
      </c>
      <c r="I418" s="156"/>
      <c r="L418" s="152"/>
      <c r="M418" s="157"/>
      <c r="T418" s="158"/>
      <c r="AT418" s="153" t="s">
        <v>147</v>
      </c>
      <c r="AU418" s="153" t="s">
        <v>87</v>
      </c>
      <c r="AV418" s="13" t="s">
        <v>87</v>
      </c>
      <c r="AW418" s="13" t="s">
        <v>34</v>
      </c>
      <c r="AX418" s="13" t="s">
        <v>77</v>
      </c>
      <c r="AY418" s="153" t="s">
        <v>138</v>
      </c>
    </row>
    <row r="419" spans="2:51" s="12" customFormat="1" ht="10.199999999999999">
      <c r="B419" s="145"/>
      <c r="D419" s="146" t="s">
        <v>147</v>
      </c>
      <c r="E419" s="147" t="s">
        <v>1</v>
      </c>
      <c r="F419" s="148" t="s">
        <v>380</v>
      </c>
      <c r="H419" s="147" t="s">
        <v>1</v>
      </c>
      <c r="I419" s="149"/>
      <c r="L419" s="145"/>
      <c r="M419" s="150"/>
      <c r="T419" s="151"/>
      <c r="AT419" s="147" t="s">
        <v>147</v>
      </c>
      <c r="AU419" s="147" t="s">
        <v>87</v>
      </c>
      <c r="AV419" s="12" t="s">
        <v>85</v>
      </c>
      <c r="AW419" s="12" t="s">
        <v>34</v>
      </c>
      <c r="AX419" s="12" t="s">
        <v>77</v>
      </c>
      <c r="AY419" s="147" t="s">
        <v>138</v>
      </c>
    </row>
    <row r="420" spans="2:51" s="13" customFormat="1" ht="10.199999999999999">
      <c r="B420" s="152"/>
      <c r="D420" s="146" t="s">
        <v>147</v>
      </c>
      <c r="E420" s="153" t="s">
        <v>1</v>
      </c>
      <c r="F420" s="154" t="s">
        <v>531</v>
      </c>
      <c r="H420" s="155">
        <v>6</v>
      </c>
      <c r="I420" s="156"/>
      <c r="L420" s="152"/>
      <c r="M420" s="157"/>
      <c r="T420" s="158"/>
      <c r="AT420" s="153" t="s">
        <v>147</v>
      </c>
      <c r="AU420" s="153" t="s">
        <v>87</v>
      </c>
      <c r="AV420" s="13" t="s">
        <v>87</v>
      </c>
      <c r="AW420" s="13" t="s">
        <v>34</v>
      </c>
      <c r="AX420" s="13" t="s">
        <v>77</v>
      </c>
      <c r="AY420" s="153" t="s">
        <v>138</v>
      </c>
    </row>
    <row r="421" spans="2:51" s="12" customFormat="1" ht="10.199999999999999">
      <c r="B421" s="145"/>
      <c r="D421" s="146" t="s">
        <v>147</v>
      </c>
      <c r="E421" s="147" t="s">
        <v>1</v>
      </c>
      <c r="F421" s="148" t="s">
        <v>457</v>
      </c>
      <c r="H421" s="147" t="s">
        <v>1</v>
      </c>
      <c r="I421" s="149"/>
      <c r="L421" s="145"/>
      <c r="M421" s="150"/>
      <c r="T421" s="151"/>
      <c r="AT421" s="147" t="s">
        <v>147</v>
      </c>
      <c r="AU421" s="147" t="s">
        <v>87</v>
      </c>
      <c r="AV421" s="12" t="s">
        <v>85</v>
      </c>
      <c r="AW421" s="12" t="s">
        <v>34</v>
      </c>
      <c r="AX421" s="12" t="s">
        <v>77</v>
      </c>
      <c r="AY421" s="147" t="s">
        <v>138</v>
      </c>
    </row>
    <row r="422" spans="2:51" s="13" customFormat="1" ht="10.199999999999999">
      <c r="B422" s="152"/>
      <c r="D422" s="146" t="s">
        <v>147</v>
      </c>
      <c r="E422" s="153" t="s">
        <v>1</v>
      </c>
      <c r="F422" s="154" t="s">
        <v>532</v>
      </c>
      <c r="H422" s="155">
        <v>12</v>
      </c>
      <c r="I422" s="156"/>
      <c r="L422" s="152"/>
      <c r="M422" s="157"/>
      <c r="T422" s="158"/>
      <c r="AT422" s="153" t="s">
        <v>147</v>
      </c>
      <c r="AU422" s="153" t="s">
        <v>87</v>
      </c>
      <c r="AV422" s="13" t="s">
        <v>87</v>
      </c>
      <c r="AW422" s="13" t="s">
        <v>34</v>
      </c>
      <c r="AX422" s="13" t="s">
        <v>77</v>
      </c>
      <c r="AY422" s="153" t="s">
        <v>138</v>
      </c>
    </row>
    <row r="423" spans="2:51" s="12" customFormat="1" ht="10.199999999999999">
      <c r="B423" s="145"/>
      <c r="D423" s="146" t="s">
        <v>147</v>
      </c>
      <c r="E423" s="147" t="s">
        <v>1</v>
      </c>
      <c r="F423" s="148" t="s">
        <v>378</v>
      </c>
      <c r="H423" s="147" t="s">
        <v>1</v>
      </c>
      <c r="I423" s="149"/>
      <c r="L423" s="145"/>
      <c r="M423" s="150"/>
      <c r="T423" s="151"/>
      <c r="AT423" s="147" t="s">
        <v>147</v>
      </c>
      <c r="AU423" s="147" t="s">
        <v>87</v>
      </c>
      <c r="AV423" s="12" t="s">
        <v>85</v>
      </c>
      <c r="AW423" s="12" t="s">
        <v>34</v>
      </c>
      <c r="AX423" s="12" t="s">
        <v>77</v>
      </c>
      <c r="AY423" s="147" t="s">
        <v>138</v>
      </c>
    </row>
    <row r="424" spans="2:51" s="13" customFormat="1" ht="10.199999999999999">
      <c r="B424" s="152"/>
      <c r="D424" s="146" t="s">
        <v>147</v>
      </c>
      <c r="E424" s="153" t="s">
        <v>1</v>
      </c>
      <c r="F424" s="154" t="s">
        <v>533</v>
      </c>
      <c r="H424" s="155">
        <v>7.5</v>
      </c>
      <c r="I424" s="156"/>
      <c r="L424" s="152"/>
      <c r="M424" s="157"/>
      <c r="T424" s="158"/>
      <c r="AT424" s="153" t="s">
        <v>147</v>
      </c>
      <c r="AU424" s="153" t="s">
        <v>87</v>
      </c>
      <c r="AV424" s="13" t="s">
        <v>87</v>
      </c>
      <c r="AW424" s="13" t="s">
        <v>34</v>
      </c>
      <c r="AX424" s="13" t="s">
        <v>77</v>
      </c>
      <c r="AY424" s="153" t="s">
        <v>138</v>
      </c>
    </row>
    <row r="425" spans="2:51" s="13" customFormat="1" ht="10.199999999999999">
      <c r="B425" s="152"/>
      <c r="D425" s="146" t="s">
        <v>147</v>
      </c>
      <c r="E425" s="153" t="s">
        <v>1</v>
      </c>
      <c r="F425" s="154" t="s">
        <v>534</v>
      </c>
      <c r="H425" s="155">
        <v>0.6</v>
      </c>
      <c r="I425" s="156"/>
      <c r="L425" s="152"/>
      <c r="M425" s="157"/>
      <c r="T425" s="158"/>
      <c r="AT425" s="153" t="s">
        <v>147</v>
      </c>
      <c r="AU425" s="153" t="s">
        <v>87</v>
      </c>
      <c r="AV425" s="13" t="s">
        <v>87</v>
      </c>
      <c r="AW425" s="13" t="s">
        <v>34</v>
      </c>
      <c r="AX425" s="13" t="s">
        <v>77</v>
      </c>
      <c r="AY425" s="153" t="s">
        <v>138</v>
      </c>
    </row>
    <row r="426" spans="2:51" s="12" customFormat="1" ht="10.199999999999999">
      <c r="B426" s="145"/>
      <c r="D426" s="146" t="s">
        <v>147</v>
      </c>
      <c r="E426" s="147" t="s">
        <v>1</v>
      </c>
      <c r="F426" s="148" t="s">
        <v>463</v>
      </c>
      <c r="H426" s="147" t="s">
        <v>1</v>
      </c>
      <c r="I426" s="149"/>
      <c r="L426" s="145"/>
      <c r="M426" s="150"/>
      <c r="T426" s="151"/>
      <c r="AT426" s="147" t="s">
        <v>147</v>
      </c>
      <c r="AU426" s="147" t="s">
        <v>87</v>
      </c>
      <c r="AV426" s="12" t="s">
        <v>85</v>
      </c>
      <c r="AW426" s="12" t="s">
        <v>34</v>
      </c>
      <c r="AX426" s="12" t="s">
        <v>77</v>
      </c>
      <c r="AY426" s="147" t="s">
        <v>138</v>
      </c>
    </row>
    <row r="427" spans="2:51" s="13" customFormat="1" ht="10.199999999999999">
      <c r="B427" s="152"/>
      <c r="D427" s="146" t="s">
        <v>147</v>
      </c>
      <c r="E427" s="153" t="s">
        <v>1</v>
      </c>
      <c r="F427" s="154" t="s">
        <v>535</v>
      </c>
      <c r="H427" s="155">
        <v>1.6</v>
      </c>
      <c r="I427" s="156"/>
      <c r="L427" s="152"/>
      <c r="M427" s="157"/>
      <c r="T427" s="158"/>
      <c r="AT427" s="153" t="s">
        <v>147</v>
      </c>
      <c r="AU427" s="153" t="s">
        <v>87</v>
      </c>
      <c r="AV427" s="13" t="s">
        <v>87</v>
      </c>
      <c r="AW427" s="13" t="s">
        <v>34</v>
      </c>
      <c r="AX427" s="13" t="s">
        <v>77</v>
      </c>
      <c r="AY427" s="153" t="s">
        <v>138</v>
      </c>
    </row>
    <row r="428" spans="2:51" s="13" customFormat="1" ht="10.199999999999999">
      <c r="B428" s="152"/>
      <c r="D428" s="146" t="s">
        <v>147</v>
      </c>
      <c r="E428" s="153" t="s">
        <v>1</v>
      </c>
      <c r="F428" s="154" t="s">
        <v>536</v>
      </c>
      <c r="H428" s="155">
        <v>1</v>
      </c>
      <c r="I428" s="156"/>
      <c r="L428" s="152"/>
      <c r="M428" s="157"/>
      <c r="T428" s="158"/>
      <c r="AT428" s="153" t="s">
        <v>147</v>
      </c>
      <c r="AU428" s="153" t="s">
        <v>87</v>
      </c>
      <c r="AV428" s="13" t="s">
        <v>87</v>
      </c>
      <c r="AW428" s="13" t="s">
        <v>34</v>
      </c>
      <c r="AX428" s="13" t="s">
        <v>77</v>
      </c>
      <c r="AY428" s="153" t="s">
        <v>138</v>
      </c>
    </row>
    <row r="429" spans="2:51" s="12" customFormat="1" ht="10.199999999999999">
      <c r="B429" s="145"/>
      <c r="D429" s="146" t="s">
        <v>147</v>
      </c>
      <c r="E429" s="147" t="s">
        <v>1</v>
      </c>
      <c r="F429" s="148" t="s">
        <v>327</v>
      </c>
      <c r="H429" s="147" t="s">
        <v>1</v>
      </c>
      <c r="I429" s="149"/>
      <c r="L429" s="145"/>
      <c r="M429" s="150"/>
      <c r="T429" s="151"/>
      <c r="AT429" s="147" t="s">
        <v>147</v>
      </c>
      <c r="AU429" s="147" t="s">
        <v>87</v>
      </c>
      <c r="AV429" s="12" t="s">
        <v>85</v>
      </c>
      <c r="AW429" s="12" t="s">
        <v>34</v>
      </c>
      <c r="AX429" s="12" t="s">
        <v>77</v>
      </c>
      <c r="AY429" s="147" t="s">
        <v>138</v>
      </c>
    </row>
    <row r="430" spans="2:51" s="13" customFormat="1" ht="10.199999999999999">
      <c r="B430" s="152"/>
      <c r="D430" s="146" t="s">
        <v>147</v>
      </c>
      <c r="E430" s="153" t="s">
        <v>1</v>
      </c>
      <c r="F430" s="154" t="s">
        <v>537</v>
      </c>
      <c r="H430" s="155">
        <v>1.5</v>
      </c>
      <c r="I430" s="156"/>
      <c r="L430" s="152"/>
      <c r="M430" s="157"/>
      <c r="T430" s="158"/>
      <c r="AT430" s="153" t="s">
        <v>147</v>
      </c>
      <c r="AU430" s="153" t="s">
        <v>87</v>
      </c>
      <c r="AV430" s="13" t="s">
        <v>87</v>
      </c>
      <c r="AW430" s="13" t="s">
        <v>34</v>
      </c>
      <c r="AX430" s="13" t="s">
        <v>77</v>
      </c>
      <c r="AY430" s="153" t="s">
        <v>138</v>
      </c>
    </row>
    <row r="431" spans="2:51" s="14" customFormat="1" ht="10.199999999999999">
      <c r="B431" s="159"/>
      <c r="D431" s="146" t="s">
        <v>147</v>
      </c>
      <c r="E431" s="160" t="s">
        <v>1</v>
      </c>
      <c r="F431" s="161" t="s">
        <v>150</v>
      </c>
      <c r="H431" s="162">
        <v>315.8</v>
      </c>
      <c r="I431" s="163"/>
      <c r="L431" s="159"/>
      <c r="M431" s="164"/>
      <c r="T431" s="165"/>
      <c r="AT431" s="160" t="s">
        <v>147</v>
      </c>
      <c r="AU431" s="160" t="s">
        <v>87</v>
      </c>
      <c r="AV431" s="14" t="s">
        <v>145</v>
      </c>
      <c r="AW431" s="14" t="s">
        <v>34</v>
      </c>
      <c r="AX431" s="14" t="s">
        <v>85</v>
      </c>
      <c r="AY431" s="160" t="s">
        <v>138</v>
      </c>
    </row>
    <row r="432" spans="2:51" s="13" customFormat="1" ht="10.199999999999999">
      <c r="B432" s="152"/>
      <c r="D432" s="146" t="s">
        <v>147</v>
      </c>
      <c r="F432" s="154" t="s">
        <v>538</v>
      </c>
      <c r="H432" s="155">
        <v>347.38</v>
      </c>
      <c r="I432" s="156"/>
      <c r="L432" s="152"/>
      <c r="M432" s="157"/>
      <c r="T432" s="158"/>
      <c r="AT432" s="153" t="s">
        <v>147</v>
      </c>
      <c r="AU432" s="153" t="s">
        <v>87</v>
      </c>
      <c r="AV432" s="13" t="s">
        <v>87</v>
      </c>
      <c r="AW432" s="13" t="s">
        <v>4</v>
      </c>
      <c r="AX432" s="13" t="s">
        <v>85</v>
      </c>
      <c r="AY432" s="153" t="s">
        <v>138</v>
      </c>
    </row>
    <row r="433" spans="2:65" s="1" customFormat="1" ht="24.15" customHeight="1">
      <c r="B433" s="32"/>
      <c r="C433" s="173" t="s">
        <v>539</v>
      </c>
      <c r="D433" s="173" t="s">
        <v>201</v>
      </c>
      <c r="E433" s="174" t="s">
        <v>540</v>
      </c>
      <c r="F433" s="175" t="s">
        <v>541</v>
      </c>
      <c r="G433" s="176" t="s">
        <v>243</v>
      </c>
      <c r="H433" s="177">
        <v>512.6</v>
      </c>
      <c r="I433" s="178"/>
      <c r="J433" s="179">
        <f>ROUND(I433*H433,2)</f>
        <v>0</v>
      </c>
      <c r="K433" s="175" t="s">
        <v>233</v>
      </c>
      <c r="L433" s="180"/>
      <c r="M433" s="181" t="s">
        <v>1</v>
      </c>
      <c r="N433" s="182" t="s">
        <v>42</v>
      </c>
      <c r="P433" s="141">
        <f>O433*H433</f>
        <v>0</v>
      </c>
      <c r="Q433" s="141">
        <v>3.0000000000000001E-5</v>
      </c>
      <c r="R433" s="141">
        <f>Q433*H433</f>
        <v>1.5378000000000001E-2</v>
      </c>
      <c r="S433" s="141">
        <v>0</v>
      </c>
      <c r="T433" s="142">
        <f>S433*H433</f>
        <v>0</v>
      </c>
      <c r="AR433" s="143" t="s">
        <v>182</v>
      </c>
      <c r="AT433" s="143" t="s">
        <v>201</v>
      </c>
      <c r="AU433" s="143" t="s">
        <v>87</v>
      </c>
      <c r="AY433" s="17" t="s">
        <v>138</v>
      </c>
      <c r="BE433" s="144">
        <f>IF(N433="základní",J433,0)</f>
        <v>0</v>
      </c>
      <c r="BF433" s="144">
        <f>IF(N433="snížená",J433,0)</f>
        <v>0</v>
      </c>
      <c r="BG433" s="144">
        <f>IF(N433="zákl. přenesená",J433,0)</f>
        <v>0</v>
      </c>
      <c r="BH433" s="144">
        <f>IF(N433="sníž. přenesená",J433,0)</f>
        <v>0</v>
      </c>
      <c r="BI433" s="144">
        <f>IF(N433="nulová",J433,0)</f>
        <v>0</v>
      </c>
      <c r="BJ433" s="17" t="s">
        <v>85</v>
      </c>
      <c r="BK433" s="144">
        <f>ROUND(I433*H433,2)</f>
        <v>0</v>
      </c>
      <c r="BL433" s="17" t="s">
        <v>145</v>
      </c>
      <c r="BM433" s="143" t="s">
        <v>542</v>
      </c>
    </row>
    <row r="434" spans="2:65" s="12" customFormat="1" ht="10.199999999999999">
      <c r="B434" s="145"/>
      <c r="D434" s="146" t="s">
        <v>147</v>
      </c>
      <c r="E434" s="147" t="s">
        <v>1</v>
      </c>
      <c r="F434" s="148" t="s">
        <v>418</v>
      </c>
      <c r="H434" s="147" t="s">
        <v>1</v>
      </c>
      <c r="I434" s="149"/>
      <c r="L434" s="145"/>
      <c r="M434" s="150"/>
      <c r="T434" s="151"/>
      <c r="AT434" s="147" t="s">
        <v>147</v>
      </c>
      <c r="AU434" s="147" t="s">
        <v>87</v>
      </c>
      <c r="AV434" s="12" t="s">
        <v>85</v>
      </c>
      <c r="AW434" s="12" t="s">
        <v>34</v>
      </c>
      <c r="AX434" s="12" t="s">
        <v>77</v>
      </c>
      <c r="AY434" s="147" t="s">
        <v>138</v>
      </c>
    </row>
    <row r="435" spans="2:65" s="13" customFormat="1" ht="10.199999999999999">
      <c r="B435" s="152"/>
      <c r="D435" s="146" t="s">
        <v>147</v>
      </c>
      <c r="E435" s="153" t="s">
        <v>1</v>
      </c>
      <c r="F435" s="154" t="s">
        <v>543</v>
      </c>
      <c r="H435" s="155">
        <v>188.8</v>
      </c>
      <c r="I435" s="156"/>
      <c r="L435" s="152"/>
      <c r="M435" s="157"/>
      <c r="T435" s="158"/>
      <c r="AT435" s="153" t="s">
        <v>147</v>
      </c>
      <c r="AU435" s="153" t="s">
        <v>87</v>
      </c>
      <c r="AV435" s="13" t="s">
        <v>87</v>
      </c>
      <c r="AW435" s="13" t="s">
        <v>34</v>
      </c>
      <c r="AX435" s="13" t="s">
        <v>77</v>
      </c>
      <c r="AY435" s="153" t="s">
        <v>138</v>
      </c>
    </row>
    <row r="436" spans="2:65" s="12" customFormat="1" ht="10.199999999999999">
      <c r="B436" s="145"/>
      <c r="D436" s="146" t="s">
        <v>147</v>
      </c>
      <c r="E436" s="147" t="s">
        <v>1</v>
      </c>
      <c r="F436" s="148" t="s">
        <v>407</v>
      </c>
      <c r="H436" s="147" t="s">
        <v>1</v>
      </c>
      <c r="I436" s="149"/>
      <c r="L436" s="145"/>
      <c r="M436" s="150"/>
      <c r="T436" s="151"/>
      <c r="AT436" s="147" t="s">
        <v>147</v>
      </c>
      <c r="AU436" s="147" t="s">
        <v>87</v>
      </c>
      <c r="AV436" s="12" t="s">
        <v>85</v>
      </c>
      <c r="AW436" s="12" t="s">
        <v>34</v>
      </c>
      <c r="AX436" s="12" t="s">
        <v>77</v>
      </c>
      <c r="AY436" s="147" t="s">
        <v>138</v>
      </c>
    </row>
    <row r="437" spans="2:65" s="13" customFormat="1" ht="10.199999999999999">
      <c r="B437" s="152"/>
      <c r="D437" s="146" t="s">
        <v>147</v>
      </c>
      <c r="E437" s="153" t="s">
        <v>1</v>
      </c>
      <c r="F437" s="154" t="s">
        <v>544</v>
      </c>
      <c r="H437" s="155">
        <v>172.8</v>
      </c>
      <c r="I437" s="156"/>
      <c r="L437" s="152"/>
      <c r="M437" s="157"/>
      <c r="T437" s="158"/>
      <c r="AT437" s="153" t="s">
        <v>147</v>
      </c>
      <c r="AU437" s="153" t="s">
        <v>87</v>
      </c>
      <c r="AV437" s="13" t="s">
        <v>87</v>
      </c>
      <c r="AW437" s="13" t="s">
        <v>34</v>
      </c>
      <c r="AX437" s="13" t="s">
        <v>77</v>
      </c>
      <c r="AY437" s="153" t="s">
        <v>138</v>
      </c>
    </row>
    <row r="438" spans="2:65" s="13" customFormat="1" ht="10.199999999999999">
      <c r="B438" s="152"/>
      <c r="D438" s="146" t="s">
        <v>147</v>
      </c>
      <c r="E438" s="153" t="s">
        <v>1</v>
      </c>
      <c r="F438" s="154" t="s">
        <v>545</v>
      </c>
      <c r="H438" s="155">
        <v>7.6</v>
      </c>
      <c r="I438" s="156"/>
      <c r="L438" s="152"/>
      <c r="M438" s="157"/>
      <c r="T438" s="158"/>
      <c r="AT438" s="153" t="s">
        <v>147</v>
      </c>
      <c r="AU438" s="153" t="s">
        <v>87</v>
      </c>
      <c r="AV438" s="13" t="s">
        <v>87</v>
      </c>
      <c r="AW438" s="13" t="s">
        <v>34</v>
      </c>
      <c r="AX438" s="13" t="s">
        <v>77</v>
      </c>
      <c r="AY438" s="153" t="s">
        <v>138</v>
      </c>
    </row>
    <row r="439" spans="2:65" s="13" customFormat="1" ht="10.199999999999999">
      <c r="B439" s="152"/>
      <c r="D439" s="146" t="s">
        <v>147</v>
      </c>
      <c r="E439" s="153" t="s">
        <v>1</v>
      </c>
      <c r="F439" s="154" t="s">
        <v>546</v>
      </c>
      <c r="H439" s="155">
        <v>20</v>
      </c>
      <c r="I439" s="156"/>
      <c r="L439" s="152"/>
      <c r="M439" s="157"/>
      <c r="T439" s="158"/>
      <c r="AT439" s="153" t="s">
        <v>147</v>
      </c>
      <c r="AU439" s="153" t="s">
        <v>87</v>
      </c>
      <c r="AV439" s="13" t="s">
        <v>87</v>
      </c>
      <c r="AW439" s="13" t="s">
        <v>34</v>
      </c>
      <c r="AX439" s="13" t="s">
        <v>77</v>
      </c>
      <c r="AY439" s="153" t="s">
        <v>138</v>
      </c>
    </row>
    <row r="440" spans="2:65" s="13" customFormat="1" ht="10.199999999999999">
      <c r="B440" s="152"/>
      <c r="D440" s="146" t="s">
        <v>147</v>
      </c>
      <c r="E440" s="153" t="s">
        <v>1</v>
      </c>
      <c r="F440" s="154" t="s">
        <v>547</v>
      </c>
      <c r="H440" s="155">
        <v>2</v>
      </c>
      <c r="I440" s="156"/>
      <c r="L440" s="152"/>
      <c r="M440" s="157"/>
      <c r="T440" s="158"/>
      <c r="AT440" s="153" t="s">
        <v>147</v>
      </c>
      <c r="AU440" s="153" t="s">
        <v>87</v>
      </c>
      <c r="AV440" s="13" t="s">
        <v>87</v>
      </c>
      <c r="AW440" s="13" t="s">
        <v>34</v>
      </c>
      <c r="AX440" s="13" t="s">
        <v>77</v>
      </c>
      <c r="AY440" s="153" t="s">
        <v>138</v>
      </c>
    </row>
    <row r="441" spans="2:65" s="12" customFormat="1" ht="10.199999999999999">
      <c r="B441" s="145"/>
      <c r="D441" s="146" t="s">
        <v>147</v>
      </c>
      <c r="E441" s="147" t="s">
        <v>1</v>
      </c>
      <c r="F441" s="148" t="s">
        <v>380</v>
      </c>
      <c r="H441" s="147" t="s">
        <v>1</v>
      </c>
      <c r="I441" s="149"/>
      <c r="L441" s="145"/>
      <c r="M441" s="150"/>
      <c r="T441" s="151"/>
      <c r="AT441" s="147" t="s">
        <v>147</v>
      </c>
      <c r="AU441" s="147" t="s">
        <v>87</v>
      </c>
      <c r="AV441" s="12" t="s">
        <v>85</v>
      </c>
      <c r="AW441" s="12" t="s">
        <v>34</v>
      </c>
      <c r="AX441" s="12" t="s">
        <v>77</v>
      </c>
      <c r="AY441" s="147" t="s">
        <v>138</v>
      </c>
    </row>
    <row r="442" spans="2:65" s="13" customFormat="1" ht="10.199999999999999">
      <c r="B442" s="152"/>
      <c r="D442" s="146" t="s">
        <v>147</v>
      </c>
      <c r="E442" s="153" t="s">
        <v>1</v>
      </c>
      <c r="F442" s="154" t="s">
        <v>548</v>
      </c>
      <c r="H442" s="155">
        <v>16.8</v>
      </c>
      <c r="I442" s="156"/>
      <c r="L442" s="152"/>
      <c r="M442" s="157"/>
      <c r="T442" s="158"/>
      <c r="AT442" s="153" t="s">
        <v>147</v>
      </c>
      <c r="AU442" s="153" t="s">
        <v>87</v>
      </c>
      <c r="AV442" s="13" t="s">
        <v>87</v>
      </c>
      <c r="AW442" s="13" t="s">
        <v>34</v>
      </c>
      <c r="AX442" s="13" t="s">
        <v>77</v>
      </c>
      <c r="AY442" s="153" t="s">
        <v>138</v>
      </c>
    </row>
    <row r="443" spans="2:65" s="12" customFormat="1" ht="10.199999999999999">
      <c r="B443" s="145"/>
      <c r="D443" s="146" t="s">
        <v>147</v>
      </c>
      <c r="E443" s="147" t="s">
        <v>1</v>
      </c>
      <c r="F443" s="148" t="s">
        <v>457</v>
      </c>
      <c r="H443" s="147" t="s">
        <v>1</v>
      </c>
      <c r="I443" s="149"/>
      <c r="L443" s="145"/>
      <c r="M443" s="150"/>
      <c r="T443" s="151"/>
      <c r="AT443" s="147" t="s">
        <v>147</v>
      </c>
      <c r="AU443" s="147" t="s">
        <v>87</v>
      </c>
      <c r="AV443" s="12" t="s">
        <v>85</v>
      </c>
      <c r="AW443" s="12" t="s">
        <v>34</v>
      </c>
      <c r="AX443" s="12" t="s">
        <v>77</v>
      </c>
      <c r="AY443" s="147" t="s">
        <v>138</v>
      </c>
    </row>
    <row r="444" spans="2:65" s="13" customFormat="1" ht="10.199999999999999">
      <c r="B444" s="152"/>
      <c r="D444" s="146" t="s">
        <v>147</v>
      </c>
      <c r="E444" s="153" t="s">
        <v>1</v>
      </c>
      <c r="F444" s="154" t="s">
        <v>549</v>
      </c>
      <c r="H444" s="155">
        <v>24</v>
      </c>
      <c r="I444" s="156"/>
      <c r="L444" s="152"/>
      <c r="M444" s="157"/>
      <c r="T444" s="158"/>
      <c r="AT444" s="153" t="s">
        <v>147</v>
      </c>
      <c r="AU444" s="153" t="s">
        <v>87</v>
      </c>
      <c r="AV444" s="13" t="s">
        <v>87</v>
      </c>
      <c r="AW444" s="13" t="s">
        <v>34</v>
      </c>
      <c r="AX444" s="13" t="s">
        <v>77</v>
      </c>
      <c r="AY444" s="153" t="s">
        <v>138</v>
      </c>
    </row>
    <row r="445" spans="2:65" s="12" customFormat="1" ht="10.199999999999999">
      <c r="B445" s="145"/>
      <c r="D445" s="146" t="s">
        <v>147</v>
      </c>
      <c r="E445" s="147" t="s">
        <v>1</v>
      </c>
      <c r="F445" s="148" t="s">
        <v>378</v>
      </c>
      <c r="H445" s="147" t="s">
        <v>1</v>
      </c>
      <c r="I445" s="149"/>
      <c r="L445" s="145"/>
      <c r="M445" s="150"/>
      <c r="T445" s="151"/>
      <c r="AT445" s="147" t="s">
        <v>147</v>
      </c>
      <c r="AU445" s="147" t="s">
        <v>87</v>
      </c>
      <c r="AV445" s="12" t="s">
        <v>85</v>
      </c>
      <c r="AW445" s="12" t="s">
        <v>34</v>
      </c>
      <c r="AX445" s="12" t="s">
        <v>77</v>
      </c>
      <c r="AY445" s="147" t="s">
        <v>138</v>
      </c>
    </row>
    <row r="446" spans="2:65" s="13" customFormat="1" ht="10.199999999999999">
      <c r="B446" s="152"/>
      <c r="D446" s="146" t="s">
        <v>147</v>
      </c>
      <c r="E446" s="153" t="s">
        <v>1</v>
      </c>
      <c r="F446" s="154" t="s">
        <v>550</v>
      </c>
      <c r="H446" s="155">
        <v>21</v>
      </c>
      <c r="I446" s="156"/>
      <c r="L446" s="152"/>
      <c r="M446" s="157"/>
      <c r="T446" s="158"/>
      <c r="AT446" s="153" t="s">
        <v>147</v>
      </c>
      <c r="AU446" s="153" t="s">
        <v>87</v>
      </c>
      <c r="AV446" s="13" t="s">
        <v>87</v>
      </c>
      <c r="AW446" s="13" t="s">
        <v>34</v>
      </c>
      <c r="AX446" s="13" t="s">
        <v>77</v>
      </c>
      <c r="AY446" s="153" t="s">
        <v>138</v>
      </c>
    </row>
    <row r="447" spans="2:65" s="13" customFormat="1" ht="10.199999999999999">
      <c r="B447" s="152"/>
      <c r="D447" s="146" t="s">
        <v>147</v>
      </c>
      <c r="E447" s="153" t="s">
        <v>1</v>
      </c>
      <c r="F447" s="154" t="s">
        <v>551</v>
      </c>
      <c r="H447" s="155">
        <v>1.2</v>
      </c>
      <c r="I447" s="156"/>
      <c r="L447" s="152"/>
      <c r="M447" s="157"/>
      <c r="T447" s="158"/>
      <c r="AT447" s="153" t="s">
        <v>147</v>
      </c>
      <c r="AU447" s="153" t="s">
        <v>87</v>
      </c>
      <c r="AV447" s="13" t="s">
        <v>87</v>
      </c>
      <c r="AW447" s="13" t="s">
        <v>34</v>
      </c>
      <c r="AX447" s="13" t="s">
        <v>77</v>
      </c>
      <c r="AY447" s="153" t="s">
        <v>138</v>
      </c>
    </row>
    <row r="448" spans="2:65" s="12" customFormat="1" ht="10.199999999999999">
      <c r="B448" s="145"/>
      <c r="D448" s="146" t="s">
        <v>147</v>
      </c>
      <c r="E448" s="147" t="s">
        <v>1</v>
      </c>
      <c r="F448" s="148" t="s">
        <v>463</v>
      </c>
      <c r="H448" s="147" t="s">
        <v>1</v>
      </c>
      <c r="I448" s="149"/>
      <c r="L448" s="145"/>
      <c r="M448" s="150"/>
      <c r="T448" s="151"/>
      <c r="AT448" s="147" t="s">
        <v>147</v>
      </c>
      <c r="AU448" s="147" t="s">
        <v>87</v>
      </c>
      <c r="AV448" s="12" t="s">
        <v>85</v>
      </c>
      <c r="AW448" s="12" t="s">
        <v>34</v>
      </c>
      <c r="AX448" s="12" t="s">
        <v>77</v>
      </c>
      <c r="AY448" s="147" t="s">
        <v>138</v>
      </c>
    </row>
    <row r="449" spans="2:65" s="13" customFormat="1" ht="10.199999999999999">
      <c r="B449" s="152"/>
      <c r="D449" s="146" t="s">
        <v>147</v>
      </c>
      <c r="E449" s="153" t="s">
        <v>1</v>
      </c>
      <c r="F449" s="154" t="s">
        <v>552</v>
      </c>
      <c r="H449" s="155">
        <v>3.6</v>
      </c>
      <c r="I449" s="156"/>
      <c r="L449" s="152"/>
      <c r="M449" s="157"/>
      <c r="T449" s="158"/>
      <c r="AT449" s="153" t="s">
        <v>147</v>
      </c>
      <c r="AU449" s="153" t="s">
        <v>87</v>
      </c>
      <c r="AV449" s="13" t="s">
        <v>87</v>
      </c>
      <c r="AW449" s="13" t="s">
        <v>34</v>
      </c>
      <c r="AX449" s="13" t="s">
        <v>77</v>
      </c>
      <c r="AY449" s="153" t="s">
        <v>138</v>
      </c>
    </row>
    <row r="450" spans="2:65" s="13" customFormat="1" ht="10.199999999999999">
      <c r="B450" s="152"/>
      <c r="D450" s="146" t="s">
        <v>147</v>
      </c>
      <c r="E450" s="153" t="s">
        <v>1</v>
      </c>
      <c r="F450" s="154" t="s">
        <v>553</v>
      </c>
      <c r="H450" s="155">
        <v>4</v>
      </c>
      <c r="I450" s="156"/>
      <c r="L450" s="152"/>
      <c r="M450" s="157"/>
      <c r="T450" s="158"/>
      <c r="AT450" s="153" t="s">
        <v>147</v>
      </c>
      <c r="AU450" s="153" t="s">
        <v>87</v>
      </c>
      <c r="AV450" s="13" t="s">
        <v>87</v>
      </c>
      <c r="AW450" s="13" t="s">
        <v>34</v>
      </c>
      <c r="AX450" s="13" t="s">
        <v>77</v>
      </c>
      <c r="AY450" s="153" t="s">
        <v>138</v>
      </c>
    </row>
    <row r="451" spans="2:65" s="12" customFormat="1" ht="10.199999999999999">
      <c r="B451" s="145"/>
      <c r="D451" s="146" t="s">
        <v>147</v>
      </c>
      <c r="E451" s="147" t="s">
        <v>1</v>
      </c>
      <c r="F451" s="148" t="s">
        <v>327</v>
      </c>
      <c r="H451" s="147" t="s">
        <v>1</v>
      </c>
      <c r="I451" s="149"/>
      <c r="L451" s="145"/>
      <c r="M451" s="150"/>
      <c r="T451" s="151"/>
      <c r="AT451" s="147" t="s">
        <v>147</v>
      </c>
      <c r="AU451" s="147" t="s">
        <v>87</v>
      </c>
      <c r="AV451" s="12" t="s">
        <v>85</v>
      </c>
      <c r="AW451" s="12" t="s">
        <v>34</v>
      </c>
      <c r="AX451" s="12" t="s">
        <v>77</v>
      </c>
      <c r="AY451" s="147" t="s">
        <v>138</v>
      </c>
    </row>
    <row r="452" spans="2:65" s="13" customFormat="1" ht="10.199999999999999">
      <c r="B452" s="152"/>
      <c r="D452" s="146" t="s">
        <v>147</v>
      </c>
      <c r="E452" s="153" t="s">
        <v>1</v>
      </c>
      <c r="F452" s="154" t="s">
        <v>554</v>
      </c>
      <c r="H452" s="155">
        <v>4.2</v>
      </c>
      <c r="I452" s="156"/>
      <c r="L452" s="152"/>
      <c r="M452" s="157"/>
      <c r="T452" s="158"/>
      <c r="AT452" s="153" t="s">
        <v>147</v>
      </c>
      <c r="AU452" s="153" t="s">
        <v>87</v>
      </c>
      <c r="AV452" s="13" t="s">
        <v>87</v>
      </c>
      <c r="AW452" s="13" t="s">
        <v>34</v>
      </c>
      <c r="AX452" s="13" t="s">
        <v>77</v>
      </c>
      <c r="AY452" s="153" t="s">
        <v>138</v>
      </c>
    </row>
    <row r="453" spans="2:65" s="14" customFormat="1" ht="10.199999999999999">
      <c r="B453" s="159"/>
      <c r="D453" s="146" t="s">
        <v>147</v>
      </c>
      <c r="E453" s="160" t="s">
        <v>1</v>
      </c>
      <c r="F453" s="161" t="s">
        <v>150</v>
      </c>
      <c r="H453" s="162">
        <v>466</v>
      </c>
      <c r="I453" s="163"/>
      <c r="L453" s="159"/>
      <c r="M453" s="164"/>
      <c r="T453" s="165"/>
      <c r="AT453" s="160" t="s">
        <v>147</v>
      </c>
      <c r="AU453" s="160" t="s">
        <v>87</v>
      </c>
      <c r="AV453" s="14" t="s">
        <v>145</v>
      </c>
      <c r="AW453" s="14" t="s">
        <v>34</v>
      </c>
      <c r="AX453" s="14" t="s">
        <v>85</v>
      </c>
      <c r="AY453" s="160" t="s">
        <v>138</v>
      </c>
    </row>
    <row r="454" spans="2:65" s="13" customFormat="1" ht="10.199999999999999">
      <c r="B454" s="152"/>
      <c r="D454" s="146" t="s">
        <v>147</v>
      </c>
      <c r="F454" s="154" t="s">
        <v>555</v>
      </c>
      <c r="H454" s="155">
        <v>512.6</v>
      </c>
      <c r="I454" s="156"/>
      <c r="L454" s="152"/>
      <c r="M454" s="157"/>
      <c r="T454" s="158"/>
      <c r="AT454" s="153" t="s">
        <v>147</v>
      </c>
      <c r="AU454" s="153" t="s">
        <v>87</v>
      </c>
      <c r="AV454" s="13" t="s">
        <v>87</v>
      </c>
      <c r="AW454" s="13" t="s">
        <v>4</v>
      </c>
      <c r="AX454" s="13" t="s">
        <v>85</v>
      </c>
      <c r="AY454" s="153" t="s">
        <v>138</v>
      </c>
    </row>
    <row r="455" spans="2:65" s="1" customFormat="1" ht="24.15" customHeight="1">
      <c r="B455" s="32"/>
      <c r="C455" s="173" t="s">
        <v>556</v>
      </c>
      <c r="D455" s="173" t="s">
        <v>201</v>
      </c>
      <c r="E455" s="174" t="s">
        <v>557</v>
      </c>
      <c r="F455" s="175" t="s">
        <v>558</v>
      </c>
      <c r="G455" s="176" t="s">
        <v>243</v>
      </c>
      <c r="H455" s="177">
        <v>344.63</v>
      </c>
      <c r="I455" s="178"/>
      <c r="J455" s="179">
        <f>ROUND(I455*H455,2)</f>
        <v>0</v>
      </c>
      <c r="K455" s="175" t="s">
        <v>144</v>
      </c>
      <c r="L455" s="180"/>
      <c r="M455" s="181" t="s">
        <v>1</v>
      </c>
      <c r="N455" s="182" t="s">
        <v>42</v>
      </c>
      <c r="P455" s="141">
        <f>O455*H455</f>
        <v>0</v>
      </c>
      <c r="Q455" s="141">
        <v>2.0000000000000001E-4</v>
      </c>
      <c r="R455" s="141">
        <f>Q455*H455</f>
        <v>6.8926000000000001E-2</v>
      </c>
      <c r="S455" s="141">
        <v>0</v>
      </c>
      <c r="T455" s="142">
        <f>S455*H455</f>
        <v>0</v>
      </c>
      <c r="AR455" s="143" t="s">
        <v>182</v>
      </c>
      <c r="AT455" s="143" t="s">
        <v>201</v>
      </c>
      <c r="AU455" s="143" t="s">
        <v>87</v>
      </c>
      <c r="AY455" s="17" t="s">
        <v>138</v>
      </c>
      <c r="BE455" s="144">
        <f>IF(N455="základní",J455,0)</f>
        <v>0</v>
      </c>
      <c r="BF455" s="144">
        <f>IF(N455="snížená",J455,0)</f>
        <v>0</v>
      </c>
      <c r="BG455" s="144">
        <f>IF(N455="zákl. přenesená",J455,0)</f>
        <v>0</v>
      </c>
      <c r="BH455" s="144">
        <f>IF(N455="sníž. přenesená",J455,0)</f>
        <v>0</v>
      </c>
      <c r="BI455" s="144">
        <f>IF(N455="nulová",J455,0)</f>
        <v>0</v>
      </c>
      <c r="BJ455" s="17" t="s">
        <v>85</v>
      </c>
      <c r="BK455" s="144">
        <f>ROUND(I455*H455,2)</f>
        <v>0</v>
      </c>
      <c r="BL455" s="17" t="s">
        <v>145</v>
      </c>
      <c r="BM455" s="143" t="s">
        <v>559</v>
      </c>
    </row>
    <row r="456" spans="2:65" s="12" customFormat="1" ht="10.199999999999999">
      <c r="B456" s="145"/>
      <c r="D456" s="146" t="s">
        <v>147</v>
      </c>
      <c r="E456" s="147" t="s">
        <v>1</v>
      </c>
      <c r="F456" s="148" t="s">
        <v>418</v>
      </c>
      <c r="H456" s="147" t="s">
        <v>1</v>
      </c>
      <c r="I456" s="149"/>
      <c r="L456" s="145"/>
      <c r="M456" s="150"/>
      <c r="T456" s="151"/>
      <c r="AT456" s="147" t="s">
        <v>147</v>
      </c>
      <c r="AU456" s="147" t="s">
        <v>87</v>
      </c>
      <c r="AV456" s="12" t="s">
        <v>85</v>
      </c>
      <c r="AW456" s="12" t="s">
        <v>34</v>
      </c>
      <c r="AX456" s="12" t="s">
        <v>77</v>
      </c>
      <c r="AY456" s="147" t="s">
        <v>138</v>
      </c>
    </row>
    <row r="457" spans="2:65" s="13" customFormat="1" ht="10.199999999999999">
      <c r="B457" s="152"/>
      <c r="D457" s="146" t="s">
        <v>147</v>
      </c>
      <c r="E457" s="153" t="s">
        <v>1</v>
      </c>
      <c r="F457" s="154" t="s">
        <v>527</v>
      </c>
      <c r="H457" s="155">
        <v>141.6</v>
      </c>
      <c r="I457" s="156"/>
      <c r="L457" s="152"/>
      <c r="M457" s="157"/>
      <c r="T457" s="158"/>
      <c r="AT457" s="153" t="s">
        <v>147</v>
      </c>
      <c r="AU457" s="153" t="s">
        <v>87</v>
      </c>
      <c r="AV457" s="13" t="s">
        <v>87</v>
      </c>
      <c r="AW457" s="13" t="s">
        <v>34</v>
      </c>
      <c r="AX457" s="13" t="s">
        <v>77</v>
      </c>
      <c r="AY457" s="153" t="s">
        <v>138</v>
      </c>
    </row>
    <row r="458" spans="2:65" s="12" customFormat="1" ht="10.199999999999999">
      <c r="B458" s="145"/>
      <c r="D458" s="146" t="s">
        <v>147</v>
      </c>
      <c r="E458" s="147" t="s">
        <v>1</v>
      </c>
      <c r="F458" s="148" t="s">
        <v>407</v>
      </c>
      <c r="H458" s="147" t="s">
        <v>1</v>
      </c>
      <c r="I458" s="149"/>
      <c r="L458" s="145"/>
      <c r="M458" s="150"/>
      <c r="T458" s="151"/>
      <c r="AT458" s="147" t="s">
        <v>147</v>
      </c>
      <c r="AU458" s="147" t="s">
        <v>87</v>
      </c>
      <c r="AV458" s="12" t="s">
        <v>85</v>
      </c>
      <c r="AW458" s="12" t="s">
        <v>34</v>
      </c>
      <c r="AX458" s="12" t="s">
        <v>77</v>
      </c>
      <c r="AY458" s="147" t="s">
        <v>138</v>
      </c>
    </row>
    <row r="459" spans="2:65" s="13" customFormat="1" ht="10.199999999999999">
      <c r="B459" s="152"/>
      <c r="D459" s="146" t="s">
        <v>147</v>
      </c>
      <c r="E459" s="153" t="s">
        <v>1</v>
      </c>
      <c r="F459" s="154" t="s">
        <v>528</v>
      </c>
      <c r="H459" s="155">
        <v>129.6</v>
      </c>
      <c r="I459" s="156"/>
      <c r="L459" s="152"/>
      <c r="M459" s="157"/>
      <c r="T459" s="158"/>
      <c r="AT459" s="153" t="s">
        <v>147</v>
      </c>
      <c r="AU459" s="153" t="s">
        <v>87</v>
      </c>
      <c r="AV459" s="13" t="s">
        <v>87</v>
      </c>
      <c r="AW459" s="13" t="s">
        <v>34</v>
      </c>
      <c r="AX459" s="13" t="s">
        <v>77</v>
      </c>
      <c r="AY459" s="153" t="s">
        <v>138</v>
      </c>
    </row>
    <row r="460" spans="2:65" s="13" customFormat="1" ht="10.199999999999999">
      <c r="B460" s="152"/>
      <c r="D460" s="146" t="s">
        <v>147</v>
      </c>
      <c r="E460" s="153" t="s">
        <v>1</v>
      </c>
      <c r="F460" s="154" t="s">
        <v>529</v>
      </c>
      <c r="H460" s="155">
        <v>2.4</v>
      </c>
      <c r="I460" s="156"/>
      <c r="L460" s="152"/>
      <c r="M460" s="157"/>
      <c r="T460" s="158"/>
      <c r="AT460" s="153" t="s">
        <v>147</v>
      </c>
      <c r="AU460" s="153" t="s">
        <v>87</v>
      </c>
      <c r="AV460" s="13" t="s">
        <v>87</v>
      </c>
      <c r="AW460" s="13" t="s">
        <v>34</v>
      </c>
      <c r="AX460" s="13" t="s">
        <v>77</v>
      </c>
      <c r="AY460" s="153" t="s">
        <v>138</v>
      </c>
    </row>
    <row r="461" spans="2:65" s="13" customFormat="1" ht="10.199999999999999">
      <c r="B461" s="152"/>
      <c r="D461" s="146" t="s">
        <v>147</v>
      </c>
      <c r="E461" s="153" t="s">
        <v>1</v>
      </c>
      <c r="F461" s="154" t="s">
        <v>530</v>
      </c>
      <c r="H461" s="155">
        <v>9.6</v>
      </c>
      <c r="I461" s="156"/>
      <c r="L461" s="152"/>
      <c r="M461" s="157"/>
      <c r="T461" s="158"/>
      <c r="AT461" s="153" t="s">
        <v>147</v>
      </c>
      <c r="AU461" s="153" t="s">
        <v>87</v>
      </c>
      <c r="AV461" s="13" t="s">
        <v>87</v>
      </c>
      <c r="AW461" s="13" t="s">
        <v>34</v>
      </c>
      <c r="AX461" s="13" t="s">
        <v>77</v>
      </c>
      <c r="AY461" s="153" t="s">
        <v>138</v>
      </c>
    </row>
    <row r="462" spans="2:65" s="13" customFormat="1" ht="10.199999999999999">
      <c r="B462" s="152"/>
      <c r="D462" s="146" t="s">
        <v>147</v>
      </c>
      <c r="E462" s="153" t="s">
        <v>1</v>
      </c>
      <c r="F462" s="154" t="s">
        <v>529</v>
      </c>
      <c r="H462" s="155">
        <v>2.4</v>
      </c>
      <c r="I462" s="156"/>
      <c r="L462" s="152"/>
      <c r="M462" s="157"/>
      <c r="T462" s="158"/>
      <c r="AT462" s="153" t="s">
        <v>147</v>
      </c>
      <c r="AU462" s="153" t="s">
        <v>87</v>
      </c>
      <c r="AV462" s="13" t="s">
        <v>87</v>
      </c>
      <c r="AW462" s="13" t="s">
        <v>34</v>
      </c>
      <c r="AX462" s="13" t="s">
        <v>77</v>
      </c>
      <c r="AY462" s="153" t="s">
        <v>138</v>
      </c>
    </row>
    <row r="463" spans="2:65" s="12" customFormat="1" ht="10.199999999999999">
      <c r="B463" s="145"/>
      <c r="D463" s="146" t="s">
        <v>147</v>
      </c>
      <c r="E463" s="147" t="s">
        <v>1</v>
      </c>
      <c r="F463" s="148" t="s">
        <v>380</v>
      </c>
      <c r="H463" s="147" t="s">
        <v>1</v>
      </c>
      <c r="I463" s="149"/>
      <c r="L463" s="145"/>
      <c r="M463" s="150"/>
      <c r="T463" s="151"/>
      <c r="AT463" s="147" t="s">
        <v>147</v>
      </c>
      <c r="AU463" s="147" t="s">
        <v>87</v>
      </c>
      <c r="AV463" s="12" t="s">
        <v>85</v>
      </c>
      <c r="AW463" s="12" t="s">
        <v>34</v>
      </c>
      <c r="AX463" s="12" t="s">
        <v>77</v>
      </c>
      <c r="AY463" s="147" t="s">
        <v>138</v>
      </c>
    </row>
    <row r="464" spans="2:65" s="13" customFormat="1" ht="10.199999999999999">
      <c r="B464" s="152"/>
      <c r="D464" s="146" t="s">
        <v>147</v>
      </c>
      <c r="E464" s="153" t="s">
        <v>1</v>
      </c>
      <c r="F464" s="154" t="s">
        <v>531</v>
      </c>
      <c r="H464" s="155">
        <v>6</v>
      </c>
      <c r="I464" s="156"/>
      <c r="L464" s="152"/>
      <c r="M464" s="157"/>
      <c r="T464" s="158"/>
      <c r="AT464" s="153" t="s">
        <v>147</v>
      </c>
      <c r="AU464" s="153" t="s">
        <v>87</v>
      </c>
      <c r="AV464" s="13" t="s">
        <v>87</v>
      </c>
      <c r="AW464" s="13" t="s">
        <v>34</v>
      </c>
      <c r="AX464" s="13" t="s">
        <v>77</v>
      </c>
      <c r="AY464" s="153" t="s">
        <v>138</v>
      </c>
    </row>
    <row r="465" spans="2:65" s="12" customFormat="1" ht="10.199999999999999">
      <c r="B465" s="145"/>
      <c r="D465" s="146" t="s">
        <v>147</v>
      </c>
      <c r="E465" s="147" t="s">
        <v>1</v>
      </c>
      <c r="F465" s="148" t="s">
        <v>457</v>
      </c>
      <c r="H465" s="147" t="s">
        <v>1</v>
      </c>
      <c r="I465" s="149"/>
      <c r="L465" s="145"/>
      <c r="M465" s="150"/>
      <c r="T465" s="151"/>
      <c r="AT465" s="147" t="s">
        <v>147</v>
      </c>
      <c r="AU465" s="147" t="s">
        <v>87</v>
      </c>
      <c r="AV465" s="12" t="s">
        <v>85</v>
      </c>
      <c r="AW465" s="12" t="s">
        <v>34</v>
      </c>
      <c r="AX465" s="12" t="s">
        <v>77</v>
      </c>
      <c r="AY465" s="147" t="s">
        <v>138</v>
      </c>
    </row>
    <row r="466" spans="2:65" s="13" customFormat="1" ht="10.199999999999999">
      <c r="B466" s="152"/>
      <c r="D466" s="146" t="s">
        <v>147</v>
      </c>
      <c r="E466" s="153" t="s">
        <v>1</v>
      </c>
      <c r="F466" s="154" t="s">
        <v>532</v>
      </c>
      <c r="H466" s="155">
        <v>12</v>
      </c>
      <c r="I466" s="156"/>
      <c r="L466" s="152"/>
      <c r="M466" s="157"/>
      <c r="T466" s="158"/>
      <c r="AT466" s="153" t="s">
        <v>147</v>
      </c>
      <c r="AU466" s="153" t="s">
        <v>87</v>
      </c>
      <c r="AV466" s="13" t="s">
        <v>87</v>
      </c>
      <c r="AW466" s="13" t="s">
        <v>34</v>
      </c>
      <c r="AX466" s="13" t="s">
        <v>77</v>
      </c>
      <c r="AY466" s="153" t="s">
        <v>138</v>
      </c>
    </row>
    <row r="467" spans="2:65" s="12" customFormat="1" ht="10.199999999999999">
      <c r="B467" s="145"/>
      <c r="D467" s="146" t="s">
        <v>147</v>
      </c>
      <c r="E467" s="147" t="s">
        <v>1</v>
      </c>
      <c r="F467" s="148" t="s">
        <v>378</v>
      </c>
      <c r="H467" s="147" t="s">
        <v>1</v>
      </c>
      <c r="I467" s="149"/>
      <c r="L467" s="145"/>
      <c r="M467" s="150"/>
      <c r="T467" s="151"/>
      <c r="AT467" s="147" t="s">
        <v>147</v>
      </c>
      <c r="AU467" s="147" t="s">
        <v>87</v>
      </c>
      <c r="AV467" s="12" t="s">
        <v>85</v>
      </c>
      <c r="AW467" s="12" t="s">
        <v>34</v>
      </c>
      <c r="AX467" s="12" t="s">
        <v>77</v>
      </c>
      <c r="AY467" s="147" t="s">
        <v>138</v>
      </c>
    </row>
    <row r="468" spans="2:65" s="13" customFormat="1" ht="10.199999999999999">
      <c r="B468" s="152"/>
      <c r="D468" s="146" t="s">
        <v>147</v>
      </c>
      <c r="E468" s="153" t="s">
        <v>1</v>
      </c>
      <c r="F468" s="154" t="s">
        <v>533</v>
      </c>
      <c r="H468" s="155">
        <v>7.5</v>
      </c>
      <c r="I468" s="156"/>
      <c r="L468" s="152"/>
      <c r="M468" s="157"/>
      <c r="T468" s="158"/>
      <c r="AT468" s="153" t="s">
        <v>147</v>
      </c>
      <c r="AU468" s="153" t="s">
        <v>87</v>
      </c>
      <c r="AV468" s="13" t="s">
        <v>87</v>
      </c>
      <c r="AW468" s="13" t="s">
        <v>34</v>
      </c>
      <c r="AX468" s="13" t="s">
        <v>77</v>
      </c>
      <c r="AY468" s="153" t="s">
        <v>138</v>
      </c>
    </row>
    <row r="469" spans="2:65" s="13" customFormat="1" ht="10.199999999999999">
      <c r="B469" s="152"/>
      <c r="D469" s="146" t="s">
        <v>147</v>
      </c>
      <c r="E469" s="153" t="s">
        <v>1</v>
      </c>
      <c r="F469" s="154" t="s">
        <v>534</v>
      </c>
      <c r="H469" s="155">
        <v>0.6</v>
      </c>
      <c r="I469" s="156"/>
      <c r="L469" s="152"/>
      <c r="M469" s="157"/>
      <c r="T469" s="158"/>
      <c r="AT469" s="153" t="s">
        <v>147</v>
      </c>
      <c r="AU469" s="153" t="s">
        <v>87</v>
      </c>
      <c r="AV469" s="13" t="s">
        <v>87</v>
      </c>
      <c r="AW469" s="13" t="s">
        <v>34</v>
      </c>
      <c r="AX469" s="13" t="s">
        <v>77</v>
      </c>
      <c r="AY469" s="153" t="s">
        <v>138</v>
      </c>
    </row>
    <row r="470" spans="2:65" s="12" customFormat="1" ht="10.199999999999999">
      <c r="B470" s="145"/>
      <c r="D470" s="146" t="s">
        <v>147</v>
      </c>
      <c r="E470" s="147" t="s">
        <v>1</v>
      </c>
      <c r="F470" s="148" t="s">
        <v>463</v>
      </c>
      <c r="H470" s="147" t="s">
        <v>1</v>
      </c>
      <c r="I470" s="149"/>
      <c r="L470" s="145"/>
      <c r="M470" s="150"/>
      <c r="T470" s="151"/>
      <c r="AT470" s="147" t="s">
        <v>147</v>
      </c>
      <c r="AU470" s="147" t="s">
        <v>87</v>
      </c>
      <c r="AV470" s="12" t="s">
        <v>85</v>
      </c>
      <c r="AW470" s="12" t="s">
        <v>34</v>
      </c>
      <c r="AX470" s="12" t="s">
        <v>77</v>
      </c>
      <c r="AY470" s="147" t="s">
        <v>138</v>
      </c>
    </row>
    <row r="471" spans="2:65" s="13" customFormat="1" ht="10.199999999999999">
      <c r="B471" s="152"/>
      <c r="D471" s="146" t="s">
        <v>147</v>
      </c>
      <c r="E471" s="153" t="s">
        <v>1</v>
      </c>
      <c r="F471" s="154" t="s">
        <v>535</v>
      </c>
      <c r="H471" s="155">
        <v>1.6</v>
      </c>
      <c r="I471" s="156"/>
      <c r="L471" s="152"/>
      <c r="M471" s="157"/>
      <c r="T471" s="158"/>
      <c r="AT471" s="153" t="s">
        <v>147</v>
      </c>
      <c r="AU471" s="153" t="s">
        <v>87</v>
      </c>
      <c r="AV471" s="13" t="s">
        <v>87</v>
      </c>
      <c r="AW471" s="13" t="s">
        <v>34</v>
      </c>
      <c r="AX471" s="13" t="s">
        <v>77</v>
      </c>
      <c r="AY471" s="153" t="s">
        <v>138</v>
      </c>
    </row>
    <row r="472" spans="2:65" s="14" customFormat="1" ht="10.199999999999999">
      <c r="B472" s="159"/>
      <c r="D472" s="146" t="s">
        <v>147</v>
      </c>
      <c r="E472" s="160" t="s">
        <v>1</v>
      </c>
      <c r="F472" s="161" t="s">
        <v>150</v>
      </c>
      <c r="H472" s="162">
        <v>313.3</v>
      </c>
      <c r="I472" s="163"/>
      <c r="L472" s="159"/>
      <c r="M472" s="164"/>
      <c r="T472" s="165"/>
      <c r="AT472" s="160" t="s">
        <v>147</v>
      </c>
      <c r="AU472" s="160" t="s">
        <v>87</v>
      </c>
      <c r="AV472" s="14" t="s">
        <v>145</v>
      </c>
      <c r="AW472" s="14" t="s">
        <v>34</v>
      </c>
      <c r="AX472" s="14" t="s">
        <v>85</v>
      </c>
      <c r="AY472" s="160" t="s">
        <v>138</v>
      </c>
    </row>
    <row r="473" spans="2:65" s="13" customFormat="1" ht="10.199999999999999">
      <c r="B473" s="152"/>
      <c r="D473" s="146" t="s">
        <v>147</v>
      </c>
      <c r="F473" s="154" t="s">
        <v>560</v>
      </c>
      <c r="H473" s="155">
        <v>344.63</v>
      </c>
      <c r="I473" s="156"/>
      <c r="L473" s="152"/>
      <c r="M473" s="157"/>
      <c r="T473" s="158"/>
      <c r="AT473" s="153" t="s">
        <v>147</v>
      </c>
      <c r="AU473" s="153" t="s">
        <v>87</v>
      </c>
      <c r="AV473" s="13" t="s">
        <v>87</v>
      </c>
      <c r="AW473" s="13" t="s">
        <v>4</v>
      </c>
      <c r="AX473" s="13" t="s">
        <v>85</v>
      </c>
      <c r="AY473" s="153" t="s">
        <v>138</v>
      </c>
    </row>
    <row r="474" spans="2:65" s="1" customFormat="1" ht="24.15" customHeight="1">
      <c r="B474" s="32"/>
      <c r="C474" s="173" t="s">
        <v>561</v>
      </c>
      <c r="D474" s="173" t="s">
        <v>201</v>
      </c>
      <c r="E474" s="174" t="s">
        <v>562</v>
      </c>
      <c r="F474" s="175" t="s">
        <v>563</v>
      </c>
      <c r="G474" s="176" t="s">
        <v>243</v>
      </c>
      <c r="H474" s="177">
        <v>12.1</v>
      </c>
      <c r="I474" s="178"/>
      <c r="J474" s="179">
        <f>ROUND(I474*H474,2)</f>
        <v>0</v>
      </c>
      <c r="K474" s="175" t="s">
        <v>144</v>
      </c>
      <c r="L474" s="180"/>
      <c r="M474" s="181" t="s">
        <v>1</v>
      </c>
      <c r="N474" s="182" t="s">
        <v>42</v>
      </c>
      <c r="P474" s="141">
        <f>O474*H474</f>
        <v>0</v>
      </c>
      <c r="Q474" s="141">
        <v>5.0000000000000001E-4</v>
      </c>
      <c r="R474" s="141">
        <f>Q474*H474</f>
        <v>6.0499999999999998E-3</v>
      </c>
      <c r="S474" s="141">
        <v>0</v>
      </c>
      <c r="T474" s="142">
        <f>S474*H474</f>
        <v>0</v>
      </c>
      <c r="AR474" s="143" t="s">
        <v>182</v>
      </c>
      <c r="AT474" s="143" t="s">
        <v>201</v>
      </c>
      <c r="AU474" s="143" t="s">
        <v>87</v>
      </c>
      <c r="AY474" s="17" t="s">
        <v>138</v>
      </c>
      <c r="BE474" s="144">
        <f>IF(N474="základní",J474,0)</f>
        <v>0</v>
      </c>
      <c r="BF474" s="144">
        <f>IF(N474="snížená",J474,0)</f>
        <v>0</v>
      </c>
      <c r="BG474" s="144">
        <f>IF(N474="zákl. přenesená",J474,0)</f>
        <v>0</v>
      </c>
      <c r="BH474" s="144">
        <f>IF(N474="sníž. přenesená",J474,0)</f>
        <v>0</v>
      </c>
      <c r="BI474" s="144">
        <f>IF(N474="nulová",J474,0)</f>
        <v>0</v>
      </c>
      <c r="BJ474" s="17" t="s">
        <v>85</v>
      </c>
      <c r="BK474" s="144">
        <f>ROUND(I474*H474,2)</f>
        <v>0</v>
      </c>
      <c r="BL474" s="17" t="s">
        <v>145</v>
      </c>
      <c r="BM474" s="143" t="s">
        <v>564</v>
      </c>
    </row>
    <row r="475" spans="2:65" s="13" customFormat="1" ht="10.199999999999999">
      <c r="B475" s="152"/>
      <c r="D475" s="146" t="s">
        <v>147</v>
      </c>
      <c r="E475" s="153" t="s">
        <v>1</v>
      </c>
      <c r="F475" s="154" t="s">
        <v>565</v>
      </c>
      <c r="H475" s="155">
        <v>12.1</v>
      </c>
      <c r="I475" s="156"/>
      <c r="L475" s="152"/>
      <c r="M475" s="157"/>
      <c r="T475" s="158"/>
      <c r="AT475" s="153" t="s">
        <v>147</v>
      </c>
      <c r="AU475" s="153" t="s">
        <v>87</v>
      </c>
      <c r="AV475" s="13" t="s">
        <v>87</v>
      </c>
      <c r="AW475" s="13" t="s">
        <v>34</v>
      </c>
      <c r="AX475" s="13" t="s">
        <v>85</v>
      </c>
      <c r="AY475" s="153" t="s">
        <v>138</v>
      </c>
    </row>
    <row r="476" spans="2:65" s="1" customFormat="1" ht="24.15" customHeight="1">
      <c r="B476" s="32"/>
      <c r="C476" s="132" t="s">
        <v>566</v>
      </c>
      <c r="D476" s="132" t="s">
        <v>140</v>
      </c>
      <c r="E476" s="133" t="s">
        <v>567</v>
      </c>
      <c r="F476" s="134" t="s">
        <v>568</v>
      </c>
      <c r="G476" s="135" t="s">
        <v>143</v>
      </c>
      <c r="H476" s="136">
        <v>70.218000000000004</v>
      </c>
      <c r="I476" s="137"/>
      <c r="J476" s="138">
        <f>ROUND(I476*H476,2)</f>
        <v>0</v>
      </c>
      <c r="K476" s="134" t="s">
        <v>144</v>
      </c>
      <c r="L476" s="32"/>
      <c r="M476" s="139" t="s">
        <v>1</v>
      </c>
      <c r="N476" s="140" t="s">
        <v>42</v>
      </c>
      <c r="P476" s="141">
        <f>O476*H476</f>
        <v>0</v>
      </c>
      <c r="Q476" s="141">
        <v>1.8000000000000001E-4</v>
      </c>
      <c r="R476" s="141">
        <f>Q476*H476</f>
        <v>1.2639240000000001E-2</v>
      </c>
      <c r="S476" s="141">
        <v>0</v>
      </c>
      <c r="T476" s="142">
        <f>S476*H476</f>
        <v>0</v>
      </c>
      <c r="AR476" s="143" t="s">
        <v>145</v>
      </c>
      <c r="AT476" s="143" t="s">
        <v>140</v>
      </c>
      <c r="AU476" s="143" t="s">
        <v>87</v>
      </c>
      <c r="AY476" s="17" t="s">
        <v>138</v>
      </c>
      <c r="BE476" s="144">
        <f>IF(N476="základní",J476,0)</f>
        <v>0</v>
      </c>
      <c r="BF476" s="144">
        <f>IF(N476="snížená",J476,0)</f>
        <v>0</v>
      </c>
      <c r="BG476" s="144">
        <f>IF(N476="zákl. přenesená",J476,0)</f>
        <v>0</v>
      </c>
      <c r="BH476" s="144">
        <f>IF(N476="sníž. přenesená",J476,0)</f>
        <v>0</v>
      </c>
      <c r="BI476" s="144">
        <f>IF(N476="nulová",J476,0)</f>
        <v>0</v>
      </c>
      <c r="BJ476" s="17" t="s">
        <v>85</v>
      </c>
      <c r="BK476" s="144">
        <f>ROUND(I476*H476,2)</f>
        <v>0</v>
      </c>
      <c r="BL476" s="17" t="s">
        <v>145</v>
      </c>
      <c r="BM476" s="143" t="s">
        <v>569</v>
      </c>
    </row>
    <row r="477" spans="2:65" s="12" customFormat="1" ht="10.199999999999999">
      <c r="B477" s="145"/>
      <c r="D477" s="146" t="s">
        <v>147</v>
      </c>
      <c r="E477" s="147" t="s">
        <v>1</v>
      </c>
      <c r="F477" s="148" t="s">
        <v>362</v>
      </c>
      <c r="H477" s="147" t="s">
        <v>1</v>
      </c>
      <c r="I477" s="149"/>
      <c r="L477" s="145"/>
      <c r="M477" s="150"/>
      <c r="T477" s="151"/>
      <c r="AT477" s="147" t="s">
        <v>147</v>
      </c>
      <c r="AU477" s="147" t="s">
        <v>87</v>
      </c>
      <c r="AV477" s="12" t="s">
        <v>85</v>
      </c>
      <c r="AW477" s="12" t="s">
        <v>34</v>
      </c>
      <c r="AX477" s="12" t="s">
        <v>77</v>
      </c>
      <c r="AY477" s="147" t="s">
        <v>138</v>
      </c>
    </row>
    <row r="478" spans="2:65" s="13" customFormat="1" ht="10.199999999999999">
      <c r="B478" s="152"/>
      <c r="D478" s="146" t="s">
        <v>147</v>
      </c>
      <c r="E478" s="153" t="s">
        <v>1</v>
      </c>
      <c r="F478" s="154" t="s">
        <v>363</v>
      </c>
      <c r="H478" s="155">
        <v>48.485999999999997</v>
      </c>
      <c r="I478" s="156"/>
      <c r="L478" s="152"/>
      <c r="M478" s="157"/>
      <c r="T478" s="158"/>
      <c r="AT478" s="153" t="s">
        <v>147</v>
      </c>
      <c r="AU478" s="153" t="s">
        <v>87</v>
      </c>
      <c r="AV478" s="13" t="s">
        <v>87</v>
      </c>
      <c r="AW478" s="13" t="s">
        <v>34</v>
      </c>
      <c r="AX478" s="13" t="s">
        <v>77</v>
      </c>
      <c r="AY478" s="153" t="s">
        <v>138</v>
      </c>
    </row>
    <row r="479" spans="2:65" s="12" customFormat="1" ht="10.199999999999999">
      <c r="B479" s="145"/>
      <c r="D479" s="146" t="s">
        <v>147</v>
      </c>
      <c r="E479" s="147" t="s">
        <v>1</v>
      </c>
      <c r="F479" s="148" t="s">
        <v>364</v>
      </c>
      <c r="H479" s="147" t="s">
        <v>1</v>
      </c>
      <c r="I479" s="149"/>
      <c r="L479" s="145"/>
      <c r="M479" s="150"/>
      <c r="T479" s="151"/>
      <c r="AT479" s="147" t="s">
        <v>147</v>
      </c>
      <c r="AU479" s="147" t="s">
        <v>87</v>
      </c>
      <c r="AV479" s="12" t="s">
        <v>85</v>
      </c>
      <c r="AW479" s="12" t="s">
        <v>34</v>
      </c>
      <c r="AX479" s="12" t="s">
        <v>77</v>
      </c>
      <c r="AY479" s="147" t="s">
        <v>138</v>
      </c>
    </row>
    <row r="480" spans="2:65" s="13" customFormat="1" ht="10.199999999999999">
      <c r="B480" s="152"/>
      <c r="D480" s="146" t="s">
        <v>147</v>
      </c>
      <c r="E480" s="153" t="s">
        <v>1</v>
      </c>
      <c r="F480" s="154" t="s">
        <v>365</v>
      </c>
      <c r="H480" s="155">
        <v>21.731999999999999</v>
      </c>
      <c r="I480" s="156"/>
      <c r="L480" s="152"/>
      <c r="M480" s="157"/>
      <c r="T480" s="158"/>
      <c r="AT480" s="153" t="s">
        <v>147</v>
      </c>
      <c r="AU480" s="153" t="s">
        <v>87</v>
      </c>
      <c r="AV480" s="13" t="s">
        <v>87</v>
      </c>
      <c r="AW480" s="13" t="s">
        <v>34</v>
      </c>
      <c r="AX480" s="13" t="s">
        <v>77</v>
      </c>
      <c r="AY480" s="153" t="s">
        <v>138</v>
      </c>
    </row>
    <row r="481" spans="2:65" s="14" customFormat="1" ht="10.199999999999999">
      <c r="B481" s="159"/>
      <c r="D481" s="146" t="s">
        <v>147</v>
      </c>
      <c r="E481" s="160" t="s">
        <v>1</v>
      </c>
      <c r="F481" s="161" t="s">
        <v>150</v>
      </c>
      <c r="H481" s="162">
        <v>70.218000000000004</v>
      </c>
      <c r="I481" s="163"/>
      <c r="L481" s="159"/>
      <c r="M481" s="164"/>
      <c r="T481" s="165"/>
      <c r="AT481" s="160" t="s">
        <v>147</v>
      </c>
      <c r="AU481" s="160" t="s">
        <v>87</v>
      </c>
      <c r="AV481" s="14" t="s">
        <v>145</v>
      </c>
      <c r="AW481" s="14" t="s">
        <v>34</v>
      </c>
      <c r="AX481" s="14" t="s">
        <v>85</v>
      </c>
      <c r="AY481" s="160" t="s">
        <v>138</v>
      </c>
    </row>
    <row r="482" spans="2:65" s="1" customFormat="1" ht="24.15" customHeight="1">
      <c r="B482" s="32"/>
      <c r="C482" s="132" t="s">
        <v>570</v>
      </c>
      <c r="D482" s="132" t="s">
        <v>140</v>
      </c>
      <c r="E482" s="133" t="s">
        <v>571</v>
      </c>
      <c r="F482" s="134" t="s">
        <v>572</v>
      </c>
      <c r="G482" s="135" t="s">
        <v>143</v>
      </c>
      <c r="H482" s="136">
        <v>70.218000000000004</v>
      </c>
      <c r="I482" s="137"/>
      <c r="J482" s="138">
        <f>ROUND(I482*H482,2)</f>
        <v>0</v>
      </c>
      <c r="K482" s="134" t="s">
        <v>144</v>
      </c>
      <c r="L482" s="32"/>
      <c r="M482" s="139" t="s">
        <v>1</v>
      </c>
      <c r="N482" s="140" t="s">
        <v>42</v>
      </c>
      <c r="P482" s="141">
        <f>O482*H482</f>
        <v>0</v>
      </c>
      <c r="Q482" s="141">
        <v>5.7000000000000002E-3</v>
      </c>
      <c r="R482" s="141">
        <f>Q482*H482</f>
        <v>0.40024260000000006</v>
      </c>
      <c r="S482" s="141">
        <v>0</v>
      </c>
      <c r="T482" s="142">
        <f>S482*H482</f>
        <v>0</v>
      </c>
      <c r="AR482" s="143" t="s">
        <v>145</v>
      </c>
      <c r="AT482" s="143" t="s">
        <v>140</v>
      </c>
      <c r="AU482" s="143" t="s">
        <v>87</v>
      </c>
      <c r="AY482" s="17" t="s">
        <v>138</v>
      </c>
      <c r="BE482" s="144">
        <f>IF(N482="základní",J482,0)</f>
        <v>0</v>
      </c>
      <c r="BF482" s="144">
        <f>IF(N482="snížená",J482,0)</f>
        <v>0</v>
      </c>
      <c r="BG482" s="144">
        <f>IF(N482="zákl. přenesená",J482,0)</f>
        <v>0</v>
      </c>
      <c r="BH482" s="144">
        <f>IF(N482="sníž. přenesená",J482,0)</f>
        <v>0</v>
      </c>
      <c r="BI482" s="144">
        <f>IF(N482="nulová",J482,0)</f>
        <v>0</v>
      </c>
      <c r="BJ482" s="17" t="s">
        <v>85</v>
      </c>
      <c r="BK482" s="144">
        <f>ROUND(I482*H482,2)</f>
        <v>0</v>
      </c>
      <c r="BL482" s="17" t="s">
        <v>145</v>
      </c>
      <c r="BM482" s="143" t="s">
        <v>573</v>
      </c>
    </row>
    <row r="483" spans="2:65" s="12" customFormat="1" ht="10.199999999999999">
      <c r="B483" s="145"/>
      <c r="D483" s="146" t="s">
        <v>147</v>
      </c>
      <c r="E483" s="147" t="s">
        <v>1</v>
      </c>
      <c r="F483" s="148" t="s">
        <v>362</v>
      </c>
      <c r="H483" s="147" t="s">
        <v>1</v>
      </c>
      <c r="I483" s="149"/>
      <c r="L483" s="145"/>
      <c r="M483" s="150"/>
      <c r="T483" s="151"/>
      <c r="AT483" s="147" t="s">
        <v>147</v>
      </c>
      <c r="AU483" s="147" t="s">
        <v>87</v>
      </c>
      <c r="AV483" s="12" t="s">
        <v>85</v>
      </c>
      <c r="AW483" s="12" t="s">
        <v>34</v>
      </c>
      <c r="AX483" s="12" t="s">
        <v>77</v>
      </c>
      <c r="AY483" s="147" t="s">
        <v>138</v>
      </c>
    </row>
    <row r="484" spans="2:65" s="13" customFormat="1" ht="10.199999999999999">
      <c r="B484" s="152"/>
      <c r="D484" s="146" t="s">
        <v>147</v>
      </c>
      <c r="E484" s="153" t="s">
        <v>1</v>
      </c>
      <c r="F484" s="154" t="s">
        <v>363</v>
      </c>
      <c r="H484" s="155">
        <v>48.485999999999997</v>
      </c>
      <c r="I484" s="156"/>
      <c r="L484" s="152"/>
      <c r="M484" s="157"/>
      <c r="T484" s="158"/>
      <c r="AT484" s="153" t="s">
        <v>147</v>
      </c>
      <c r="AU484" s="153" t="s">
        <v>87</v>
      </c>
      <c r="AV484" s="13" t="s">
        <v>87</v>
      </c>
      <c r="AW484" s="13" t="s">
        <v>34</v>
      </c>
      <c r="AX484" s="13" t="s">
        <v>77</v>
      </c>
      <c r="AY484" s="153" t="s">
        <v>138</v>
      </c>
    </row>
    <row r="485" spans="2:65" s="12" customFormat="1" ht="10.199999999999999">
      <c r="B485" s="145"/>
      <c r="D485" s="146" t="s">
        <v>147</v>
      </c>
      <c r="E485" s="147" t="s">
        <v>1</v>
      </c>
      <c r="F485" s="148" t="s">
        <v>364</v>
      </c>
      <c r="H485" s="147" t="s">
        <v>1</v>
      </c>
      <c r="I485" s="149"/>
      <c r="L485" s="145"/>
      <c r="M485" s="150"/>
      <c r="T485" s="151"/>
      <c r="AT485" s="147" t="s">
        <v>147</v>
      </c>
      <c r="AU485" s="147" t="s">
        <v>87</v>
      </c>
      <c r="AV485" s="12" t="s">
        <v>85</v>
      </c>
      <c r="AW485" s="12" t="s">
        <v>34</v>
      </c>
      <c r="AX485" s="12" t="s">
        <v>77</v>
      </c>
      <c r="AY485" s="147" t="s">
        <v>138</v>
      </c>
    </row>
    <row r="486" spans="2:65" s="13" customFormat="1" ht="10.199999999999999">
      <c r="B486" s="152"/>
      <c r="D486" s="146" t="s">
        <v>147</v>
      </c>
      <c r="E486" s="153" t="s">
        <v>1</v>
      </c>
      <c r="F486" s="154" t="s">
        <v>365</v>
      </c>
      <c r="H486" s="155">
        <v>21.731999999999999</v>
      </c>
      <c r="I486" s="156"/>
      <c r="L486" s="152"/>
      <c r="M486" s="157"/>
      <c r="T486" s="158"/>
      <c r="AT486" s="153" t="s">
        <v>147</v>
      </c>
      <c r="AU486" s="153" t="s">
        <v>87</v>
      </c>
      <c r="AV486" s="13" t="s">
        <v>87</v>
      </c>
      <c r="AW486" s="13" t="s">
        <v>34</v>
      </c>
      <c r="AX486" s="13" t="s">
        <v>77</v>
      </c>
      <c r="AY486" s="153" t="s">
        <v>138</v>
      </c>
    </row>
    <row r="487" spans="2:65" s="14" customFormat="1" ht="10.199999999999999">
      <c r="B487" s="159"/>
      <c r="D487" s="146" t="s">
        <v>147</v>
      </c>
      <c r="E487" s="160" t="s">
        <v>1</v>
      </c>
      <c r="F487" s="161" t="s">
        <v>150</v>
      </c>
      <c r="H487" s="162">
        <v>70.217999999999989</v>
      </c>
      <c r="I487" s="163"/>
      <c r="L487" s="159"/>
      <c r="M487" s="164"/>
      <c r="T487" s="165"/>
      <c r="AT487" s="160" t="s">
        <v>147</v>
      </c>
      <c r="AU487" s="160" t="s">
        <v>87</v>
      </c>
      <c r="AV487" s="14" t="s">
        <v>145</v>
      </c>
      <c r="AW487" s="14" t="s">
        <v>34</v>
      </c>
      <c r="AX487" s="14" t="s">
        <v>85</v>
      </c>
      <c r="AY487" s="160" t="s">
        <v>138</v>
      </c>
    </row>
    <row r="488" spans="2:65" s="1" customFormat="1" ht="24.15" customHeight="1">
      <c r="B488" s="32"/>
      <c r="C488" s="132" t="s">
        <v>574</v>
      </c>
      <c r="D488" s="132" t="s">
        <v>140</v>
      </c>
      <c r="E488" s="133" t="s">
        <v>575</v>
      </c>
      <c r="F488" s="134" t="s">
        <v>576</v>
      </c>
      <c r="G488" s="135" t="s">
        <v>143</v>
      </c>
      <c r="H488" s="136">
        <v>1941.9069999999999</v>
      </c>
      <c r="I488" s="137"/>
      <c r="J488" s="138">
        <f>ROUND(I488*H488,2)</f>
        <v>0</v>
      </c>
      <c r="K488" s="134" t="s">
        <v>144</v>
      </c>
      <c r="L488" s="32"/>
      <c r="M488" s="139" t="s">
        <v>1</v>
      </c>
      <c r="N488" s="140" t="s">
        <v>42</v>
      </c>
      <c r="P488" s="141">
        <f>O488*H488</f>
        <v>0</v>
      </c>
      <c r="Q488" s="141">
        <v>1.3999999999999999E-4</v>
      </c>
      <c r="R488" s="141">
        <f>Q488*H488</f>
        <v>0.27186697999999998</v>
      </c>
      <c r="S488" s="141">
        <v>0</v>
      </c>
      <c r="T488" s="142">
        <f>S488*H488</f>
        <v>0</v>
      </c>
      <c r="AR488" s="143" t="s">
        <v>145</v>
      </c>
      <c r="AT488" s="143" t="s">
        <v>140</v>
      </c>
      <c r="AU488" s="143" t="s">
        <v>87</v>
      </c>
      <c r="AY488" s="17" t="s">
        <v>138</v>
      </c>
      <c r="BE488" s="144">
        <f>IF(N488="základní",J488,0)</f>
        <v>0</v>
      </c>
      <c r="BF488" s="144">
        <f>IF(N488="snížená",J488,0)</f>
        <v>0</v>
      </c>
      <c r="BG488" s="144">
        <f>IF(N488="zákl. přenesená",J488,0)</f>
        <v>0</v>
      </c>
      <c r="BH488" s="144">
        <f>IF(N488="sníž. přenesená",J488,0)</f>
        <v>0</v>
      </c>
      <c r="BI488" s="144">
        <f>IF(N488="nulová",J488,0)</f>
        <v>0</v>
      </c>
      <c r="BJ488" s="17" t="s">
        <v>85</v>
      </c>
      <c r="BK488" s="144">
        <f>ROUND(I488*H488,2)</f>
        <v>0</v>
      </c>
      <c r="BL488" s="17" t="s">
        <v>145</v>
      </c>
      <c r="BM488" s="143" t="s">
        <v>577</v>
      </c>
    </row>
    <row r="489" spans="2:65" s="13" customFormat="1" ht="10.199999999999999">
      <c r="B489" s="152"/>
      <c r="D489" s="146" t="s">
        <v>147</v>
      </c>
      <c r="E489" s="153" t="s">
        <v>1</v>
      </c>
      <c r="F489" s="154" t="s">
        <v>342</v>
      </c>
      <c r="H489" s="155">
        <v>2012.125</v>
      </c>
      <c r="I489" s="156"/>
      <c r="L489" s="152"/>
      <c r="M489" s="157"/>
      <c r="T489" s="158"/>
      <c r="AT489" s="153" t="s">
        <v>147</v>
      </c>
      <c r="AU489" s="153" t="s">
        <v>87</v>
      </c>
      <c r="AV489" s="13" t="s">
        <v>87</v>
      </c>
      <c r="AW489" s="13" t="s">
        <v>34</v>
      </c>
      <c r="AX489" s="13" t="s">
        <v>77</v>
      </c>
      <c r="AY489" s="153" t="s">
        <v>138</v>
      </c>
    </row>
    <row r="490" spans="2:65" s="15" customFormat="1" ht="10.199999999999999">
      <c r="B490" s="166"/>
      <c r="D490" s="146" t="s">
        <v>147</v>
      </c>
      <c r="E490" s="167" t="s">
        <v>1</v>
      </c>
      <c r="F490" s="168" t="s">
        <v>165</v>
      </c>
      <c r="H490" s="169">
        <v>2012.125</v>
      </c>
      <c r="I490" s="170"/>
      <c r="L490" s="166"/>
      <c r="M490" s="171"/>
      <c r="T490" s="172"/>
      <c r="AT490" s="167" t="s">
        <v>147</v>
      </c>
      <c r="AU490" s="167" t="s">
        <v>87</v>
      </c>
      <c r="AV490" s="15" t="s">
        <v>154</v>
      </c>
      <c r="AW490" s="15" t="s">
        <v>34</v>
      </c>
      <c r="AX490" s="15" t="s">
        <v>77</v>
      </c>
      <c r="AY490" s="167" t="s">
        <v>138</v>
      </c>
    </row>
    <row r="491" spans="2:65" s="13" customFormat="1" ht="10.199999999999999">
      <c r="B491" s="152"/>
      <c r="D491" s="146" t="s">
        <v>147</v>
      </c>
      <c r="E491" s="153" t="s">
        <v>1</v>
      </c>
      <c r="F491" s="154" t="s">
        <v>578</v>
      </c>
      <c r="H491" s="155">
        <v>-70.218000000000004</v>
      </c>
      <c r="I491" s="156"/>
      <c r="L491" s="152"/>
      <c r="M491" s="157"/>
      <c r="T491" s="158"/>
      <c r="AT491" s="153" t="s">
        <v>147</v>
      </c>
      <c r="AU491" s="153" t="s">
        <v>87</v>
      </c>
      <c r="AV491" s="13" t="s">
        <v>87</v>
      </c>
      <c r="AW491" s="13" t="s">
        <v>34</v>
      </c>
      <c r="AX491" s="13" t="s">
        <v>77</v>
      </c>
      <c r="AY491" s="153" t="s">
        <v>138</v>
      </c>
    </row>
    <row r="492" spans="2:65" s="14" customFormat="1" ht="10.199999999999999">
      <c r="B492" s="159"/>
      <c r="D492" s="146" t="s">
        <v>147</v>
      </c>
      <c r="E492" s="160" t="s">
        <v>1</v>
      </c>
      <c r="F492" s="161" t="s">
        <v>150</v>
      </c>
      <c r="H492" s="162">
        <v>1941.9069999999999</v>
      </c>
      <c r="I492" s="163"/>
      <c r="L492" s="159"/>
      <c r="M492" s="164"/>
      <c r="T492" s="165"/>
      <c r="AT492" s="160" t="s">
        <v>147</v>
      </c>
      <c r="AU492" s="160" t="s">
        <v>87</v>
      </c>
      <c r="AV492" s="14" t="s">
        <v>145</v>
      </c>
      <c r="AW492" s="14" t="s">
        <v>34</v>
      </c>
      <c r="AX492" s="14" t="s">
        <v>85</v>
      </c>
      <c r="AY492" s="160" t="s">
        <v>138</v>
      </c>
    </row>
    <row r="493" spans="2:65" s="1" customFormat="1" ht="24.15" customHeight="1">
      <c r="B493" s="32"/>
      <c r="C493" s="132" t="s">
        <v>579</v>
      </c>
      <c r="D493" s="132" t="s">
        <v>140</v>
      </c>
      <c r="E493" s="133" t="s">
        <v>580</v>
      </c>
      <c r="F493" s="134" t="s">
        <v>581</v>
      </c>
      <c r="G493" s="135" t="s">
        <v>143</v>
      </c>
      <c r="H493" s="136">
        <v>1941.9069999999999</v>
      </c>
      <c r="I493" s="137"/>
      <c r="J493" s="138">
        <f>ROUND(I493*H493,2)</f>
        <v>0</v>
      </c>
      <c r="K493" s="134" t="s">
        <v>144</v>
      </c>
      <c r="L493" s="32"/>
      <c r="M493" s="139" t="s">
        <v>1</v>
      </c>
      <c r="N493" s="140" t="s">
        <v>42</v>
      </c>
      <c r="P493" s="141">
        <f>O493*H493</f>
        <v>0</v>
      </c>
      <c r="Q493" s="141">
        <v>2.8500000000000001E-3</v>
      </c>
      <c r="R493" s="141">
        <f>Q493*H493</f>
        <v>5.5344349499999996</v>
      </c>
      <c r="S493" s="141">
        <v>0</v>
      </c>
      <c r="T493" s="142">
        <f>S493*H493</f>
        <v>0</v>
      </c>
      <c r="AR493" s="143" t="s">
        <v>145</v>
      </c>
      <c r="AT493" s="143" t="s">
        <v>140</v>
      </c>
      <c r="AU493" s="143" t="s">
        <v>87</v>
      </c>
      <c r="AY493" s="17" t="s">
        <v>138</v>
      </c>
      <c r="BE493" s="144">
        <f>IF(N493="základní",J493,0)</f>
        <v>0</v>
      </c>
      <c r="BF493" s="144">
        <f>IF(N493="snížená",J493,0)</f>
        <v>0</v>
      </c>
      <c r="BG493" s="144">
        <f>IF(N493="zákl. přenesená",J493,0)</f>
        <v>0</v>
      </c>
      <c r="BH493" s="144">
        <f>IF(N493="sníž. přenesená",J493,0)</f>
        <v>0</v>
      </c>
      <c r="BI493" s="144">
        <f>IF(N493="nulová",J493,0)</f>
        <v>0</v>
      </c>
      <c r="BJ493" s="17" t="s">
        <v>85</v>
      </c>
      <c r="BK493" s="144">
        <f>ROUND(I493*H493,2)</f>
        <v>0</v>
      </c>
      <c r="BL493" s="17" t="s">
        <v>145</v>
      </c>
      <c r="BM493" s="143" t="s">
        <v>582</v>
      </c>
    </row>
    <row r="494" spans="2:65" s="13" customFormat="1" ht="10.199999999999999">
      <c r="B494" s="152"/>
      <c r="D494" s="146" t="s">
        <v>147</v>
      </c>
      <c r="E494" s="153" t="s">
        <v>1</v>
      </c>
      <c r="F494" s="154" t="s">
        <v>342</v>
      </c>
      <c r="H494" s="155">
        <v>2012.125</v>
      </c>
      <c r="I494" s="156"/>
      <c r="L494" s="152"/>
      <c r="M494" s="157"/>
      <c r="T494" s="158"/>
      <c r="AT494" s="153" t="s">
        <v>147</v>
      </c>
      <c r="AU494" s="153" t="s">
        <v>87</v>
      </c>
      <c r="AV494" s="13" t="s">
        <v>87</v>
      </c>
      <c r="AW494" s="13" t="s">
        <v>34</v>
      </c>
      <c r="AX494" s="13" t="s">
        <v>77</v>
      </c>
      <c r="AY494" s="153" t="s">
        <v>138</v>
      </c>
    </row>
    <row r="495" spans="2:65" s="15" customFormat="1" ht="10.199999999999999">
      <c r="B495" s="166"/>
      <c r="D495" s="146" t="s">
        <v>147</v>
      </c>
      <c r="E495" s="167" t="s">
        <v>1</v>
      </c>
      <c r="F495" s="168" t="s">
        <v>165</v>
      </c>
      <c r="H495" s="169">
        <v>2012.125</v>
      </c>
      <c r="I495" s="170"/>
      <c r="L495" s="166"/>
      <c r="M495" s="171"/>
      <c r="T495" s="172"/>
      <c r="AT495" s="167" t="s">
        <v>147</v>
      </c>
      <c r="AU495" s="167" t="s">
        <v>87</v>
      </c>
      <c r="AV495" s="15" t="s">
        <v>154</v>
      </c>
      <c r="AW495" s="15" t="s">
        <v>34</v>
      </c>
      <c r="AX495" s="15" t="s">
        <v>77</v>
      </c>
      <c r="AY495" s="167" t="s">
        <v>138</v>
      </c>
    </row>
    <row r="496" spans="2:65" s="13" customFormat="1" ht="10.199999999999999">
      <c r="B496" s="152"/>
      <c r="D496" s="146" t="s">
        <v>147</v>
      </c>
      <c r="E496" s="153" t="s">
        <v>1</v>
      </c>
      <c r="F496" s="154" t="s">
        <v>578</v>
      </c>
      <c r="H496" s="155">
        <v>-70.218000000000004</v>
      </c>
      <c r="I496" s="156"/>
      <c r="L496" s="152"/>
      <c r="M496" s="157"/>
      <c r="T496" s="158"/>
      <c r="AT496" s="153" t="s">
        <v>147</v>
      </c>
      <c r="AU496" s="153" t="s">
        <v>87</v>
      </c>
      <c r="AV496" s="13" t="s">
        <v>87</v>
      </c>
      <c r="AW496" s="13" t="s">
        <v>34</v>
      </c>
      <c r="AX496" s="13" t="s">
        <v>77</v>
      </c>
      <c r="AY496" s="153" t="s">
        <v>138</v>
      </c>
    </row>
    <row r="497" spans="2:65" s="14" customFormat="1" ht="10.199999999999999">
      <c r="B497" s="159"/>
      <c r="D497" s="146" t="s">
        <v>147</v>
      </c>
      <c r="E497" s="160" t="s">
        <v>1</v>
      </c>
      <c r="F497" s="161" t="s">
        <v>150</v>
      </c>
      <c r="H497" s="162">
        <v>1941.9069999999999</v>
      </c>
      <c r="I497" s="163"/>
      <c r="L497" s="159"/>
      <c r="M497" s="164"/>
      <c r="T497" s="165"/>
      <c r="AT497" s="160" t="s">
        <v>147</v>
      </c>
      <c r="AU497" s="160" t="s">
        <v>87</v>
      </c>
      <c r="AV497" s="14" t="s">
        <v>145</v>
      </c>
      <c r="AW497" s="14" t="s">
        <v>34</v>
      </c>
      <c r="AX497" s="14" t="s">
        <v>85</v>
      </c>
      <c r="AY497" s="160" t="s">
        <v>138</v>
      </c>
    </row>
    <row r="498" spans="2:65" s="1" customFormat="1" ht="21.75" customHeight="1">
      <c r="B498" s="32"/>
      <c r="C498" s="132" t="s">
        <v>583</v>
      </c>
      <c r="D498" s="132" t="s">
        <v>140</v>
      </c>
      <c r="E498" s="133" t="s">
        <v>584</v>
      </c>
      <c r="F498" s="134" t="s">
        <v>585</v>
      </c>
      <c r="G498" s="135" t="s">
        <v>143</v>
      </c>
      <c r="H498" s="136">
        <v>535.74</v>
      </c>
      <c r="I498" s="137"/>
      <c r="J498" s="138">
        <f>ROUND(I498*H498,2)</f>
        <v>0</v>
      </c>
      <c r="K498" s="134" t="s">
        <v>144</v>
      </c>
      <c r="L498" s="32"/>
      <c r="M498" s="139" t="s">
        <v>1</v>
      </c>
      <c r="N498" s="140" t="s">
        <v>42</v>
      </c>
      <c r="P498" s="141">
        <f>O498*H498</f>
        <v>0</v>
      </c>
      <c r="Q498" s="141">
        <v>2.0000000000000002E-5</v>
      </c>
      <c r="R498" s="141">
        <f>Q498*H498</f>
        <v>1.0714800000000002E-2</v>
      </c>
      <c r="S498" s="141">
        <v>2.0000000000000002E-5</v>
      </c>
      <c r="T498" s="142">
        <f>S498*H498</f>
        <v>1.0714800000000002E-2</v>
      </c>
      <c r="AR498" s="143" t="s">
        <v>145</v>
      </c>
      <c r="AT498" s="143" t="s">
        <v>140</v>
      </c>
      <c r="AU498" s="143" t="s">
        <v>87</v>
      </c>
      <c r="AY498" s="17" t="s">
        <v>138</v>
      </c>
      <c r="BE498" s="144">
        <f>IF(N498="základní",J498,0)</f>
        <v>0</v>
      </c>
      <c r="BF498" s="144">
        <f>IF(N498="snížená",J498,0)</f>
        <v>0</v>
      </c>
      <c r="BG498" s="144">
        <f>IF(N498="zákl. přenesená",J498,0)</f>
        <v>0</v>
      </c>
      <c r="BH498" s="144">
        <f>IF(N498="sníž. přenesená",J498,0)</f>
        <v>0</v>
      </c>
      <c r="BI498" s="144">
        <f>IF(N498="nulová",J498,0)</f>
        <v>0</v>
      </c>
      <c r="BJ498" s="17" t="s">
        <v>85</v>
      </c>
      <c r="BK498" s="144">
        <f>ROUND(I498*H498,2)</f>
        <v>0</v>
      </c>
      <c r="BL498" s="17" t="s">
        <v>145</v>
      </c>
      <c r="BM498" s="143" t="s">
        <v>586</v>
      </c>
    </row>
    <row r="499" spans="2:65" s="12" customFormat="1" ht="10.199999999999999">
      <c r="B499" s="145"/>
      <c r="D499" s="146" t="s">
        <v>147</v>
      </c>
      <c r="E499" s="147" t="s">
        <v>1</v>
      </c>
      <c r="F499" s="148" t="s">
        <v>418</v>
      </c>
      <c r="H499" s="147" t="s">
        <v>1</v>
      </c>
      <c r="I499" s="149"/>
      <c r="L499" s="145"/>
      <c r="M499" s="150"/>
      <c r="T499" s="151"/>
      <c r="AT499" s="147" t="s">
        <v>147</v>
      </c>
      <c r="AU499" s="147" t="s">
        <v>87</v>
      </c>
      <c r="AV499" s="12" t="s">
        <v>85</v>
      </c>
      <c r="AW499" s="12" t="s">
        <v>34</v>
      </c>
      <c r="AX499" s="12" t="s">
        <v>77</v>
      </c>
      <c r="AY499" s="147" t="s">
        <v>138</v>
      </c>
    </row>
    <row r="500" spans="2:65" s="13" customFormat="1" ht="10.199999999999999">
      <c r="B500" s="152"/>
      <c r="D500" s="146" t="s">
        <v>147</v>
      </c>
      <c r="E500" s="153" t="s">
        <v>1</v>
      </c>
      <c r="F500" s="154" t="s">
        <v>587</v>
      </c>
      <c r="H500" s="155">
        <v>226.56</v>
      </c>
      <c r="I500" s="156"/>
      <c r="L500" s="152"/>
      <c r="M500" s="157"/>
      <c r="T500" s="158"/>
      <c r="AT500" s="153" t="s">
        <v>147</v>
      </c>
      <c r="AU500" s="153" t="s">
        <v>87</v>
      </c>
      <c r="AV500" s="13" t="s">
        <v>87</v>
      </c>
      <c r="AW500" s="13" t="s">
        <v>34</v>
      </c>
      <c r="AX500" s="13" t="s">
        <v>77</v>
      </c>
      <c r="AY500" s="153" t="s">
        <v>138</v>
      </c>
    </row>
    <row r="501" spans="2:65" s="12" customFormat="1" ht="10.199999999999999">
      <c r="B501" s="145"/>
      <c r="D501" s="146" t="s">
        <v>147</v>
      </c>
      <c r="E501" s="147" t="s">
        <v>1</v>
      </c>
      <c r="F501" s="148" t="s">
        <v>407</v>
      </c>
      <c r="H501" s="147" t="s">
        <v>1</v>
      </c>
      <c r="I501" s="149"/>
      <c r="L501" s="145"/>
      <c r="M501" s="150"/>
      <c r="T501" s="151"/>
      <c r="AT501" s="147" t="s">
        <v>147</v>
      </c>
      <c r="AU501" s="147" t="s">
        <v>87</v>
      </c>
      <c r="AV501" s="12" t="s">
        <v>85</v>
      </c>
      <c r="AW501" s="12" t="s">
        <v>34</v>
      </c>
      <c r="AX501" s="12" t="s">
        <v>77</v>
      </c>
      <c r="AY501" s="147" t="s">
        <v>138</v>
      </c>
    </row>
    <row r="502" spans="2:65" s="13" customFormat="1" ht="10.199999999999999">
      <c r="B502" s="152"/>
      <c r="D502" s="146" t="s">
        <v>147</v>
      </c>
      <c r="E502" s="153" t="s">
        <v>1</v>
      </c>
      <c r="F502" s="154" t="s">
        <v>588</v>
      </c>
      <c r="H502" s="155">
        <v>207.36</v>
      </c>
      <c r="I502" s="156"/>
      <c r="L502" s="152"/>
      <c r="M502" s="157"/>
      <c r="T502" s="158"/>
      <c r="AT502" s="153" t="s">
        <v>147</v>
      </c>
      <c r="AU502" s="153" t="s">
        <v>87</v>
      </c>
      <c r="AV502" s="13" t="s">
        <v>87</v>
      </c>
      <c r="AW502" s="13" t="s">
        <v>34</v>
      </c>
      <c r="AX502" s="13" t="s">
        <v>77</v>
      </c>
      <c r="AY502" s="153" t="s">
        <v>138</v>
      </c>
    </row>
    <row r="503" spans="2:65" s="13" customFormat="1" ht="10.199999999999999">
      <c r="B503" s="152"/>
      <c r="D503" s="146" t="s">
        <v>147</v>
      </c>
      <c r="E503" s="153" t="s">
        <v>1</v>
      </c>
      <c r="F503" s="154" t="s">
        <v>589</v>
      </c>
      <c r="H503" s="155">
        <v>9.1199999999999992</v>
      </c>
      <c r="I503" s="156"/>
      <c r="L503" s="152"/>
      <c r="M503" s="157"/>
      <c r="T503" s="158"/>
      <c r="AT503" s="153" t="s">
        <v>147</v>
      </c>
      <c r="AU503" s="153" t="s">
        <v>87</v>
      </c>
      <c r="AV503" s="13" t="s">
        <v>87</v>
      </c>
      <c r="AW503" s="13" t="s">
        <v>34</v>
      </c>
      <c r="AX503" s="13" t="s">
        <v>77</v>
      </c>
      <c r="AY503" s="153" t="s">
        <v>138</v>
      </c>
    </row>
    <row r="504" spans="2:65" s="13" customFormat="1" ht="10.199999999999999">
      <c r="B504" s="152"/>
      <c r="D504" s="146" t="s">
        <v>147</v>
      </c>
      <c r="E504" s="153" t="s">
        <v>1</v>
      </c>
      <c r="F504" s="154" t="s">
        <v>590</v>
      </c>
      <c r="H504" s="155">
        <v>24</v>
      </c>
      <c r="I504" s="156"/>
      <c r="L504" s="152"/>
      <c r="M504" s="157"/>
      <c r="T504" s="158"/>
      <c r="AT504" s="153" t="s">
        <v>147</v>
      </c>
      <c r="AU504" s="153" t="s">
        <v>87</v>
      </c>
      <c r="AV504" s="13" t="s">
        <v>87</v>
      </c>
      <c r="AW504" s="13" t="s">
        <v>34</v>
      </c>
      <c r="AX504" s="13" t="s">
        <v>77</v>
      </c>
      <c r="AY504" s="153" t="s">
        <v>138</v>
      </c>
    </row>
    <row r="505" spans="2:65" s="13" customFormat="1" ht="10.199999999999999">
      <c r="B505" s="152"/>
      <c r="D505" s="146" t="s">
        <v>147</v>
      </c>
      <c r="E505" s="153" t="s">
        <v>1</v>
      </c>
      <c r="F505" s="154" t="s">
        <v>591</v>
      </c>
      <c r="H505" s="155">
        <v>2.4</v>
      </c>
      <c r="I505" s="156"/>
      <c r="L505" s="152"/>
      <c r="M505" s="157"/>
      <c r="T505" s="158"/>
      <c r="AT505" s="153" t="s">
        <v>147</v>
      </c>
      <c r="AU505" s="153" t="s">
        <v>87</v>
      </c>
      <c r="AV505" s="13" t="s">
        <v>87</v>
      </c>
      <c r="AW505" s="13" t="s">
        <v>34</v>
      </c>
      <c r="AX505" s="13" t="s">
        <v>77</v>
      </c>
      <c r="AY505" s="153" t="s">
        <v>138</v>
      </c>
    </row>
    <row r="506" spans="2:65" s="12" customFormat="1" ht="10.199999999999999">
      <c r="B506" s="145"/>
      <c r="D506" s="146" t="s">
        <v>147</v>
      </c>
      <c r="E506" s="147" t="s">
        <v>1</v>
      </c>
      <c r="F506" s="148" t="s">
        <v>380</v>
      </c>
      <c r="H506" s="147" t="s">
        <v>1</v>
      </c>
      <c r="I506" s="149"/>
      <c r="L506" s="145"/>
      <c r="M506" s="150"/>
      <c r="T506" s="151"/>
      <c r="AT506" s="147" t="s">
        <v>147</v>
      </c>
      <c r="AU506" s="147" t="s">
        <v>87</v>
      </c>
      <c r="AV506" s="12" t="s">
        <v>85</v>
      </c>
      <c r="AW506" s="12" t="s">
        <v>34</v>
      </c>
      <c r="AX506" s="12" t="s">
        <v>77</v>
      </c>
      <c r="AY506" s="147" t="s">
        <v>138</v>
      </c>
    </row>
    <row r="507" spans="2:65" s="13" customFormat="1" ht="10.199999999999999">
      <c r="B507" s="152"/>
      <c r="D507" s="146" t="s">
        <v>147</v>
      </c>
      <c r="E507" s="153" t="s">
        <v>1</v>
      </c>
      <c r="F507" s="154" t="s">
        <v>592</v>
      </c>
      <c r="H507" s="155">
        <v>12.6</v>
      </c>
      <c r="I507" s="156"/>
      <c r="L507" s="152"/>
      <c r="M507" s="157"/>
      <c r="T507" s="158"/>
      <c r="AT507" s="153" t="s">
        <v>147</v>
      </c>
      <c r="AU507" s="153" t="s">
        <v>87</v>
      </c>
      <c r="AV507" s="13" t="s">
        <v>87</v>
      </c>
      <c r="AW507" s="13" t="s">
        <v>34</v>
      </c>
      <c r="AX507" s="13" t="s">
        <v>77</v>
      </c>
      <c r="AY507" s="153" t="s">
        <v>138</v>
      </c>
    </row>
    <row r="508" spans="2:65" s="12" customFormat="1" ht="10.199999999999999">
      <c r="B508" s="145"/>
      <c r="D508" s="146" t="s">
        <v>147</v>
      </c>
      <c r="E508" s="147" t="s">
        <v>1</v>
      </c>
      <c r="F508" s="148" t="s">
        <v>457</v>
      </c>
      <c r="H508" s="147" t="s">
        <v>1</v>
      </c>
      <c r="I508" s="149"/>
      <c r="L508" s="145"/>
      <c r="M508" s="150"/>
      <c r="T508" s="151"/>
      <c r="AT508" s="147" t="s">
        <v>147</v>
      </c>
      <c r="AU508" s="147" t="s">
        <v>87</v>
      </c>
      <c r="AV508" s="12" t="s">
        <v>85</v>
      </c>
      <c r="AW508" s="12" t="s">
        <v>34</v>
      </c>
      <c r="AX508" s="12" t="s">
        <v>77</v>
      </c>
      <c r="AY508" s="147" t="s">
        <v>138</v>
      </c>
    </row>
    <row r="509" spans="2:65" s="13" customFormat="1" ht="10.199999999999999">
      <c r="B509" s="152"/>
      <c r="D509" s="146" t="s">
        <v>147</v>
      </c>
      <c r="E509" s="153" t="s">
        <v>1</v>
      </c>
      <c r="F509" s="154" t="s">
        <v>593</v>
      </c>
      <c r="H509" s="155">
        <v>28.8</v>
      </c>
      <c r="I509" s="156"/>
      <c r="L509" s="152"/>
      <c r="M509" s="157"/>
      <c r="T509" s="158"/>
      <c r="AT509" s="153" t="s">
        <v>147</v>
      </c>
      <c r="AU509" s="153" t="s">
        <v>87</v>
      </c>
      <c r="AV509" s="13" t="s">
        <v>87</v>
      </c>
      <c r="AW509" s="13" t="s">
        <v>34</v>
      </c>
      <c r="AX509" s="13" t="s">
        <v>77</v>
      </c>
      <c r="AY509" s="153" t="s">
        <v>138</v>
      </c>
    </row>
    <row r="510" spans="2:65" s="12" customFormat="1" ht="10.199999999999999">
      <c r="B510" s="145"/>
      <c r="D510" s="146" t="s">
        <v>147</v>
      </c>
      <c r="E510" s="147" t="s">
        <v>1</v>
      </c>
      <c r="F510" s="148" t="s">
        <v>378</v>
      </c>
      <c r="H510" s="147" t="s">
        <v>1</v>
      </c>
      <c r="I510" s="149"/>
      <c r="L510" s="145"/>
      <c r="M510" s="150"/>
      <c r="T510" s="151"/>
      <c r="AT510" s="147" t="s">
        <v>147</v>
      </c>
      <c r="AU510" s="147" t="s">
        <v>87</v>
      </c>
      <c r="AV510" s="12" t="s">
        <v>85</v>
      </c>
      <c r="AW510" s="12" t="s">
        <v>34</v>
      </c>
      <c r="AX510" s="12" t="s">
        <v>77</v>
      </c>
      <c r="AY510" s="147" t="s">
        <v>138</v>
      </c>
    </row>
    <row r="511" spans="2:65" s="13" customFormat="1" ht="10.199999999999999">
      <c r="B511" s="152"/>
      <c r="D511" s="146" t="s">
        <v>147</v>
      </c>
      <c r="E511" s="153" t="s">
        <v>1</v>
      </c>
      <c r="F511" s="154" t="s">
        <v>594</v>
      </c>
      <c r="H511" s="155">
        <v>15.75</v>
      </c>
      <c r="I511" s="156"/>
      <c r="L511" s="152"/>
      <c r="M511" s="157"/>
      <c r="T511" s="158"/>
      <c r="AT511" s="153" t="s">
        <v>147</v>
      </c>
      <c r="AU511" s="153" t="s">
        <v>87</v>
      </c>
      <c r="AV511" s="13" t="s">
        <v>87</v>
      </c>
      <c r="AW511" s="13" t="s">
        <v>34</v>
      </c>
      <c r="AX511" s="13" t="s">
        <v>77</v>
      </c>
      <c r="AY511" s="153" t="s">
        <v>138</v>
      </c>
    </row>
    <row r="512" spans="2:65" s="13" customFormat="1" ht="10.199999999999999">
      <c r="B512" s="152"/>
      <c r="D512" s="146" t="s">
        <v>147</v>
      </c>
      <c r="E512" s="153" t="s">
        <v>1</v>
      </c>
      <c r="F512" s="154" t="s">
        <v>595</v>
      </c>
      <c r="H512" s="155">
        <v>0.36</v>
      </c>
      <c r="I512" s="156"/>
      <c r="L512" s="152"/>
      <c r="M512" s="157"/>
      <c r="T512" s="158"/>
      <c r="AT512" s="153" t="s">
        <v>147</v>
      </c>
      <c r="AU512" s="153" t="s">
        <v>87</v>
      </c>
      <c r="AV512" s="13" t="s">
        <v>87</v>
      </c>
      <c r="AW512" s="13" t="s">
        <v>34</v>
      </c>
      <c r="AX512" s="13" t="s">
        <v>77</v>
      </c>
      <c r="AY512" s="153" t="s">
        <v>138</v>
      </c>
    </row>
    <row r="513" spans="2:65" s="12" customFormat="1" ht="10.199999999999999">
      <c r="B513" s="145"/>
      <c r="D513" s="146" t="s">
        <v>147</v>
      </c>
      <c r="E513" s="147" t="s">
        <v>1</v>
      </c>
      <c r="F513" s="148" t="s">
        <v>327</v>
      </c>
      <c r="H513" s="147" t="s">
        <v>1</v>
      </c>
      <c r="I513" s="149"/>
      <c r="L513" s="145"/>
      <c r="M513" s="150"/>
      <c r="T513" s="151"/>
      <c r="AT513" s="147" t="s">
        <v>147</v>
      </c>
      <c r="AU513" s="147" t="s">
        <v>87</v>
      </c>
      <c r="AV513" s="12" t="s">
        <v>85</v>
      </c>
      <c r="AW513" s="12" t="s">
        <v>34</v>
      </c>
      <c r="AX513" s="12" t="s">
        <v>77</v>
      </c>
      <c r="AY513" s="147" t="s">
        <v>138</v>
      </c>
    </row>
    <row r="514" spans="2:65" s="13" customFormat="1" ht="10.199999999999999">
      <c r="B514" s="152"/>
      <c r="D514" s="146" t="s">
        <v>147</v>
      </c>
      <c r="E514" s="153" t="s">
        <v>1</v>
      </c>
      <c r="F514" s="154" t="s">
        <v>596</v>
      </c>
      <c r="H514" s="155">
        <v>5.64</v>
      </c>
      <c r="I514" s="156"/>
      <c r="L514" s="152"/>
      <c r="M514" s="157"/>
      <c r="T514" s="158"/>
      <c r="AT514" s="153" t="s">
        <v>147</v>
      </c>
      <c r="AU514" s="153" t="s">
        <v>87</v>
      </c>
      <c r="AV514" s="13" t="s">
        <v>87</v>
      </c>
      <c r="AW514" s="13" t="s">
        <v>34</v>
      </c>
      <c r="AX514" s="13" t="s">
        <v>77</v>
      </c>
      <c r="AY514" s="153" t="s">
        <v>138</v>
      </c>
    </row>
    <row r="515" spans="2:65" s="13" customFormat="1" ht="10.199999999999999">
      <c r="B515" s="152"/>
      <c r="D515" s="146" t="s">
        <v>147</v>
      </c>
      <c r="E515" s="153" t="s">
        <v>1</v>
      </c>
      <c r="F515" s="154" t="s">
        <v>597</v>
      </c>
      <c r="H515" s="155">
        <v>3.15</v>
      </c>
      <c r="I515" s="156"/>
      <c r="L515" s="152"/>
      <c r="M515" s="157"/>
      <c r="T515" s="158"/>
      <c r="AT515" s="153" t="s">
        <v>147</v>
      </c>
      <c r="AU515" s="153" t="s">
        <v>87</v>
      </c>
      <c r="AV515" s="13" t="s">
        <v>87</v>
      </c>
      <c r="AW515" s="13" t="s">
        <v>34</v>
      </c>
      <c r="AX515" s="13" t="s">
        <v>77</v>
      </c>
      <c r="AY515" s="153" t="s">
        <v>138</v>
      </c>
    </row>
    <row r="516" spans="2:65" s="14" customFormat="1" ht="10.199999999999999">
      <c r="B516" s="159"/>
      <c r="D516" s="146" t="s">
        <v>147</v>
      </c>
      <c r="E516" s="160" t="s">
        <v>1</v>
      </c>
      <c r="F516" s="161" t="s">
        <v>150</v>
      </c>
      <c r="H516" s="162">
        <v>535.74</v>
      </c>
      <c r="I516" s="163"/>
      <c r="L516" s="159"/>
      <c r="M516" s="164"/>
      <c r="T516" s="165"/>
      <c r="AT516" s="160" t="s">
        <v>147</v>
      </c>
      <c r="AU516" s="160" t="s">
        <v>87</v>
      </c>
      <c r="AV516" s="14" t="s">
        <v>145</v>
      </c>
      <c r="AW516" s="14" t="s">
        <v>34</v>
      </c>
      <c r="AX516" s="14" t="s">
        <v>85</v>
      </c>
      <c r="AY516" s="160" t="s">
        <v>138</v>
      </c>
    </row>
    <row r="517" spans="2:65" s="1" customFormat="1" ht="24.15" customHeight="1">
      <c r="B517" s="32"/>
      <c r="C517" s="132" t="s">
        <v>598</v>
      </c>
      <c r="D517" s="132" t="s">
        <v>140</v>
      </c>
      <c r="E517" s="133" t="s">
        <v>599</v>
      </c>
      <c r="F517" s="134" t="s">
        <v>600</v>
      </c>
      <c r="G517" s="135" t="s">
        <v>143</v>
      </c>
      <c r="H517" s="136">
        <v>2012.125</v>
      </c>
      <c r="I517" s="137"/>
      <c r="J517" s="138">
        <f>ROUND(I517*H517,2)</f>
        <v>0</v>
      </c>
      <c r="K517" s="134" t="s">
        <v>144</v>
      </c>
      <c r="L517" s="32"/>
      <c r="M517" s="139" t="s">
        <v>1</v>
      </c>
      <c r="N517" s="140" t="s">
        <v>42</v>
      </c>
      <c r="P517" s="141">
        <f>O517*H517</f>
        <v>0</v>
      </c>
      <c r="Q517" s="141">
        <v>0</v>
      </c>
      <c r="R517" s="141">
        <f>Q517*H517</f>
        <v>0</v>
      </c>
      <c r="S517" s="141">
        <v>0</v>
      </c>
      <c r="T517" s="142">
        <f>S517*H517</f>
        <v>0</v>
      </c>
      <c r="AR517" s="143" t="s">
        <v>145</v>
      </c>
      <c r="AT517" s="143" t="s">
        <v>140</v>
      </c>
      <c r="AU517" s="143" t="s">
        <v>87</v>
      </c>
      <c r="AY517" s="17" t="s">
        <v>138</v>
      </c>
      <c r="BE517" s="144">
        <f>IF(N517="základní",J517,0)</f>
        <v>0</v>
      </c>
      <c r="BF517" s="144">
        <f>IF(N517="snížená",J517,0)</f>
        <v>0</v>
      </c>
      <c r="BG517" s="144">
        <f>IF(N517="zákl. přenesená",J517,0)</f>
        <v>0</v>
      </c>
      <c r="BH517" s="144">
        <f>IF(N517="sníž. přenesená",J517,0)</f>
        <v>0</v>
      </c>
      <c r="BI517" s="144">
        <f>IF(N517="nulová",J517,0)</f>
        <v>0</v>
      </c>
      <c r="BJ517" s="17" t="s">
        <v>85</v>
      </c>
      <c r="BK517" s="144">
        <f>ROUND(I517*H517,2)</f>
        <v>0</v>
      </c>
      <c r="BL517" s="17" t="s">
        <v>145</v>
      </c>
      <c r="BM517" s="143" t="s">
        <v>601</v>
      </c>
    </row>
    <row r="518" spans="2:65" s="13" customFormat="1" ht="10.199999999999999">
      <c r="B518" s="152"/>
      <c r="D518" s="146" t="s">
        <v>147</v>
      </c>
      <c r="E518" s="153" t="s">
        <v>1</v>
      </c>
      <c r="F518" s="154" t="s">
        <v>342</v>
      </c>
      <c r="H518" s="155">
        <v>2012.125</v>
      </c>
      <c r="I518" s="156"/>
      <c r="L518" s="152"/>
      <c r="M518" s="157"/>
      <c r="T518" s="158"/>
      <c r="AT518" s="153" t="s">
        <v>147</v>
      </c>
      <c r="AU518" s="153" t="s">
        <v>87</v>
      </c>
      <c r="AV518" s="13" t="s">
        <v>87</v>
      </c>
      <c r="AW518" s="13" t="s">
        <v>34</v>
      </c>
      <c r="AX518" s="13" t="s">
        <v>77</v>
      </c>
      <c r="AY518" s="153" t="s">
        <v>138</v>
      </c>
    </row>
    <row r="519" spans="2:65" s="14" customFormat="1" ht="10.199999999999999">
      <c r="B519" s="159"/>
      <c r="D519" s="146" t="s">
        <v>147</v>
      </c>
      <c r="E519" s="160" t="s">
        <v>1</v>
      </c>
      <c r="F519" s="161" t="s">
        <v>150</v>
      </c>
      <c r="H519" s="162">
        <v>2012.125</v>
      </c>
      <c r="I519" s="163"/>
      <c r="L519" s="159"/>
      <c r="M519" s="164"/>
      <c r="T519" s="165"/>
      <c r="AT519" s="160" t="s">
        <v>147</v>
      </c>
      <c r="AU519" s="160" t="s">
        <v>87</v>
      </c>
      <c r="AV519" s="14" t="s">
        <v>145</v>
      </c>
      <c r="AW519" s="14" t="s">
        <v>34</v>
      </c>
      <c r="AX519" s="14" t="s">
        <v>85</v>
      </c>
      <c r="AY519" s="160" t="s">
        <v>138</v>
      </c>
    </row>
    <row r="520" spans="2:65" s="11" customFormat="1" ht="22.8" customHeight="1">
      <c r="B520" s="120"/>
      <c r="D520" s="121" t="s">
        <v>76</v>
      </c>
      <c r="E520" s="130" t="s">
        <v>188</v>
      </c>
      <c r="F520" s="130" t="s">
        <v>239</v>
      </c>
      <c r="I520" s="123"/>
      <c r="J520" s="131">
        <f>BK520</f>
        <v>0</v>
      </c>
      <c r="L520" s="120"/>
      <c r="M520" s="125"/>
      <c r="P520" s="126">
        <f>SUM(P521:P564)</f>
        <v>0</v>
      </c>
      <c r="R520" s="126">
        <f>SUM(R521:R564)</f>
        <v>0</v>
      </c>
      <c r="T520" s="127">
        <f>SUM(T521:T564)</f>
        <v>0</v>
      </c>
      <c r="AR520" s="121" t="s">
        <v>85</v>
      </c>
      <c r="AT520" s="128" t="s">
        <v>76</v>
      </c>
      <c r="AU520" s="128" t="s">
        <v>85</v>
      </c>
      <c r="AY520" s="121" t="s">
        <v>138</v>
      </c>
      <c r="BK520" s="129">
        <f>SUM(BK521:BK564)</f>
        <v>0</v>
      </c>
    </row>
    <row r="521" spans="2:65" s="1" customFormat="1" ht="33" customHeight="1">
      <c r="B521" s="32"/>
      <c r="C521" s="132" t="s">
        <v>602</v>
      </c>
      <c r="D521" s="132" t="s">
        <v>140</v>
      </c>
      <c r="E521" s="133" t="s">
        <v>603</v>
      </c>
      <c r="F521" s="134" t="s">
        <v>604</v>
      </c>
      <c r="G521" s="135" t="s">
        <v>143</v>
      </c>
      <c r="H521" s="136">
        <v>2369.3629999999998</v>
      </c>
      <c r="I521" s="137"/>
      <c r="J521" s="138">
        <f>ROUND(I521*H521,2)</f>
        <v>0</v>
      </c>
      <c r="K521" s="134" t="s">
        <v>144</v>
      </c>
      <c r="L521" s="32"/>
      <c r="M521" s="139" t="s">
        <v>1</v>
      </c>
      <c r="N521" s="140" t="s">
        <v>42</v>
      </c>
      <c r="P521" s="141">
        <f>O521*H521</f>
        <v>0</v>
      </c>
      <c r="Q521" s="141">
        <v>0</v>
      </c>
      <c r="R521" s="141">
        <f>Q521*H521</f>
        <v>0</v>
      </c>
      <c r="S521" s="141">
        <v>0</v>
      </c>
      <c r="T521" s="142">
        <f>S521*H521</f>
        <v>0</v>
      </c>
      <c r="AR521" s="143" t="s">
        <v>145</v>
      </c>
      <c r="AT521" s="143" t="s">
        <v>140</v>
      </c>
      <c r="AU521" s="143" t="s">
        <v>87</v>
      </c>
      <c r="AY521" s="17" t="s">
        <v>138</v>
      </c>
      <c r="BE521" s="144">
        <f>IF(N521="základní",J521,0)</f>
        <v>0</v>
      </c>
      <c r="BF521" s="144">
        <f>IF(N521="snížená",J521,0)</f>
        <v>0</v>
      </c>
      <c r="BG521" s="144">
        <f>IF(N521="zákl. přenesená",J521,0)</f>
        <v>0</v>
      </c>
      <c r="BH521" s="144">
        <f>IF(N521="sníž. přenesená",J521,0)</f>
        <v>0</v>
      </c>
      <c r="BI521" s="144">
        <f>IF(N521="nulová",J521,0)</f>
        <v>0</v>
      </c>
      <c r="BJ521" s="17" t="s">
        <v>85</v>
      </c>
      <c r="BK521" s="144">
        <f>ROUND(I521*H521,2)</f>
        <v>0</v>
      </c>
      <c r="BL521" s="17" t="s">
        <v>145</v>
      </c>
      <c r="BM521" s="143" t="s">
        <v>605</v>
      </c>
    </row>
    <row r="522" spans="2:65" s="12" customFormat="1" ht="10.199999999999999">
      <c r="B522" s="145"/>
      <c r="D522" s="146" t="s">
        <v>147</v>
      </c>
      <c r="E522" s="147" t="s">
        <v>1</v>
      </c>
      <c r="F522" s="148" t="s">
        <v>417</v>
      </c>
      <c r="H522" s="147" t="s">
        <v>1</v>
      </c>
      <c r="I522" s="149"/>
      <c r="L522" s="145"/>
      <c r="M522" s="150"/>
      <c r="T522" s="151"/>
      <c r="AT522" s="147" t="s">
        <v>147</v>
      </c>
      <c r="AU522" s="147" t="s">
        <v>87</v>
      </c>
      <c r="AV522" s="12" t="s">
        <v>85</v>
      </c>
      <c r="AW522" s="12" t="s">
        <v>34</v>
      </c>
      <c r="AX522" s="12" t="s">
        <v>77</v>
      </c>
      <c r="AY522" s="147" t="s">
        <v>138</v>
      </c>
    </row>
    <row r="523" spans="2:65" s="13" customFormat="1" ht="10.199999999999999">
      <c r="B523" s="152"/>
      <c r="D523" s="146" t="s">
        <v>147</v>
      </c>
      <c r="E523" s="153" t="s">
        <v>1</v>
      </c>
      <c r="F523" s="154" t="s">
        <v>606</v>
      </c>
      <c r="H523" s="155">
        <v>1847.1</v>
      </c>
      <c r="I523" s="156"/>
      <c r="L523" s="152"/>
      <c r="M523" s="157"/>
      <c r="T523" s="158"/>
      <c r="AT523" s="153" t="s">
        <v>147</v>
      </c>
      <c r="AU523" s="153" t="s">
        <v>87</v>
      </c>
      <c r="AV523" s="13" t="s">
        <v>87</v>
      </c>
      <c r="AW523" s="13" t="s">
        <v>34</v>
      </c>
      <c r="AX523" s="13" t="s">
        <v>77</v>
      </c>
      <c r="AY523" s="153" t="s">
        <v>138</v>
      </c>
    </row>
    <row r="524" spans="2:65" s="13" customFormat="1" ht="10.199999999999999">
      <c r="B524" s="152"/>
      <c r="D524" s="146" t="s">
        <v>147</v>
      </c>
      <c r="E524" s="153" t="s">
        <v>1</v>
      </c>
      <c r="F524" s="154" t="s">
        <v>607</v>
      </c>
      <c r="H524" s="155">
        <v>211.8</v>
      </c>
      <c r="I524" s="156"/>
      <c r="L524" s="152"/>
      <c r="M524" s="157"/>
      <c r="T524" s="158"/>
      <c r="AT524" s="153" t="s">
        <v>147</v>
      </c>
      <c r="AU524" s="153" t="s">
        <v>87</v>
      </c>
      <c r="AV524" s="13" t="s">
        <v>87</v>
      </c>
      <c r="AW524" s="13" t="s">
        <v>34</v>
      </c>
      <c r="AX524" s="13" t="s">
        <v>77</v>
      </c>
      <c r="AY524" s="153" t="s">
        <v>138</v>
      </c>
    </row>
    <row r="525" spans="2:65" s="12" customFormat="1" ht="10.199999999999999">
      <c r="B525" s="145"/>
      <c r="D525" s="146" t="s">
        <v>147</v>
      </c>
      <c r="E525" s="147" t="s">
        <v>1</v>
      </c>
      <c r="F525" s="148" t="s">
        <v>364</v>
      </c>
      <c r="H525" s="147" t="s">
        <v>1</v>
      </c>
      <c r="I525" s="149"/>
      <c r="L525" s="145"/>
      <c r="M525" s="150"/>
      <c r="T525" s="151"/>
      <c r="AT525" s="147" t="s">
        <v>147</v>
      </c>
      <c r="AU525" s="147" t="s">
        <v>87</v>
      </c>
      <c r="AV525" s="12" t="s">
        <v>85</v>
      </c>
      <c r="AW525" s="12" t="s">
        <v>34</v>
      </c>
      <c r="AX525" s="12" t="s">
        <v>77</v>
      </c>
      <c r="AY525" s="147" t="s">
        <v>138</v>
      </c>
    </row>
    <row r="526" spans="2:65" s="13" customFormat="1" ht="10.199999999999999">
      <c r="B526" s="152"/>
      <c r="D526" s="146" t="s">
        <v>147</v>
      </c>
      <c r="E526" s="153" t="s">
        <v>1</v>
      </c>
      <c r="F526" s="154" t="s">
        <v>608</v>
      </c>
      <c r="H526" s="155">
        <v>310.46300000000002</v>
      </c>
      <c r="I526" s="156"/>
      <c r="L526" s="152"/>
      <c r="M526" s="157"/>
      <c r="T526" s="158"/>
      <c r="AT526" s="153" t="s">
        <v>147</v>
      </c>
      <c r="AU526" s="153" t="s">
        <v>87</v>
      </c>
      <c r="AV526" s="13" t="s">
        <v>87</v>
      </c>
      <c r="AW526" s="13" t="s">
        <v>34</v>
      </c>
      <c r="AX526" s="13" t="s">
        <v>77</v>
      </c>
      <c r="AY526" s="153" t="s">
        <v>138</v>
      </c>
    </row>
    <row r="527" spans="2:65" s="14" customFormat="1" ht="10.199999999999999">
      <c r="B527" s="159"/>
      <c r="D527" s="146" t="s">
        <v>147</v>
      </c>
      <c r="E527" s="160" t="s">
        <v>1</v>
      </c>
      <c r="F527" s="161" t="s">
        <v>150</v>
      </c>
      <c r="H527" s="162">
        <v>2369.3629999999998</v>
      </c>
      <c r="I527" s="163"/>
      <c r="L527" s="159"/>
      <c r="M527" s="164"/>
      <c r="T527" s="165"/>
      <c r="AT527" s="160" t="s">
        <v>147</v>
      </c>
      <c r="AU527" s="160" t="s">
        <v>87</v>
      </c>
      <c r="AV527" s="14" t="s">
        <v>145</v>
      </c>
      <c r="AW527" s="14" t="s">
        <v>34</v>
      </c>
      <c r="AX527" s="14" t="s">
        <v>85</v>
      </c>
      <c r="AY527" s="160" t="s">
        <v>138</v>
      </c>
    </row>
    <row r="528" spans="2:65" s="1" customFormat="1" ht="37.799999999999997" customHeight="1">
      <c r="B528" s="32"/>
      <c r="C528" s="132" t="s">
        <v>609</v>
      </c>
      <c r="D528" s="132" t="s">
        <v>140</v>
      </c>
      <c r="E528" s="133" t="s">
        <v>610</v>
      </c>
      <c r="F528" s="134" t="s">
        <v>611</v>
      </c>
      <c r="G528" s="135" t="s">
        <v>143</v>
      </c>
      <c r="H528" s="136">
        <v>355404.45</v>
      </c>
      <c r="I528" s="137"/>
      <c r="J528" s="138">
        <f>ROUND(I528*H528,2)</f>
        <v>0</v>
      </c>
      <c r="K528" s="134" t="s">
        <v>144</v>
      </c>
      <c r="L528" s="32"/>
      <c r="M528" s="139" t="s">
        <v>1</v>
      </c>
      <c r="N528" s="140" t="s">
        <v>42</v>
      </c>
      <c r="P528" s="141">
        <f>O528*H528</f>
        <v>0</v>
      </c>
      <c r="Q528" s="141">
        <v>0</v>
      </c>
      <c r="R528" s="141">
        <f>Q528*H528</f>
        <v>0</v>
      </c>
      <c r="S528" s="141">
        <v>0</v>
      </c>
      <c r="T528" s="142">
        <f>S528*H528</f>
        <v>0</v>
      </c>
      <c r="AR528" s="143" t="s">
        <v>145</v>
      </c>
      <c r="AT528" s="143" t="s">
        <v>140</v>
      </c>
      <c r="AU528" s="143" t="s">
        <v>87</v>
      </c>
      <c r="AY528" s="17" t="s">
        <v>138</v>
      </c>
      <c r="BE528" s="144">
        <f>IF(N528="základní",J528,0)</f>
        <v>0</v>
      </c>
      <c r="BF528" s="144">
        <f>IF(N528="snížená",J528,0)</f>
        <v>0</v>
      </c>
      <c r="BG528" s="144">
        <f>IF(N528="zákl. přenesená",J528,0)</f>
        <v>0</v>
      </c>
      <c r="BH528" s="144">
        <f>IF(N528="sníž. přenesená",J528,0)</f>
        <v>0</v>
      </c>
      <c r="BI528" s="144">
        <f>IF(N528="nulová",J528,0)</f>
        <v>0</v>
      </c>
      <c r="BJ528" s="17" t="s">
        <v>85</v>
      </c>
      <c r="BK528" s="144">
        <f>ROUND(I528*H528,2)</f>
        <v>0</v>
      </c>
      <c r="BL528" s="17" t="s">
        <v>145</v>
      </c>
      <c r="BM528" s="143" t="s">
        <v>612</v>
      </c>
    </row>
    <row r="529" spans="2:65" s="12" customFormat="1" ht="10.199999999999999">
      <c r="B529" s="145"/>
      <c r="D529" s="146" t="s">
        <v>147</v>
      </c>
      <c r="E529" s="147" t="s">
        <v>1</v>
      </c>
      <c r="F529" s="148" t="s">
        <v>417</v>
      </c>
      <c r="H529" s="147" t="s">
        <v>1</v>
      </c>
      <c r="I529" s="149"/>
      <c r="L529" s="145"/>
      <c r="M529" s="150"/>
      <c r="T529" s="151"/>
      <c r="AT529" s="147" t="s">
        <v>147</v>
      </c>
      <c r="AU529" s="147" t="s">
        <v>87</v>
      </c>
      <c r="AV529" s="12" t="s">
        <v>85</v>
      </c>
      <c r="AW529" s="12" t="s">
        <v>34</v>
      </c>
      <c r="AX529" s="12" t="s">
        <v>77</v>
      </c>
      <c r="AY529" s="147" t="s">
        <v>138</v>
      </c>
    </row>
    <row r="530" spans="2:65" s="13" customFormat="1" ht="10.199999999999999">
      <c r="B530" s="152"/>
      <c r="D530" s="146" t="s">
        <v>147</v>
      </c>
      <c r="E530" s="153" t="s">
        <v>1</v>
      </c>
      <c r="F530" s="154" t="s">
        <v>606</v>
      </c>
      <c r="H530" s="155">
        <v>1847.1</v>
      </c>
      <c r="I530" s="156"/>
      <c r="L530" s="152"/>
      <c r="M530" s="157"/>
      <c r="T530" s="158"/>
      <c r="AT530" s="153" t="s">
        <v>147</v>
      </c>
      <c r="AU530" s="153" t="s">
        <v>87</v>
      </c>
      <c r="AV530" s="13" t="s">
        <v>87</v>
      </c>
      <c r="AW530" s="13" t="s">
        <v>34</v>
      </c>
      <c r="AX530" s="13" t="s">
        <v>77</v>
      </c>
      <c r="AY530" s="153" t="s">
        <v>138</v>
      </c>
    </row>
    <row r="531" spans="2:65" s="13" customFormat="1" ht="10.199999999999999">
      <c r="B531" s="152"/>
      <c r="D531" s="146" t="s">
        <v>147</v>
      </c>
      <c r="E531" s="153" t="s">
        <v>1</v>
      </c>
      <c r="F531" s="154" t="s">
        <v>607</v>
      </c>
      <c r="H531" s="155">
        <v>211.8</v>
      </c>
      <c r="I531" s="156"/>
      <c r="L531" s="152"/>
      <c r="M531" s="157"/>
      <c r="T531" s="158"/>
      <c r="AT531" s="153" t="s">
        <v>147</v>
      </c>
      <c r="AU531" s="153" t="s">
        <v>87</v>
      </c>
      <c r="AV531" s="13" t="s">
        <v>87</v>
      </c>
      <c r="AW531" s="13" t="s">
        <v>34</v>
      </c>
      <c r="AX531" s="13" t="s">
        <v>77</v>
      </c>
      <c r="AY531" s="153" t="s">
        <v>138</v>
      </c>
    </row>
    <row r="532" spans="2:65" s="12" customFormat="1" ht="10.199999999999999">
      <c r="B532" s="145"/>
      <c r="D532" s="146" t="s">
        <v>147</v>
      </c>
      <c r="E532" s="147" t="s">
        <v>1</v>
      </c>
      <c r="F532" s="148" t="s">
        <v>364</v>
      </c>
      <c r="H532" s="147" t="s">
        <v>1</v>
      </c>
      <c r="I532" s="149"/>
      <c r="L532" s="145"/>
      <c r="M532" s="150"/>
      <c r="T532" s="151"/>
      <c r="AT532" s="147" t="s">
        <v>147</v>
      </c>
      <c r="AU532" s="147" t="s">
        <v>87</v>
      </c>
      <c r="AV532" s="12" t="s">
        <v>85</v>
      </c>
      <c r="AW532" s="12" t="s">
        <v>34</v>
      </c>
      <c r="AX532" s="12" t="s">
        <v>77</v>
      </c>
      <c r="AY532" s="147" t="s">
        <v>138</v>
      </c>
    </row>
    <row r="533" spans="2:65" s="13" customFormat="1" ht="10.199999999999999">
      <c r="B533" s="152"/>
      <c r="D533" s="146" t="s">
        <v>147</v>
      </c>
      <c r="E533" s="153" t="s">
        <v>1</v>
      </c>
      <c r="F533" s="154" t="s">
        <v>608</v>
      </c>
      <c r="H533" s="155">
        <v>310.46300000000002</v>
      </c>
      <c r="I533" s="156"/>
      <c r="L533" s="152"/>
      <c r="M533" s="157"/>
      <c r="T533" s="158"/>
      <c r="AT533" s="153" t="s">
        <v>147</v>
      </c>
      <c r="AU533" s="153" t="s">
        <v>87</v>
      </c>
      <c r="AV533" s="13" t="s">
        <v>87</v>
      </c>
      <c r="AW533" s="13" t="s">
        <v>34</v>
      </c>
      <c r="AX533" s="13" t="s">
        <v>77</v>
      </c>
      <c r="AY533" s="153" t="s">
        <v>138</v>
      </c>
    </row>
    <row r="534" spans="2:65" s="14" customFormat="1" ht="10.199999999999999">
      <c r="B534" s="159"/>
      <c r="D534" s="146" t="s">
        <v>147</v>
      </c>
      <c r="E534" s="160" t="s">
        <v>1</v>
      </c>
      <c r="F534" s="161" t="s">
        <v>150</v>
      </c>
      <c r="H534" s="162">
        <v>2369.3629999999998</v>
      </c>
      <c r="I534" s="163"/>
      <c r="L534" s="159"/>
      <c r="M534" s="164"/>
      <c r="T534" s="165"/>
      <c r="AT534" s="160" t="s">
        <v>147</v>
      </c>
      <c r="AU534" s="160" t="s">
        <v>87</v>
      </c>
      <c r="AV534" s="14" t="s">
        <v>145</v>
      </c>
      <c r="AW534" s="14" t="s">
        <v>34</v>
      </c>
      <c r="AX534" s="14" t="s">
        <v>85</v>
      </c>
      <c r="AY534" s="160" t="s">
        <v>138</v>
      </c>
    </row>
    <row r="535" spans="2:65" s="13" customFormat="1" ht="10.199999999999999">
      <c r="B535" s="152"/>
      <c r="D535" s="146" t="s">
        <v>147</v>
      </c>
      <c r="F535" s="154" t="s">
        <v>613</v>
      </c>
      <c r="H535" s="155">
        <v>355404.45</v>
      </c>
      <c r="I535" s="156"/>
      <c r="L535" s="152"/>
      <c r="M535" s="157"/>
      <c r="T535" s="158"/>
      <c r="AT535" s="153" t="s">
        <v>147</v>
      </c>
      <c r="AU535" s="153" t="s">
        <v>87</v>
      </c>
      <c r="AV535" s="13" t="s">
        <v>87</v>
      </c>
      <c r="AW535" s="13" t="s">
        <v>4</v>
      </c>
      <c r="AX535" s="13" t="s">
        <v>85</v>
      </c>
      <c r="AY535" s="153" t="s">
        <v>138</v>
      </c>
    </row>
    <row r="536" spans="2:65" s="1" customFormat="1" ht="33" customHeight="1">
      <c r="B536" s="32"/>
      <c r="C536" s="132" t="s">
        <v>614</v>
      </c>
      <c r="D536" s="132" t="s">
        <v>140</v>
      </c>
      <c r="E536" s="133" t="s">
        <v>615</v>
      </c>
      <c r="F536" s="134" t="s">
        <v>616</v>
      </c>
      <c r="G536" s="135" t="s">
        <v>143</v>
      </c>
      <c r="H536" s="136">
        <v>2369.3629999999998</v>
      </c>
      <c r="I536" s="137"/>
      <c r="J536" s="138">
        <f>ROUND(I536*H536,2)</f>
        <v>0</v>
      </c>
      <c r="K536" s="134" t="s">
        <v>144</v>
      </c>
      <c r="L536" s="32"/>
      <c r="M536" s="139" t="s">
        <v>1</v>
      </c>
      <c r="N536" s="140" t="s">
        <v>42</v>
      </c>
      <c r="P536" s="141">
        <f>O536*H536</f>
        <v>0</v>
      </c>
      <c r="Q536" s="141">
        <v>0</v>
      </c>
      <c r="R536" s="141">
        <f>Q536*H536</f>
        <v>0</v>
      </c>
      <c r="S536" s="141">
        <v>0</v>
      </c>
      <c r="T536" s="142">
        <f>S536*H536</f>
        <v>0</v>
      </c>
      <c r="AR536" s="143" t="s">
        <v>145</v>
      </c>
      <c r="AT536" s="143" t="s">
        <v>140</v>
      </c>
      <c r="AU536" s="143" t="s">
        <v>87</v>
      </c>
      <c r="AY536" s="17" t="s">
        <v>138</v>
      </c>
      <c r="BE536" s="144">
        <f>IF(N536="základní",J536,0)</f>
        <v>0</v>
      </c>
      <c r="BF536" s="144">
        <f>IF(N536="snížená",J536,0)</f>
        <v>0</v>
      </c>
      <c r="BG536" s="144">
        <f>IF(N536="zákl. přenesená",J536,0)</f>
        <v>0</v>
      </c>
      <c r="BH536" s="144">
        <f>IF(N536="sníž. přenesená",J536,0)</f>
        <v>0</v>
      </c>
      <c r="BI536" s="144">
        <f>IF(N536="nulová",J536,0)</f>
        <v>0</v>
      </c>
      <c r="BJ536" s="17" t="s">
        <v>85</v>
      </c>
      <c r="BK536" s="144">
        <f>ROUND(I536*H536,2)</f>
        <v>0</v>
      </c>
      <c r="BL536" s="17" t="s">
        <v>145</v>
      </c>
      <c r="BM536" s="143" t="s">
        <v>617</v>
      </c>
    </row>
    <row r="537" spans="2:65" s="12" customFormat="1" ht="10.199999999999999">
      <c r="B537" s="145"/>
      <c r="D537" s="146" t="s">
        <v>147</v>
      </c>
      <c r="E537" s="147" t="s">
        <v>1</v>
      </c>
      <c r="F537" s="148" t="s">
        <v>417</v>
      </c>
      <c r="H537" s="147" t="s">
        <v>1</v>
      </c>
      <c r="I537" s="149"/>
      <c r="L537" s="145"/>
      <c r="M537" s="150"/>
      <c r="T537" s="151"/>
      <c r="AT537" s="147" t="s">
        <v>147</v>
      </c>
      <c r="AU537" s="147" t="s">
        <v>87</v>
      </c>
      <c r="AV537" s="12" t="s">
        <v>85</v>
      </c>
      <c r="AW537" s="12" t="s">
        <v>34</v>
      </c>
      <c r="AX537" s="12" t="s">
        <v>77</v>
      </c>
      <c r="AY537" s="147" t="s">
        <v>138</v>
      </c>
    </row>
    <row r="538" spans="2:65" s="13" customFormat="1" ht="10.199999999999999">
      <c r="B538" s="152"/>
      <c r="D538" s="146" t="s">
        <v>147</v>
      </c>
      <c r="E538" s="153" t="s">
        <v>1</v>
      </c>
      <c r="F538" s="154" t="s">
        <v>606</v>
      </c>
      <c r="H538" s="155">
        <v>1847.1</v>
      </c>
      <c r="I538" s="156"/>
      <c r="L538" s="152"/>
      <c r="M538" s="157"/>
      <c r="T538" s="158"/>
      <c r="AT538" s="153" t="s">
        <v>147</v>
      </c>
      <c r="AU538" s="153" t="s">
        <v>87</v>
      </c>
      <c r="AV538" s="13" t="s">
        <v>87</v>
      </c>
      <c r="AW538" s="13" t="s">
        <v>34</v>
      </c>
      <c r="AX538" s="13" t="s">
        <v>77</v>
      </c>
      <c r="AY538" s="153" t="s">
        <v>138</v>
      </c>
    </row>
    <row r="539" spans="2:65" s="13" customFormat="1" ht="10.199999999999999">
      <c r="B539" s="152"/>
      <c r="D539" s="146" t="s">
        <v>147</v>
      </c>
      <c r="E539" s="153" t="s">
        <v>1</v>
      </c>
      <c r="F539" s="154" t="s">
        <v>607</v>
      </c>
      <c r="H539" s="155">
        <v>211.8</v>
      </c>
      <c r="I539" s="156"/>
      <c r="L539" s="152"/>
      <c r="M539" s="157"/>
      <c r="T539" s="158"/>
      <c r="AT539" s="153" t="s">
        <v>147</v>
      </c>
      <c r="AU539" s="153" t="s">
        <v>87</v>
      </c>
      <c r="AV539" s="13" t="s">
        <v>87</v>
      </c>
      <c r="AW539" s="13" t="s">
        <v>34</v>
      </c>
      <c r="AX539" s="13" t="s">
        <v>77</v>
      </c>
      <c r="AY539" s="153" t="s">
        <v>138</v>
      </c>
    </row>
    <row r="540" spans="2:65" s="12" customFormat="1" ht="10.199999999999999">
      <c r="B540" s="145"/>
      <c r="D540" s="146" t="s">
        <v>147</v>
      </c>
      <c r="E540" s="147" t="s">
        <v>1</v>
      </c>
      <c r="F540" s="148" t="s">
        <v>364</v>
      </c>
      <c r="H540" s="147" t="s">
        <v>1</v>
      </c>
      <c r="I540" s="149"/>
      <c r="L540" s="145"/>
      <c r="M540" s="150"/>
      <c r="T540" s="151"/>
      <c r="AT540" s="147" t="s">
        <v>147</v>
      </c>
      <c r="AU540" s="147" t="s">
        <v>87</v>
      </c>
      <c r="AV540" s="12" t="s">
        <v>85</v>
      </c>
      <c r="AW540" s="12" t="s">
        <v>34</v>
      </c>
      <c r="AX540" s="12" t="s">
        <v>77</v>
      </c>
      <c r="AY540" s="147" t="s">
        <v>138</v>
      </c>
    </row>
    <row r="541" spans="2:65" s="13" customFormat="1" ht="10.199999999999999">
      <c r="B541" s="152"/>
      <c r="D541" s="146" t="s">
        <v>147</v>
      </c>
      <c r="E541" s="153" t="s">
        <v>1</v>
      </c>
      <c r="F541" s="154" t="s">
        <v>608</v>
      </c>
      <c r="H541" s="155">
        <v>310.46300000000002</v>
      </c>
      <c r="I541" s="156"/>
      <c r="L541" s="152"/>
      <c r="M541" s="157"/>
      <c r="T541" s="158"/>
      <c r="AT541" s="153" t="s">
        <v>147</v>
      </c>
      <c r="AU541" s="153" t="s">
        <v>87</v>
      </c>
      <c r="AV541" s="13" t="s">
        <v>87</v>
      </c>
      <c r="AW541" s="13" t="s">
        <v>34</v>
      </c>
      <c r="AX541" s="13" t="s">
        <v>77</v>
      </c>
      <c r="AY541" s="153" t="s">
        <v>138</v>
      </c>
    </row>
    <row r="542" spans="2:65" s="14" customFormat="1" ht="10.199999999999999">
      <c r="B542" s="159"/>
      <c r="D542" s="146" t="s">
        <v>147</v>
      </c>
      <c r="E542" s="160" t="s">
        <v>1</v>
      </c>
      <c r="F542" s="161" t="s">
        <v>150</v>
      </c>
      <c r="H542" s="162">
        <v>2369.3629999999998</v>
      </c>
      <c r="I542" s="163"/>
      <c r="L542" s="159"/>
      <c r="M542" s="164"/>
      <c r="T542" s="165"/>
      <c r="AT542" s="160" t="s">
        <v>147</v>
      </c>
      <c r="AU542" s="160" t="s">
        <v>87</v>
      </c>
      <c r="AV542" s="14" t="s">
        <v>145</v>
      </c>
      <c r="AW542" s="14" t="s">
        <v>34</v>
      </c>
      <c r="AX542" s="14" t="s">
        <v>85</v>
      </c>
      <c r="AY542" s="160" t="s">
        <v>138</v>
      </c>
    </row>
    <row r="543" spans="2:65" s="1" customFormat="1" ht="16.5" customHeight="1">
      <c r="B543" s="32"/>
      <c r="C543" s="132" t="s">
        <v>618</v>
      </c>
      <c r="D543" s="132" t="s">
        <v>140</v>
      </c>
      <c r="E543" s="133" t="s">
        <v>619</v>
      </c>
      <c r="F543" s="134" t="s">
        <v>620</v>
      </c>
      <c r="G543" s="135" t="s">
        <v>143</v>
      </c>
      <c r="H543" s="136">
        <v>2369.3629999999998</v>
      </c>
      <c r="I543" s="137"/>
      <c r="J543" s="138">
        <f>ROUND(I543*H543,2)</f>
        <v>0</v>
      </c>
      <c r="K543" s="134" t="s">
        <v>144</v>
      </c>
      <c r="L543" s="32"/>
      <c r="M543" s="139" t="s">
        <v>1</v>
      </c>
      <c r="N543" s="140" t="s">
        <v>42</v>
      </c>
      <c r="P543" s="141">
        <f>O543*H543</f>
        <v>0</v>
      </c>
      <c r="Q543" s="141">
        <v>0</v>
      </c>
      <c r="R543" s="141">
        <f>Q543*H543</f>
        <v>0</v>
      </c>
      <c r="S543" s="141">
        <v>0</v>
      </c>
      <c r="T543" s="142">
        <f>S543*H543</f>
        <v>0</v>
      </c>
      <c r="AR543" s="143" t="s">
        <v>145</v>
      </c>
      <c r="AT543" s="143" t="s">
        <v>140</v>
      </c>
      <c r="AU543" s="143" t="s">
        <v>87</v>
      </c>
      <c r="AY543" s="17" t="s">
        <v>138</v>
      </c>
      <c r="BE543" s="144">
        <f>IF(N543="základní",J543,0)</f>
        <v>0</v>
      </c>
      <c r="BF543" s="144">
        <f>IF(N543="snížená",J543,0)</f>
        <v>0</v>
      </c>
      <c r="BG543" s="144">
        <f>IF(N543="zákl. přenesená",J543,0)</f>
        <v>0</v>
      </c>
      <c r="BH543" s="144">
        <f>IF(N543="sníž. přenesená",J543,0)</f>
        <v>0</v>
      </c>
      <c r="BI543" s="144">
        <f>IF(N543="nulová",J543,0)</f>
        <v>0</v>
      </c>
      <c r="BJ543" s="17" t="s">
        <v>85</v>
      </c>
      <c r="BK543" s="144">
        <f>ROUND(I543*H543,2)</f>
        <v>0</v>
      </c>
      <c r="BL543" s="17" t="s">
        <v>145</v>
      </c>
      <c r="BM543" s="143" t="s">
        <v>621</v>
      </c>
    </row>
    <row r="544" spans="2:65" s="12" customFormat="1" ht="10.199999999999999">
      <c r="B544" s="145"/>
      <c r="D544" s="146" t="s">
        <v>147</v>
      </c>
      <c r="E544" s="147" t="s">
        <v>1</v>
      </c>
      <c r="F544" s="148" t="s">
        <v>417</v>
      </c>
      <c r="H544" s="147" t="s">
        <v>1</v>
      </c>
      <c r="I544" s="149"/>
      <c r="L544" s="145"/>
      <c r="M544" s="150"/>
      <c r="T544" s="151"/>
      <c r="AT544" s="147" t="s">
        <v>147</v>
      </c>
      <c r="AU544" s="147" t="s">
        <v>87</v>
      </c>
      <c r="AV544" s="12" t="s">
        <v>85</v>
      </c>
      <c r="AW544" s="12" t="s">
        <v>34</v>
      </c>
      <c r="AX544" s="12" t="s">
        <v>77</v>
      </c>
      <c r="AY544" s="147" t="s">
        <v>138</v>
      </c>
    </row>
    <row r="545" spans="2:65" s="13" customFormat="1" ht="10.199999999999999">
      <c r="B545" s="152"/>
      <c r="D545" s="146" t="s">
        <v>147</v>
      </c>
      <c r="E545" s="153" t="s">
        <v>1</v>
      </c>
      <c r="F545" s="154" t="s">
        <v>606</v>
      </c>
      <c r="H545" s="155">
        <v>1847.1</v>
      </c>
      <c r="I545" s="156"/>
      <c r="L545" s="152"/>
      <c r="M545" s="157"/>
      <c r="T545" s="158"/>
      <c r="AT545" s="153" t="s">
        <v>147</v>
      </c>
      <c r="AU545" s="153" t="s">
        <v>87</v>
      </c>
      <c r="AV545" s="13" t="s">
        <v>87</v>
      </c>
      <c r="AW545" s="13" t="s">
        <v>34</v>
      </c>
      <c r="AX545" s="13" t="s">
        <v>77</v>
      </c>
      <c r="AY545" s="153" t="s">
        <v>138</v>
      </c>
    </row>
    <row r="546" spans="2:65" s="13" customFormat="1" ht="10.199999999999999">
      <c r="B546" s="152"/>
      <c r="D546" s="146" t="s">
        <v>147</v>
      </c>
      <c r="E546" s="153" t="s">
        <v>1</v>
      </c>
      <c r="F546" s="154" t="s">
        <v>607</v>
      </c>
      <c r="H546" s="155">
        <v>211.8</v>
      </c>
      <c r="I546" s="156"/>
      <c r="L546" s="152"/>
      <c r="M546" s="157"/>
      <c r="T546" s="158"/>
      <c r="AT546" s="153" t="s">
        <v>147</v>
      </c>
      <c r="AU546" s="153" t="s">
        <v>87</v>
      </c>
      <c r="AV546" s="13" t="s">
        <v>87</v>
      </c>
      <c r="AW546" s="13" t="s">
        <v>34</v>
      </c>
      <c r="AX546" s="13" t="s">
        <v>77</v>
      </c>
      <c r="AY546" s="153" t="s">
        <v>138</v>
      </c>
    </row>
    <row r="547" spans="2:65" s="12" customFormat="1" ht="10.199999999999999">
      <c r="B547" s="145"/>
      <c r="D547" s="146" t="s">
        <v>147</v>
      </c>
      <c r="E547" s="147" t="s">
        <v>1</v>
      </c>
      <c r="F547" s="148" t="s">
        <v>364</v>
      </c>
      <c r="H547" s="147" t="s">
        <v>1</v>
      </c>
      <c r="I547" s="149"/>
      <c r="L547" s="145"/>
      <c r="M547" s="150"/>
      <c r="T547" s="151"/>
      <c r="AT547" s="147" t="s">
        <v>147</v>
      </c>
      <c r="AU547" s="147" t="s">
        <v>87</v>
      </c>
      <c r="AV547" s="12" t="s">
        <v>85</v>
      </c>
      <c r="AW547" s="12" t="s">
        <v>34</v>
      </c>
      <c r="AX547" s="12" t="s">
        <v>77</v>
      </c>
      <c r="AY547" s="147" t="s">
        <v>138</v>
      </c>
    </row>
    <row r="548" spans="2:65" s="13" customFormat="1" ht="10.199999999999999">
      <c r="B548" s="152"/>
      <c r="D548" s="146" t="s">
        <v>147</v>
      </c>
      <c r="E548" s="153" t="s">
        <v>1</v>
      </c>
      <c r="F548" s="154" t="s">
        <v>608</v>
      </c>
      <c r="H548" s="155">
        <v>310.46300000000002</v>
      </c>
      <c r="I548" s="156"/>
      <c r="L548" s="152"/>
      <c r="M548" s="157"/>
      <c r="T548" s="158"/>
      <c r="AT548" s="153" t="s">
        <v>147</v>
      </c>
      <c r="AU548" s="153" t="s">
        <v>87</v>
      </c>
      <c r="AV548" s="13" t="s">
        <v>87</v>
      </c>
      <c r="AW548" s="13" t="s">
        <v>34</v>
      </c>
      <c r="AX548" s="13" t="s">
        <v>77</v>
      </c>
      <c r="AY548" s="153" t="s">
        <v>138</v>
      </c>
    </row>
    <row r="549" spans="2:65" s="14" customFormat="1" ht="10.199999999999999">
      <c r="B549" s="159"/>
      <c r="D549" s="146" t="s">
        <v>147</v>
      </c>
      <c r="E549" s="160" t="s">
        <v>1</v>
      </c>
      <c r="F549" s="161" t="s">
        <v>150</v>
      </c>
      <c r="H549" s="162">
        <v>2369.3629999999998</v>
      </c>
      <c r="I549" s="163"/>
      <c r="L549" s="159"/>
      <c r="M549" s="164"/>
      <c r="T549" s="165"/>
      <c r="AT549" s="160" t="s">
        <v>147</v>
      </c>
      <c r="AU549" s="160" t="s">
        <v>87</v>
      </c>
      <c r="AV549" s="14" t="s">
        <v>145</v>
      </c>
      <c r="AW549" s="14" t="s">
        <v>34</v>
      </c>
      <c r="AX549" s="14" t="s">
        <v>85</v>
      </c>
      <c r="AY549" s="160" t="s">
        <v>138</v>
      </c>
    </row>
    <row r="550" spans="2:65" s="1" customFormat="1" ht="16.5" customHeight="1">
      <c r="B550" s="32"/>
      <c r="C550" s="132" t="s">
        <v>622</v>
      </c>
      <c r="D550" s="132" t="s">
        <v>140</v>
      </c>
      <c r="E550" s="133" t="s">
        <v>623</v>
      </c>
      <c r="F550" s="134" t="s">
        <v>624</v>
      </c>
      <c r="G550" s="135" t="s">
        <v>143</v>
      </c>
      <c r="H550" s="136">
        <v>355404.45</v>
      </c>
      <c r="I550" s="137"/>
      <c r="J550" s="138">
        <f>ROUND(I550*H550,2)</f>
        <v>0</v>
      </c>
      <c r="K550" s="134" t="s">
        <v>144</v>
      </c>
      <c r="L550" s="32"/>
      <c r="M550" s="139" t="s">
        <v>1</v>
      </c>
      <c r="N550" s="140" t="s">
        <v>42</v>
      </c>
      <c r="P550" s="141">
        <f>O550*H550</f>
        <v>0</v>
      </c>
      <c r="Q550" s="141">
        <v>0</v>
      </c>
      <c r="R550" s="141">
        <f>Q550*H550</f>
        <v>0</v>
      </c>
      <c r="S550" s="141">
        <v>0</v>
      </c>
      <c r="T550" s="142">
        <f>S550*H550</f>
        <v>0</v>
      </c>
      <c r="AR550" s="143" t="s">
        <v>145</v>
      </c>
      <c r="AT550" s="143" t="s">
        <v>140</v>
      </c>
      <c r="AU550" s="143" t="s">
        <v>87</v>
      </c>
      <c r="AY550" s="17" t="s">
        <v>138</v>
      </c>
      <c r="BE550" s="144">
        <f>IF(N550="základní",J550,0)</f>
        <v>0</v>
      </c>
      <c r="BF550" s="144">
        <f>IF(N550="snížená",J550,0)</f>
        <v>0</v>
      </c>
      <c r="BG550" s="144">
        <f>IF(N550="zákl. přenesená",J550,0)</f>
        <v>0</v>
      </c>
      <c r="BH550" s="144">
        <f>IF(N550="sníž. přenesená",J550,0)</f>
        <v>0</v>
      </c>
      <c r="BI550" s="144">
        <f>IF(N550="nulová",J550,0)</f>
        <v>0</v>
      </c>
      <c r="BJ550" s="17" t="s">
        <v>85</v>
      </c>
      <c r="BK550" s="144">
        <f>ROUND(I550*H550,2)</f>
        <v>0</v>
      </c>
      <c r="BL550" s="17" t="s">
        <v>145</v>
      </c>
      <c r="BM550" s="143" t="s">
        <v>625</v>
      </c>
    </row>
    <row r="551" spans="2:65" s="12" customFormat="1" ht="10.199999999999999">
      <c r="B551" s="145"/>
      <c r="D551" s="146" t="s">
        <v>147</v>
      </c>
      <c r="E551" s="147" t="s">
        <v>1</v>
      </c>
      <c r="F551" s="148" t="s">
        <v>417</v>
      </c>
      <c r="H551" s="147" t="s">
        <v>1</v>
      </c>
      <c r="I551" s="149"/>
      <c r="L551" s="145"/>
      <c r="M551" s="150"/>
      <c r="T551" s="151"/>
      <c r="AT551" s="147" t="s">
        <v>147</v>
      </c>
      <c r="AU551" s="147" t="s">
        <v>87</v>
      </c>
      <c r="AV551" s="12" t="s">
        <v>85</v>
      </c>
      <c r="AW551" s="12" t="s">
        <v>34</v>
      </c>
      <c r="AX551" s="12" t="s">
        <v>77</v>
      </c>
      <c r="AY551" s="147" t="s">
        <v>138</v>
      </c>
    </row>
    <row r="552" spans="2:65" s="13" customFormat="1" ht="10.199999999999999">
      <c r="B552" s="152"/>
      <c r="D552" s="146" t="s">
        <v>147</v>
      </c>
      <c r="E552" s="153" t="s">
        <v>1</v>
      </c>
      <c r="F552" s="154" t="s">
        <v>606</v>
      </c>
      <c r="H552" s="155">
        <v>1847.1</v>
      </c>
      <c r="I552" s="156"/>
      <c r="L552" s="152"/>
      <c r="M552" s="157"/>
      <c r="T552" s="158"/>
      <c r="AT552" s="153" t="s">
        <v>147</v>
      </c>
      <c r="AU552" s="153" t="s">
        <v>87</v>
      </c>
      <c r="AV552" s="13" t="s">
        <v>87</v>
      </c>
      <c r="AW552" s="13" t="s">
        <v>34</v>
      </c>
      <c r="AX552" s="13" t="s">
        <v>77</v>
      </c>
      <c r="AY552" s="153" t="s">
        <v>138</v>
      </c>
    </row>
    <row r="553" spans="2:65" s="13" customFormat="1" ht="10.199999999999999">
      <c r="B553" s="152"/>
      <c r="D553" s="146" t="s">
        <v>147</v>
      </c>
      <c r="E553" s="153" t="s">
        <v>1</v>
      </c>
      <c r="F553" s="154" t="s">
        <v>607</v>
      </c>
      <c r="H553" s="155">
        <v>211.8</v>
      </c>
      <c r="I553" s="156"/>
      <c r="L553" s="152"/>
      <c r="M553" s="157"/>
      <c r="T553" s="158"/>
      <c r="AT553" s="153" t="s">
        <v>147</v>
      </c>
      <c r="AU553" s="153" t="s">
        <v>87</v>
      </c>
      <c r="AV553" s="13" t="s">
        <v>87</v>
      </c>
      <c r="AW553" s="13" t="s">
        <v>34</v>
      </c>
      <c r="AX553" s="13" t="s">
        <v>77</v>
      </c>
      <c r="AY553" s="153" t="s">
        <v>138</v>
      </c>
    </row>
    <row r="554" spans="2:65" s="12" customFormat="1" ht="10.199999999999999">
      <c r="B554" s="145"/>
      <c r="D554" s="146" t="s">
        <v>147</v>
      </c>
      <c r="E554" s="147" t="s">
        <v>1</v>
      </c>
      <c r="F554" s="148" t="s">
        <v>364</v>
      </c>
      <c r="H554" s="147" t="s">
        <v>1</v>
      </c>
      <c r="I554" s="149"/>
      <c r="L554" s="145"/>
      <c r="M554" s="150"/>
      <c r="T554" s="151"/>
      <c r="AT554" s="147" t="s">
        <v>147</v>
      </c>
      <c r="AU554" s="147" t="s">
        <v>87</v>
      </c>
      <c r="AV554" s="12" t="s">
        <v>85</v>
      </c>
      <c r="AW554" s="12" t="s">
        <v>34</v>
      </c>
      <c r="AX554" s="12" t="s">
        <v>77</v>
      </c>
      <c r="AY554" s="147" t="s">
        <v>138</v>
      </c>
    </row>
    <row r="555" spans="2:65" s="13" customFormat="1" ht="10.199999999999999">
      <c r="B555" s="152"/>
      <c r="D555" s="146" t="s">
        <v>147</v>
      </c>
      <c r="E555" s="153" t="s">
        <v>1</v>
      </c>
      <c r="F555" s="154" t="s">
        <v>608</v>
      </c>
      <c r="H555" s="155">
        <v>310.46300000000002</v>
      </c>
      <c r="I555" s="156"/>
      <c r="L555" s="152"/>
      <c r="M555" s="157"/>
      <c r="T555" s="158"/>
      <c r="AT555" s="153" t="s">
        <v>147</v>
      </c>
      <c r="AU555" s="153" t="s">
        <v>87</v>
      </c>
      <c r="AV555" s="13" t="s">
        <v>87</v>
      </c>
      <c r="AW555" s="13" t="s">
        <v>34</v>
      </c>
      <c r="AX555" s="13" t="s">
        <v>77</v>
      </c>
      <c r="AY555" s="153" t="s">
        <v>138</v>
      </c>
    </row>
    <row r="556" spans="2:65" s="14" customFormat="1" ht="10.199999999999999">
      <c r="B556" s="159"/>
      <c r="D556" s="146" t="s">
        <v>147</v>
      </c>
      <c r="E556" s="160" t="s">
        <v>1</v>
      </c>
      <c r="F556" s="161" t="s">
        <v>150</v>
      </c>
      <c r="H556" s="162">
        <v>2369.3629999999998</v>
      </c>
      <c r="I556" s="163"/>
      <c r="L556" s="159"/>
      <c r="M556" s="164"/>
      <c r="T556" s="165"/>
      <c r="AT556" s="160" t="s">
        <v>147</v>
      </c>
      <c r="AU556" s="160" t="s">
        <v>87</v>
      </c>
      <c r="AV556" s="14" t="s">
        <v>145</v>
      </c>
      <c r="AW556" s="14" t="s">
        <v>34</v>
      </c>
      <c r="AX556" s="14" t="s">
        <v>85</v>
      </c>
      <c r="AY556" s="160" t="s">
        <v>138</v>
      </c>
    </row>
    <row r="557" spans="2:65" s="13" customFormat="1" ht="10.199999999999999">
      <c r="B557" s="152"/>
      <c r="D557" s="146" t="s">
        <v>147</v>
      </c>
      <c r="F557" s="154" t="s">
        <v>613</v>
      </c>
      <c r="H557" s="155">
        <v>355404.45</v>
      </c>
      <c r="I557" s="156"/>
      <c r="L557" s="152"/>
      <c r="M557" s="157"/>
      <c r="T557" s="158"/>
      <c r="AT557" s="153" t="s">
        <v>147</v>
      </c>
      <c r="AU557" s="153" t="s">
        <v>87</v>
      </c>
      <c r="AV557" s="13" t="s">
        <v>87</v>
      </c>
      <c r="AW557" s="13" t="s">
        <v>4</v>
      </c>
      <c r="AX557" s="13" t="s">
        <v>85</v>
      </c>
      <c r="AY557" s="153" t="s">
        <v>138</v>
      </c>
    </row>
    <row r="558" spans="2:65" s="1" customFormat="1" ht="21.75" customHeight="1">
      <c r="B558" s="32"/>
      <c r="C558" s="132" t="s">
        <v>626</v>
      </c>
      <c r="D558" s="132" t="s">
        <v>140</v>
      </c>
      <c r="E558" s="133" t="s">
        <v>627</v>
      </c>
      <c r="F558" s="134" t="s">
        <v>628</v>
      </c>
      <c r="G558" s="135" t="s">
        <v>143</v>
      </c>
      <c r="H558" s="136">
        <v>2369.3629999999998</v>
      </c>
      <c r="I558" s="137"/>
      <c r="J558" s="138">
        <f>ROUND(I558*H558,2)</f>
        <v>0</v>
      </c>
      <c r="K558" s="134" t="s">
        <v>144</v>
      </c>
      <c r="L558" s="32"/>
      <c r="M558" s="139" t="s">
        <v>1</v>
      </c>
      <c r="N558" s="140" t="s">
        <v>42</v>
      </c>
      <c r="P558" s="141">
        <f>O558*H558</f>
        <v>0</v>
      </c>
      <c r="Q558" s="141">
        <v>0</v>
      </c>
      <c r="R558" s="141">
        <f>Q558*H558</f>
        <v>0</v>
      </c>
      <c r="S558" s="141">
        <v>0</v>
      </c>
      <c r="T558" s="142">
        <f>S558*H558</f>
        <v>0</v>
      </c>
      <c r="AR558" s="143" t="s">
        <v>145</v>
      </c>
      <c r="AT558" s="143" t="s">
        <v>140</v>
      </c>
      <c r="AU558" s="143" t="s">
        <v>87</v>
      </c>
      <c r="AY558" s="17" t="s">
        <v>138</v>
      </c>
      <c r="BE558" s="144">
        <f>IF(N558="základní",J558,0)</f>
        <v>0</v>
      </c>
      <c r="BF558" s="144">
        <f>IF(N558="snížená",J558,0)</f>
        <v>0</v>
      </c>
      <c r="BG558" s="144">
        <f>IF(N558="zákl. přenesená",J558,0)</f>
        <v>0</v>
      </c>
      <c r="BH558" s="144">
        <f>IF(N558="sníž. přenesená",J558,0)</f>
        <v>0</v>
      </c>
      <c r="BI558" s="144">
        <f>IF(N558="nulová",J558,0)</f>
        <v>0</v>
      </c>
      <c r="BJ558" s="17" t="s">
        <v>85</v>
      </c>
      <c r="BK558" s="144">
        <f>ROUND(I558*H558,2)</f>
        <v>0</v>
      </c>
      <c r="BL558" s="17" t="s">
        <v>145</v>
      </c>
      <c r="BM558" s="143" t="s">
        <v>629</v>
      </c>
    </row>
    <row r="559" spans="2:65" s="12" customFormat="1" ht="10.199999999999999">
      <c r="B559" s="145"/>
      <c r="D559" s="146" t="s">
        <v>147</v>
      </c>
      <c r="E559" s="147" t="s">
        <v>1</v>
      </c>
      <c r="F559" s="148" t="s">
        <v>417</v>
      </c>
      <c r="H559" s="147" t="s">
        <v>1</v>
      </c>
      <c r="I559" s="149"/>
      <c r="L559" s="145"/>
      <c r="M559" s="150"/>
      <c r="T559" s="151"/>
      <c r="AT559" s="147" t="s">
        <v>147</v>
      </c>
      <c r="AU559" s="147" t="s">
        <v>87</v>
      </c>
      <c r="AV559" s="12" t="s">
        <v>85</v>
      </c>
      <c r="AW559" s="12" t="s">
        <v>34</v>
      </c>
      <c r="AX559" s="12" t="s">
        <v>77</v>
      </c>
      <c r="AY559" s="147" t="s">
        <v>138</v>
      </c>
    </row>
    <row r="560" spans="2:65" s="13" customFormat="1" ht="10.199999999999999">
      <c r="B560" s="152"/>
      <c r="D560" s="146" t="s">
        <v>147</v>
      </c>
      <c r="E560" s="153" t="s">
        <v>1</v>
      </c>
      <c r="F560" s="154" t="s">
        <v>606</v>
      </c>
      <c r="H560" s="155">
        <v>1847.1</v>
      </c>
      <c r="I560" s="156"/>
      <c r="L560" s="152"/>
      <c r="M560" s="157"/>
      <c r="T560" s="158"/>
      <c r="AT560" s="153" t="s">
        <v>147</v>
      </c>
      <c r="AU560" s="153" t="s">
        <v>87</v>
      </c>
      <c r="AV560" s="13" t="s">
        <v>87</v>
      </c>
      <c r="AW560" s="13" t="s">
        <v>34</v>
      </c>
      <c r="AX560" s="13" t="s">
        <v>77</v>
      </c>
      <c r="AY560" s="153" t="s">
        <v>138</v>
      </c>
    </row>
    <row r="561" spans="2:65" s="13" customFormat="1" ht="10.199999999999999">
      <c r="B561" s="152"/>
      <c r="D561" s="146" t="s">
        <v>147</v>
      </c>
      <c r="E561" s="153" t="s">
        <v>1</v>
      </c>
      <c r="F561" s="154" t="s">
        <v>607</v>
      </c>
      <c r="H561" s="155">
        <v>211.8</v>
      </c>
      <c r="I561" s="156"/>
      <c r="L561" s="152"/>
      <c r="M561" s="157"/>
      <c r="T561" s="158"/>
      <c r="AT561" s="153" t="s">
        <v>147</v>
      </c>
      <c r="AU561" s="153" t="s">
        <v>87</v>
      </c>
      <c r="AV561" s="13" t="s">
        <v>87</v>
      </c>
      <c r="AW561" s="13" t="s">
        <v>34</v>
      </c>
      <c r="AX561" s="13" t="s">
        <v>77</v>
      </c>
      <c r="AY561" s="153" t="s">
        <v>138</v>
      </c>
    </row>
    <row r="562" spans="2:65" s="12" customFormat="1" ht="10.199999999999999">
      <c r="B562" s="145"/>
      <c r="D562" s="146" t="s">
        <v>147</v>
      </c>
      <c r="E562" s="147" t="s">
        <v>1</v>
      </c>
      <c r="F562" s="148" t="s">
        <v>364</v>
      </c>
      <c r="H562" s="147" t="s">
        <v>1</v>
      </c>
      <c r="I562" s="149"/>
      <c r="L562" s="145"/>
      <c r="M562" s="150"/>
      <c r="T562" s="151"/>
      <c r="AT562" s="147" t="s">
        <v>147</v>
      </c>
      <c r="AU562" s="147" t="s">
        <v>87</v>
      </c>
      <c r="AV562" s="12" t="s">
        <v>85</v>
      </c>
      <c r="AW562" s="12" t="s">
        <v>34</v>
      </c>
      <c r="AX562" s="12" t="s">
        <v>77</v>
      </c>
      <c r="AY562" s="147" t="s">
        <v>138</v>
      </c>
    </row>
    <row r="563" spans="2:65" s="13" customFormat="1" ht="10.199999999999999">
      <c r="B563" s="152"/>
      <c r="D563" s="146" t="s">
        <v>147</v>
      </c>
      <c r="E563" s="153" t="s">
        <v>1</v>
      </c>
      <c r="F563" s="154" t="s">
        <v>608</v>
      </c>
      <c r="H563" s="155">
        <v>310.46300000000002</v>
      </c>
      <c r="I563" s="156"/>
      <c r="L563" s="152"/>
      <c r="M563" s="157"/>
      <c r="T563" s="158"/>
      <c r="AT563" s="153" t="s">
        <v>147</v>
      </c>
      <c r="AU563" s="153" t="s">
        <v>87</v>
      </c>
      <c r="AV563" s="13" t="s">
        <v>87</v>
      </c>
      <c r="AW563" s="13" t="s">
        <v>34</v>
      </c>
      <c r="AX563" s="13" t="s">
        <v>77</v>
      </c>
      <c r="AY563" s="153" t="s">
        <v>138</v>
      </c>
    </row>
    <row r="564" spans="2:65" s="14" customFormat="1" ht="10.199999999999999">
      <c r="B564" s="159"/>
      <c r="D564" s="146" t="s">
        <v>147</v>
      </c>
      <c r="E564" s="160" t="s">
        <v>1</v>
      </c>
      <c r="F564" s="161" t="s">
        <v>150</v>
      </c>
      <c r="H564" s="162">
        <v>2369.3629999999998</v>
      </c>
      <c r="I564" s="163"/>
      <c r="L564" s="159"/>
      <c r="M564" s="164"/>
      <c r="T564" s="165"/>
      <c r="AT564" s="160" t="s">
        <v>147</v>
      </c>
      <c r="AU564" s="160" t="s">
        <v>87</v>
      </c>
      <c r="AV564" s="14" t="s">
        <v>145</v>
      </c>
      <c r="AW564" s="14" t="s">
        <v>34</v>
      </c>
      <c r="AX564" s="14" t="s">
        <v>85</v>
      </c>
      <c r="AY564" s="160" t="s">
        <v>138</v>
      </c>
    </row>
    <row r="565" spans="2:65" s="11" customFormat="1" ht="22.8" customHeight="1">
      <c r="B565" s="120"/>
      <c r="D565" s="121" t="s">
        <v>76</v>
      </c>
      <c r="E565" s="130" t="s">
        <v>251</v>
      </c>
      <c r="F565" s="130" t="s">
        <v>252</v>
      </c>
      <c r="I565" s="123"/>
      <c r="J565" s="131">
        <f>BK565</f>
        <v>0</v>
      </c>
      <c r="L565" s="120"/>
      <c r="M565" s="125"/>
      <c r="P565" s="126">
        <f>SUM(P566:P570)</f>
        <v>0</v>
      </c>
      <c r="R565" s="126">
        <f>SUM(R566:R570)</f>
        <v>0</v>
      </c>
      <c r="T565" s="127">
        <f>SUM(T566:T570)</f>
        <v>0</v>
      </c>
      <c r="AR565" s="121" t="s">
        <v>85</v>
      </c>
      <c r="AT565" s="128" t="s">
        <v>76</v>
      </c>
      <c r="AU565" s="128" t="s">
        <v>85</v>
      </c>
      <c r="AY565" s="121" t="s">
        <v>138</v>
      </c>
      <c r="BK565" s="129">
        <f>SUM(BK566:BK570)</f>
        <v>0</v>
      </c>
    </row>
    <row r="566" spans="2:65" s="1" customFormat="1" ht="24.15" customHeight="1">
      <c r="B566" s="32"/>
      <c r="C566" s="132" t="s">
        <v>630</v>
      </c>
      <c r="D566" s="132" t="s">
        <v>140</v>
      </c>
      <c r="E566" s="133" t="s">
        <v>631</v>
      </c>
      <c r="F566" s="134" t="s">
        <v>632</v>
      </c>
      <c r="G566" s="135" t="s">
        <v>185</v>
      </c>
      <c r="H566" s="136">
        <v>1.0999999999999999E-2</v>
      </c>
      <c r="I566" s="137"/>
      <c r="J566" s="138">
        <f>ROUND(I566*H566,2)</f>
        <v>0</v>
      </c>
      <c r="K566" s="134" t="s">
        <v>144</v>
      </c>
      <c r="L566" s="32"/>
      <c r="M566" s="139" t="s">
        <v>1</v>
      </c>
      <c r="N566" s="140" t="s">
        <v>42</v>
      </c>
      <c r="P566" s="141">
        <f>O566*H566</f>
        <v>0</v>
      </c>
      <c r="Q566" s="141">
        <v>0</v>
      </c>
      <c r="R566" s="141">
        <f>Q566*H566</f>
        <v>0</v>
      </c>
      <c r="S566" s="141">
        <v>0</v>
      </c>
      <c r="T566" s="142">
        <f>S566*H566</f>
        <v>0</v>
      </c>
      <c r="AR566" s="143" t="s">
        <v>145</v>
      </c>
      <c r="AT566" s="143" t="s">
        <v>140</v>
      </c>
      <c r="AU566" s="143" t="s">
        <v>87</v>
      </c>
      <c r="AY566" s="17" t="s">
        <v>138</v>
      </c>
      <c r="BE566" s="144">
        <f>IF(N566="základní",J566,0)</f>
        <v>0</v>
      </c>
      <c r="BF566" s="144">
        <f>IF(N566="snížená",J566,0)</f>
        <v>0</v>
      </c>
      <c r="BG566" s="144">
        <f>IF(N566="zákl. přenesená",J566,0)</f>
        <v>0</v>
      </c>
      <c r="BH566" s="144">
        <f>IF(N566="sníž. přenesená",J566,0)</f>
        <v>0</v>
      </c>
      <c r="BI566" s="144">
        <f>IF(N566="nulová",J566,0)</f>
        <v>0</v>
      </c>
      <c r="BJ566" s="17" t="s">
        <v>85</v>
      </c>
      <c r="BK566" s="144">
        <f>ROUND(I566*H566,2)</f>
        <v>0</v>
      </c>
      <c r="BL566" s="17" t="s">
        <v>145</v>
      </c>
      <c r="BM566" s="143" t="s">
        <v>633</v>
      </c>
    </row>
    <row r="567" spans="2:65" s="1" customFormat="1" ht="33" customHeight="1">
      <c r="B567" s="32"/>
      <c r="C567" s="132" t="s">
        <v>634</v>
      </c>
      <c r="D567" s="132" t="s">
        <v>140</v>
      </c>
      <c r="E567" s="133" t="s">
        <v>635</v>
      </c>
      <c r="F567" s="134" t="s">
        <v>636</v>
      </c>
      <c r="G567" s="135" t="s">
        <v>185</v>
      </c>
      <c r="H567" s="136">
        <v>1.0999999999999999E-2</v>
      </c>
      <c r="I567" s="137"/>
      <c r="J567" s="138">
        <f>ROUND(I567*H567,2)</f>
        <v>0</v>
      </c>
      <c r="K567" s="134" t="s">
        <v>144</v>
      </c>
      <c r="L567" s="32"/>
      <c r="M567" s="139" t="s">
        <v>1</v>
      </c>
      <c r="N567" s="140" t="s">
        <v>42</v>
      </c>
      <c r="P567" s="141">
        <f>O567*H567</f>
        <v>0</v>
      </c>
      <c r="Q567" s="141">
        <v>0</v>
      </c>
      <c r="R567" s="141">
        <f>Q567*H567</f>
        <v>0</v>
      </c>
      <c r="S567" s="141">
        <v>0</v>
      </c>
      <c r="T567" s="142">
        <f>S567*H567</f>
        <v>0</v>
      </c>
      <c r="AR567" s="143" t="s">
        <v>145</v>
      </c>
      <c r="AT567" s="143" t="s">
        <v>140</v>
      </c>
      <c r="AU567" s="143" t="s">
        <v>87</v>
      </c>
      <c r="AY567" s="17" t="s">
        <v>138</v>
      </c>
      <c r="BE567" s="144">
        <f>IF(N567="základní",J567,0)</f>
        <v>0</v>
      </c>
      <c r="BF567" s="144">
        <f>IF(N567="snížená",J567,0)</f>
        <v>0</v>
      </c>
      <c r="BG567" s="144">
        <f>IF(N567="zákl. přenesená",J567,0)</f>
        <v>0</v>
      </c>
      <c r="BH567" s="144">
        <f>IF(N567="sníž. přenesená",J567,0)</f>
        <v>0</v>
      </c>
      <c r="BI567" s="144">
        <f>IF(N567="nulová",J567,0)</f>
        <v>0</v>
      </c>
      <c r="BJ567" s="17" t="s">
        <v>85</v>
      </c>
      <c r="BK567" s="144">
        <f>ROUND(I567*H567,2)</f>
        <v>0</v>
      </c>
      <c r="BL567" s="17" t="s">
        <v>145</v>
      </c>
      <c r="BM567" s="143" t="s">
        <v>637</v>
      </c>
    </row>
    <row r="568" spans="2:65" s="1" customFormat="1" ht="24.15" customHeight="1">
      <c r="B568" s="32"/>
      <c r="C568" s="132" t="s">
        <v>638</v>
      </c>
      <c r="D568" s="132" t="s">
        <v>140</v>
      </c>
      <c r="E568" s="133" t="s">
        <v>261</v>
      </c>
      <c r="F568" s="134" t="s">
        <v>262</v>
      </c>
      <c r="G568" s="135" t="s">
        <v>185</v>
      </c>
      <c r="H568" s="136">
        <v>0.16500000000000001</v>
      </c>
      <c r="I568" s="137"/>
      <c r="J568" s="138">
        <f>ROUND(I568*H568,2)</f>
        <v>0</v>
      </c>
      <c r="K568" s="134" t="s">
        <v>144</v>
      </c>
      <c r="L568" s="32"/>
      <c r="M568" s="139" t="s">
        <v>1</v>
      </c>
      <c r="N568" s="140" t="s">
        <v>42</v>
      </c>
      <c r="P568" s="141">
        <f>O568*H568</f>
        <v>0</v>
      </c>
      <c r="Q568" s="141">
        <v>0</v>
      </c>
      <c r="R568" s="141">
        <f>Q568*H568</f>
        <v>0</v>
      </c>
      <c r="S568" s="141">
        <v>0</v>
      </c>
      <c r="T568" s="142">
        <f>S568*H568</f>
        <v>0</v>
      </c>
      <c r="AR568" s="143" t="s">
        <v>145</v>
      </c>
      <c r="AT568" s="143" t="s">
        <v>140</v>
      </c>
      <c r="AU568" s="143" t="s">
        <v>87</v>
      </c>
      <c r="AY568" s="17" t="s">
        <v>138</v>
      </c>
      <c r="BE568" s="144">
        <f>IF(N568="základní",J568,0)</f>
        <v>0</v>
      </c>
      <c r="BF568" s="144">
        <f>IF(N568="snížená",J568,0)</f>
        <v>0</v>
      </c>
      <c r="BG568" s="144">
        <f>IF(N568="zákl. přenesená",J568,0)</f>
        <v>0</v>
      </c>
      <c r="BH568" s="144">
        <f>IF(N568="sníž. přenesená",J568,0)</f>
        <v>0</v>
      </c>
      <c r="BI568" s="144">
        <f>IF(N568="nulová",J568,0)</f>
        <v>0</v>
      </c>
      <c r="BJ568" s="17" t="s">
        <v>85</v>
      </c>
      <c r="BK568" s="144">
        <f>ROUND(I568*H568,2)</f>
        <v>0</v>
      </c>
      <c r="BL568" s="17" t="s">
        <v>145</v>
      </c>
      <c r="BM568" s="143" t="s">
        <v>639</v>
      </c>
    </row>
    <row r="569" spans="2:65" s="13" customFormat="1" ht="10.199999999999999">
      <c r="B569" s="152"/>
      <c r="D569" s="146" t="s">
        <v>147</v>
      </c>
      <c r="F569" s="154" t="s">
        <v>640</v>
      </c>
      <c r="H569" s="155">
        <v>0.16500000000000001</v>
      </c>
      <c r="I569" s="156"/>
      <c r="L569" s="152"/>
      <c r="M569" s="157"/>
      <c r="T569" s="158"/>
      <c r="AT569" s="153" t="s">
        <v>147</v>
      </c>
      <c r="AU569" s="153" t="s">
        <v>87</v>
      </c>
      <c r="AV569" s="13" t="s">
        <v>87</v>
      </c>
      <c r="AW569" s="13" t="s">
        <v>4</v>
      </c>
      <c r="AX569" s="13" t="s">
        <v>85</v>
      </c>
      <c r="AY569" s="153" t="s">
        <v>138</v>
      </c>
    </row>
    <row r="570" spans="2:65" s="1" customFormat="1" ht="33" customHeight="1">
      <c r="B570" s="32"/>
      <c r="C570" s="132" t="s">
        <v>641</v>
      </c>
      <c r="D570" s="132" t="s">
        <v>140</v>
      </c>
      <c r="E570" s="133" t="s">
        <v>266</v>
      </c>
      <c r="F570" s="134" t="s">
        <v>267</v>
      </c>
      <c r="G570" s="135" t="s">
        <v>185</v>
      </c>
      <c r="H570" s="136">
        <v>1.0999999999999999E-2</v>
      </c>
      <c r="I570" s="137"/>
      <c r="J570" s="138">
        <f>ROUND(I570*H570,2)</f>
        <v>0</v>
      </c>
      <c r="K570" s="134" t="s">
        <v>144</v>
      </c>
      <c r="L570" s="32"/>
      <c r="M570" s="139" t="s">
        <v>1</v>
      </c>
      <c r="N570" s="140" t="s">
        <v>42</v>
      </c>
      <c r="P570" s="141">
        <f>O570*H570</f>
        <v>0</v>
      </c>
      <c r="Q570" s="141">
        <v>0</v>
      </c>
      <c r="R570" s="141">
        <f>Q570*H570</f>
        <v>0</v>
      </c>
      <c r="S570" s="141">
        <v>0</v>
      </c>
      <c r="T570" s="142">
        <f>S570*H570</f>
        <v>0</v>
      </c>
      <c r="AR570" s="143" t="s">
        <v>145</v>
      </c>
      <c r="AT570" s="143" t="s">
        <v>140</v>
      </c>
      <c r="AU570" s="143" t="s">
        <v>87</v>
      </c>
      <c r="AY570" s="17" t="s">
        <v>138</v>
      </c>
      <c r="BE570" s="144">
        <f>IF(N570="základní",J570,0)</f>
        <v>0</v>
      </c>
      <c r="BF570" s="144">
        <f>IF(N570="snížená",J570,0)</f>
        <v>0</v>
      </c>
      <c r="BG570" s="144">
        <f>IF(N570="zákl. přenesená",J570,0)</f>
        <v>0</v>
      </c>
      <c r="BH570" s="144">
        <f>IF(N570="sníž. přenesená",J570,0)</f>
        <v>0</v>
      </c>
      <c r="BI570" s="144">
        <f>IF(N570="nulová",J570,0)</f>
        <v>0</v>
      </c>
      <c r="BJ570" s="17" t="s">
        <v>85</v>
      </c>
      <c r="BK570" s="144">
        <f>ROUND(I570*H570,2)</f>
        <v>0</v>
      </c>
      <c r="BL570" s="17" t="s">
        <v>145</v>
      </c>
      <c r="BM570" s="143" t="s">
        <v>642</v>
      </c>
    </row>
    <row r="571" spans="2:65" s="11" customFormat="1" ht="22.8" customHeight="1">
      <c r="B571" s="120"/>
      <c r="D571" s="121" t="s">
        <v>76</v>
      </c>
      <c r="E571" s="130" t="s">
        <v>269</v>
      </c>
      <c r="F571" s="130" t="s">
        <v>270</v>
      </c>
      <c r="I571" s="123"/>
      <c r="J571" s="131">
        <f>BK571</f>
        <v>0</v>
      </c>
      <c r="L571" s="120"/>
      <c r="M571" s="125"/>
      <c r="P571" s="126">
        <f>P572</f>
        <v>0</v>
      </c>
      <c r="R571" s="126">
        <f>R572</f>
        <v>0</v>
      </c>
      <c r="T571" s="127">
        <f>T572</f>
        <v>0</v>
      </c>
      <c r="AR571" s="121" t="s">
        <v>85</v>
      </c>
      <c r="AT571" s="128" t="s">
        <v>76</v>
      </c>
      <c r="AU571" s="128" t="s">
        <v>85</v>
      </c>
      <c r="AY571" s="121" t="s">
        <v>138</v>
      </c>
      <c r="BK571" s="129">
        <f>BK572</f>
        <v>0</v>
      </c>
    </row>
    <row r="572" spans="2:65" s="1" customFormat="1" ht="21.75" customHeight="1">
      <c r="B572" s="32"/>
      <c r="C572" s="132" t="s">
        <v>643</v>
      </c>
      <c r="D572" s="132" t="s">
        <v>140</v>
      </c>
      <c r="E572" s="133" t="s">
        <v>644</v>
      </c>
      <c r="F572" s="134" t="s">
        <v>645</v>
      </c>
      <c r="G572" s="135" t="s">
        <v>185</v>
      </c>
      <c r="H572" s="136">
        <v>42.551000000000002</v>
      </c>
      <c r="I572" s="137"/>
      <c r="J572" s="138">
        <f>ROUND(I572*H572,2)</f>
        <v>0</v>
      </c>
      <c r="K572" s="134" t="s">
        <v>144</v>
      </c>
      <c r="L572" s="32"/>
      <c r="M572" s="139" t="s">
        <v>1</v>
      </c>
      <c r="N572" s="140" t="s">
        <v>42</v>
      </c>
      <c r="P572" s="141">
        <f>O572*H572</f>
        <v>0</v>
      </c>
      <c r="Q572" s="141">
        <v>0</v>
      </c>
      <c r="R572" s="141">
        <f>Q572*H572</f>
        <v>0</v>
      </c>
      <c r="S572" s="141">
        <v>0</v>
      </c>
      <c r="T572" s="142">
        <f>S572*H572</f>
        <v>0</v>
      </c>
      <c r="AR572" s="143" t="s">
        <v>145</v>
      </c>
      <c r="AT572" s="143" t="s">
        <v>140</v>
      </c>
      <c r="AU572" s="143" t="s">
        <v>87</v>
      </c>
      <c r="AY572" s="17" t="s">
        <v>138</v>
      </c>
      <c r="BE572" s="144">
        <f>IF(N572="základní",J572,0)</f>
        <v>0</v>
      </c>
      <c r="BF572" s="144">
        <f>IF(N572="snížená",J572,0)</f>
        <v>0</v>
      </c>
      <c r="BG572" s="144">
        <f>IF(N572="zákl. přenesená",J572,0)</f>
        <v>0</v>
      </c>
      <c r="BH572" s="144">
        <f>IF(N572="sníž. přenesená",J572,0)</f>
        <v>0</v>
      </c>
      <c r="BI572" s="144">
        <f>IF(N572="nulová",J572,0)</f>
        <v>0</v>
      </c>
      <c r="BJ572" s="17" t="s">
        <v>85</v>
      </c>
      <c r="BK572" s="144">
        <f>ROUND(I572*H572,2)</f>
        <v>0</v>
      </c>
      <c r="BL572" s="17" t="s">
        <v>145</v>
      </c>
      <c r="BM572" s="143" t="s">
        <v>646</v>
      </c>
    </row>
    <row r="573" spans="2:65" s="11" customFormat="1" ht="22.8" customHeight="1">
      <c r="B573" s="120"/>
      <c r="D573" s="121" t="s">
        <v>76</v>
      </c>
      <c r="E573" s="130" t="s">
        <v>647</v>
      </c>
      <c r="F573" s="130" t="s">
        <v>648</v>
      </c>
      <c r="I573" s="123"/>
      <c r="J573" s="131">
        <f>BK573</f>
        <v>0</v>
      </c>
      <c r="L573" s="120"/>
      <c r="M573" s="125"/>
      <c r="P573" s="126">
        <f>SUM(P574:P583)</f>
        <v>0</v>
      </c>
      <c r="R573" s="126">
        <f>SUM(R574:R583)</f>
        <v>12.33394</v>
      </c>
      <c r="T573" s="127">
        <f>SUM(T574:T583)</f>
        <v>0</v>
      </c>
      <c r="AR573" s="121" t="s">
        <v>87</v>
      </c>
      <c r="AT573" s="128" t="s">
        <v>76</v>
      </c>
      <c r="AU573" s="128" t="s">
        <v>85</v>
      </c>
      <c r="AY573" s="121" t="s">
        <v>138</v>
      </c>
      <c r="BK573" s="129">
        <f>SUM(BK574:BK583)</f>
        <v>0</v>
      </c>
    </row>
    <row r="574" spans="2:65" s="1" customFormat="1" ht="37.799999999999997" customHeight="1">
      <c r="B574" s="32"/>
      <c r="C574" s="132" t="s">
        <v>649</v>
      </c>
      <c r="D574" s="132" t="s">
        <v>140</v>
      </c>
      <c r="E574" s="133" t="s">
        <v>650</v>
      </c>
      <c r="F574" s="134" t="s">
        <v>651</v>
      </c>
      <c r="G574" s="135" t="s">
        <v>143</v>
      </c>
      <c r="H574" s="136">
        <v>458</v>
      </c>
      <c r="I574" s="137"/>
      <c r="J574" s="138">
        <f>ROUND(I574*H574,2)</f>
        <v>0</v>
      </c>
      <c r="K574" s="134" t="s">
        <v>144</v>
      </c>
      <c r="L574" s="32"/>
      <c r="M574" s="139" t="s">
        <v>1</v>
      </c>
      <c r="N574" s="140" t="s">
        <v>42</v>
      </c>
      <c r="P574" s="141">
        <f>O574*H574</f>
        <v>0</v>
      </c>
      <c r="Q574" s="141">
        <v>6.0299999999999998E-3</v>
      </c>
      <c r="R574" s="141">
        <f>Q574*H574</f>
        <v>2.7617400000000001</v>
      </c>
      <c r="S574" s="141">
        <v>0</v>
      </c>
      <c r="T574" s="142">
        <f>S574*H574</f>
        <v>0</v>
      </c>
      <c r="AR574" s="143" t="s">
        <v>223</v>
      </c>
      <c r="AT574" s="143" t="s">
        <v>140</v>
      </c>
      <c r="AU574" s="143" t="s">
        <v>87</v>
      </c>
      <c r="AY574" s="17" t="s">
        <v>138</v>
      </c>
      <c r="BE574" s="144">
        <f>IF(N574="základní",J574,0)</f>
        <v>0</v>
      </c>
      <c r="BF574" s="144">
        <f>IF(N574="snížená",J574,0)</f>
        <v>0</v>
      </c>
      <c r="BG574" s="144">
        <f>IF(N574="zákl. přenesená",J574,0)</f>
        <v>0</v>
      </c>
      <c r="BH574" s="144">
        <f>IF(N574="sníž. přenesená",J574,0)</f>
        <v>0</v>
      </c>
      <c r="BI574" s="144">
        <f>IF(N574="nulová",J574,0)</f>
        <v>0</v>
      </c>
      <c r="BJ574" s="17" t="s">
        <v>85</v>
      </c>
      <c r="BK574" s="144">
        <f>ROUND(I574*H574,2)</f>
        <v>0</v>
      </c>
      <c r="BL574" s="17" t="s">
        <v>223</v>
      </c>
      <c r="BM574" s="143" t="s">
        <v>652</v>
      </c>
    </row>
    <row r="575" spans="2:65" s="12" customFormat="1" ht="10.199999999999999">
      <c r="B575" s="145"/>
      <c r="D575" s="146" t="s">
        <v>147</v>
      </c>
      <c r="E575" s="147" t="s">
        <v>1</v>
      </c>
      <c r="F575" s="148" t="s">
        <v>319</v>
      </c>
      <c r="H575" s="147" t="s">
        <v>1</v>
      </c>
      <c r="I575" s="149"/>
      <c r="L575" s="145"/>
      <c r="M575" s="150"/>
      <c r="T575" s="151"/>
      <c r="AT575" s="147" t="s">
        <v>147</v>
      </c>
      <c r="AU575" s="147" t="s">
        <v>87</v>
      </c>
      <c r="AV575" s="12" t="s">
        <v>85</v>
      </c>
      <c r="AW575" s="12" t="s">
        <v>34</v>
      </c>
      <c r="AX575" s="12" t="s">
        <v>77</v>
      </c>
      <c r="AY575" s="147" t="s">
        <v>138</v>
      </c>
    </row>
    <row r="576" spans="2:65" s="13" customFormat="1" ht="10.199999999999999">
      <c r="B576" s="152"/>
      <c r="D576" s="146" t="s">
        <v>147</v>
      </c>
      <c r="E576" s="153" t="s">
        <v>1</v>
      </c>
      <c r="F576" s="154" t="s">
        <v>304</v>
      </c>
      <c r="H576" s="155">
        <v>458</v>
      </c>
      <c r="I576" s="156"/>
      <c r="L576" s="152"/>
      <c r="M576" s="157"/>
      <c r="T576" s="158"/>
      <c r="AT576" s="153" t="s">
        <v>147</v>
      </c>
      <c r="AU576" s="153" t="s">
        <v>87</v>
      </c>
      <c r="AV576" s="13" t="s">
        <v>87</v>
      </c>
      <c r="AW576" s="13" t="s">
        <v>34</v>
      </c>
      <c r="AX576" s="13" t="s">
        <v>85</v>
      </c>
      <c r="AY576" s="153" t="s">
        <v>138</v>
      </c>
    </row>
    <row r="577" spans="2:65" s="1" customFormat="1" ht="10.199999999999999">
      <c r="B577" s="32"/>
      <c r="D577" s="146" t="s">
        <v>317</v>
      </c>
      <c r="F577" s="189" t="s">
        <v>318</v>
      </c>
      <c r="L577" s="32"/>
      <c r="M577" s="190"/>
      <c r="T577" s="56"/>
      <c r="AU577" s="17" t="s">
        <v>87</v>
      </c>
    </row>
    <row r="578" spans="2:65" s="1" customFormat="1" ht="10.199999999999999">
      <c r="B578" s="32"/>
      <c r="D578" s="146" t="s">
        <v>317</v>
      </c>
      <c r="F578" s="191" t="s">
        <v>319</v>
      </c>
      <c r="H578" s="192">
        <v>0</v>
      </c>
      <c r="L578" s="32"/>
      <c r="M578" s="190"/>
      <c r="T578" s="56"/>
      <c r="AU578" s="17" t="s">
        <v>87</v>
      </c>
    </row>
    <row r="579" spans="2:65" s="1" customFormat="1" ht="10.199999999999999">
      <c r="B579" s="32"/>
      <c r="D579" s="146" t="s">
        <v>317</v>
      </c>
      <c r="F579" s="191" t="s">
        <v>307</v>
      </c>
      <c r="H579" s="192">
        <v>458</v>
      </c>
      <c r="L579" s="32"/>
      <c r="M579" s="190"/>
      <c r="T579" s="56"/>
      <c r="AU579" s="17" t="s">
        <v>87</v>
      </c>
    </row>
    <row r="580" spans="2:65" s="1" customFormat="1" ht="24.15" customHeight="1">
      <c r="B580" s="32"/>
      <c r="C580" s="173" t="s">
        <v>653</v>
      </c>
      <c r="D580" s="173" t="s">
        <v>201</v>
      </c>
      <c r="E580" s="174" t="s">
        <v>332</v>
      </c>
      <c r="F580" s="175" t="s">
        <v>333</v>
      </c>
      <c r="G580" s="176" t="s">
        <v>143</v>
      </c>
      <c r="H580" s="177">
        <v>503.8</v>
      </c>
      <c r="I580" s="178"/>
      <c r="J580" s="179">
        <f>ROUND(I580*H580,2)</f>
        <v>0</v>
      </c>
      <c r="K580" s="175" t="s">
        <v>144</v>
      </c>
      <c r="L580" s="180"/>
      <c r="M580" s="181" t="s">
        <v>1</v>
      </c>
      <c r="N580" s="182" t="s">
        <v>42</v>
      </c>
      <c r="P580" s="141">
        <f>O580*H580</f>
        <v>0</v>
      </c>
      <c r="Q580" s="141">
        <v>1.9E-2</v>
      </c>
      <c r="R580" s="141">
        <f>Q580*H580</f>
        <v>9.5722000000000005</v>
      </c>
      <c r="S580" s="141">
        <v>0</v>
      </c>
      <c r="T580" s="142">
        <f>S580*H580</f>
        <v>0</v>
      </c>
      <c r="AR580" s="143" t="s">
        <v>286</v>
      </c>
      <c r="AT580" s="143" t="s">
        <v>201</v>
      </c>
      <c r="AU580" s="143" t="s">
        <v>87</v>
      </c>
      <c r="AY580" s="17" t="s">
        <v>138</v>
      </c>
      <c r="BE580" s="144">
        <f>IF(N580="základní",J580,0)</f>
        <v>0</v>
      </c>
      <c r="BF580" s="144">
        <f>IF(N580="snížená",J580,0)</f>
        <v>0</v>
      </c>
      <c r="BG580" s="144">
        <f>IF(N580="zákl. přenesená",J580,0)</f>
        <v>0</v>
      </c>
      <c r="BH580" s="144">
        <f>IF(N580="sníž. přenesená",J580,0)</f>
        <v>0</v>
      </c>
      <c r="BI580" s="144">
        <f>IF(N580="nulová",J580,0)</f>
        <v>0</v>
      </c>
      <c r="BJ580" s="17" t="s">
        <v>85</v>
      </c>
      <c r="BK580" s="144">
        <f>ROUND(I580*H580,2)</f>
        <v>0</v>
      </c>
      <c r="BL580" s="17" t="s">
        <v>223</v>
      </c>
      <c r="BM580" s="143" t="s">
        <v>654</v>
      </c>
    </row>
    <row r="581" spans="2:65" s="13" customFormat="1" ht="10.199999999999999">
      <c r="B581" s="152"/>
      <c r="D581" s="146" t="s">
        <v>147</v>
      </c>
      <c r="E581" s="153" t="s">
        <v>1</v>
      </c>
      <c r="F581" s="154" t="s">
        <v>307</v>
      </c>
      <c r="H581" s="155">
        <v>458</v>
      </c>
      <c r="I581" s="156"/>
      <c r="L581" s="152"/>
      <c r="M581" s="157"/>
      <c r="T581" s="158"/>
      <c r="AT581" s="153" t="s">
        <v>147</v>
      </c>
      <c r="AU581" s="153" t="s">
        <v>87</v>
      </c>
      <c r="AV581" s="13" t="s">
        <v>87</v>
      </c>
      <c r="AW581" s="13" t="s">
        <v>34</v>
      </c>
      <c r="AX581" s="13" t="s">
        <v>85</v>
      </c>
      <c r="AY581" s="153" t="s">
        <v>138</v>
      </c>
    </row>
    <row r="582" spans="2:65" s="13" customFormat="1" ht="10.199999999999999">
      <c r="B582" s="152"/>
      <c r="D582" s="146" t="s">
        <v>147</v>
      </c>
      <c r="F582" s="154" t="s">
        <v>655</v>
      </c>
      <c r="H582" s="155">
        <v>503.8</v>
      </c>
      <c r="I582" s="156"/>
      <c r="L582" s="152"/>
      <c r="M582" s="157"/>
      <c r="T582" s="158"/>
      <c r="AT582" s="153" t="s">
        <v>147</v>
      </c>
      <c r="AU582" s="153" t="s">
        <v>87</v>
      </c>
      <c r="AV582" s="13" t="s">
        <v>87</v>
      </c>
      <c r="AW582" s="13" t="s">
        <v>4</v>
      </c>
      <c r="AX582" s="13" t="s">
        <v>85</v>
      </c>
      <c r="AY582" s="153" t="s">
        <v>138</v>
      </c>
    </row>
    <row r="583" spans="2:65" s="1" customFormat="1" ht="24.15" customHeight="1">
      <c r="B583" s="32"/>
      <c r="C583" s="132" t="s">
        <v>656</v>
      </c>
      <c r="D583" s="132" t="s">
        <v>140</v>
      </c>
      <c r="E583" s="133" t="s">
        <v>657</v>
      </c>
      <c r="F583" s="134" t="s">
        <v>658</v>
      </c>
      <c r="G583" s="135" t="s">
        <v>185</v>
      </c>
      <c r="H583" s="136">
        <v>12.334</v>
      </c>
      <c r="I583" s="137"/>
      <c r="J583" s="138">
        <f>ROUND(I583*H583,2)</f>
        <v>0</v>
      </c>
      <c r="K583" s="134" t="s">
        <v>144</v>
      </c>
      <c r="L583" s="32"/>
      <c r="M583" s="139" t="s">
        <v>1</v>
      </c>
      <c r="N583" s="140" t="s">
        <v>42</v>
      </c>
      <c r="P583" s="141">
        <f>O583*H583</f>
        <v>0</v>
      </c>
      <c r="Q583" s="141">
        <v>0</v>
      </c>
      <c r="R583" s="141">
        <f>Q583*H583</f>
        <v>0</v>
      </c>
      <c r="S583" s="141">
        <v>0</v>
      </c>
      <c r="T583" s="142">
        <f>S583*H583</f>
        <v>0</v>
      </c>
      <c r="AR583" s="143" t="s">
        <v>223</v>
      </c>
      <c r="AT583" s="143" t="s">
        <v>140</v>
      </c>
      <c r="AU583" s="143" t="s">
        <v>87</v>
      </c>
      <c r="AY583" s="17" t="s">
        <v>138</v>
      </c>
      <c r="BE583" s="144">
        <f>IF(N583="základní",J583,0)</f>
        <v>0</v>
      </c>
      <c r="BF583" s="144">
        <f>IF(N583="snížená",J583,0)</f>
        <v>0</v>
      </c>
      <c r="BG583" s="144">
        <f>IF(N583="zákl. přenesená",J583,0)</f>
        <v>0</v>
      </c>
      <c r="BH583" s="144">
        <f>IF(N583="sníž. přenesená",J583,0)</f>
        <v>0</v>
      </c>
      <c r="BI583" s="144">
        <f>IF(N583="nulová",J583,0)</f>
        <v>0</v>
      </c>
      <c r="BJ583" s="17" t="s">
        <v>85</v>
      </c>
      <c r="BK583" s="144">
        <f>ROUND(I583*H583,2)</f>
        <v>0</v>
      </c>
      <c r="BL583" s="17" t="s">
        <v>223</v>
      </c>
      <c r="BM583" s="143" t="s">
        <v>659</v>
      </c>
    </row>
    <row r="584" spans="2:65" s="11" customFormat="1" ht="25.95" customHeight="1">
      <c r="B584" s="120"/>
      <c r="D584" s="121" t="s">
        <v>76</v>
      </c>
      <c r="E584" s="122" t="s">
        <v>275</v>
      </c>
      <c r="F584" s="122" t="s">
        <v>276</v>
      </c>
      <c r="I584" s="123"/>
      <c r="J584" s="124">
        <f>BK584</f>
        <v>0</v>
      </c>
      <c r="L584" s="120"/>
      <c r="M584" s="125"/>
      <c r="P584" s="126">
        <f>P585</f>
        <v>0</v>
      </c>
      <c r="R584" s="126">
        <f>R585</f>
        <v>0.22442000000000001</v>
      </c>
      <c r="T584" s="127">
        <f>T585</f>
        <v>0</v>
      </c>
      <c r="AR584" s="121" t="s">
        <v>87</v>
      </c>
      <c r="AT584" s="128" t="s">
        <v>76</v>
      </c>
      <c r="AU584" s="128" t="s">
        <v>77</v>
      </c>
      <c r="AY584" s="121" t="s">
        <v>138</v>
      </c>
      <c r="BK584" s="129">
        <f>BK585</f>
        <v>0</v>
      </c>
    </row>
    <row r="585" spans="2:65" s="11" customFormat="1" ht="22.8" customHeight="1">
      <c r="B585" s="120"/>
      <c r="D585" s="121" t="s">
        <v>76</v>
      </c>
      <c r="E585" s="130" t="s">
        <v>660</v>
      </c>
      <c r="F585" s="130" t="s">
        <v>661</v>
      </c>
      <c r="I585" s="123"/>
      <c r="J585" s="131">
        <f>BK585</f>
        <v>0</v>
      </c>
      <c r="L585" s="120"/>
      <c r="M585" s="125"/>
      <c r="P585" s="126">
        <f>SUM(P586:P594)</f>
        <v>0</v>
      </c>
      <c r="R585" s="126">
        <f>SUM(R586:R594)</f>
        <v>0.22442000000000001</v>
      </c>
      <c r="T585" s="127">
        <f>SUM(T586:T594)</f>
        <v>0</v>
      </c>
      <c r="AR585" s="121" t="s">
        <v>87</v>
      </c>
      <c r="AT585" s="128" t="s">
        <v>76</v>
      </c>
      <c r="AU585" s="128" t="s">
        <v>85</v>
      </c>
      <c r="AY585" s="121" t="s">
        <v>138</v>
      </c>
      <c r="BK585" s="129">
        <f>SUM(BK586:BK594)</f>
        <v>0</v>
      </c>
    </row>
    <row r="586" spans="2:65" s="1" customFormat="1" ht="24.15" customHeight="1">
      <c r="B586" s="32"/>
      <c r="C586" s="132" t="s">
        <v>662</v>
      </c>
      <c r="D586" s="132" t="s">
        <v>140</v>
      </c>
      <c r="E586" s="133" t="s">
        <v>663</v>
      </c>
      <c r="F586" s="134" t="s">
        <v>664</v>
      </c>
      <c r="G586" s="135" t="s">
        <v>143</v>
      </c>
      <c r="H586" s="136">
        <v>458</v>
      </c>
      <c r="I586" s="137"/>
      <c r="J586" s="138">
        <f>ROUND(I586*H586,2)</f>
        <v>0</v>
      </c>
      <c r="K586" s="134" t="s">
        <v>144</v>
      </c>
      <c r="L586" s="32"/>
      <c r="M586" s="139" t="s">
        <v>1</v>
      </c>
      <c r="N586" s="140" t="s">
        <v>42</v>
      </c>
      <c r="P586" s="141">
        <f>O586*H586</f>
        <v>0</v>
      </c>
      <c r="Q586" s="141">
        <v>2.0000000000000001E-4</v>
      </c>
      <c r="R586" s="141">
        <f>Q586*H586</f>
        <v>9.1600000000000001E-2</v>
      </c>
      <c r="S586" s="141">
        <v>0</v>
      </c>
      <c r="T586" s="142">
        <f>S586*H586</f>
        <v>0</v>
      </c>
      <c r="AR586" s="143" t="s">
        <v>223</v>
      </c>
      <c r="AT586" s="143" t="s">
        <v>140</v>
      </c>
      <c r="AU586" s="143" t="s">
        <v>87</v>
      </c>
      <c r="AY586" s="17" t="s">
        <v>138</v>
      </c>
      <c r="BE586" s="144">
        <f>IF(N586="základní",J586,0)</f>
        <v>0</v>
      </c>
      <c r="BF586" s="144">
        <f>IF(N586="snížená",J586,0)</f>
        <v>0</v>
      </c>
      <c r="BG586" s="144">
        <f>IF(N586="zákl. přenesená",J586,0)</f>
        <v>0</v>
      </c>
      <c r="BH586" s="144">
        <f>IF(N586="sníž. přenesená",J586,0)</f>
        <v>0</v>
      </c>
      <c r="BI586" s="144">
        <f>IF(N586="nulová",J586,0)</f>
        <v>0</v>
      </c>
      <c r="BJ586" s="17" t="s">
        <v>85</v>
      </c>
      <c r="BK586" s="144">
        <f>ROUND(I586*H586,2)</f>
        <v>0</v>
      </c>
      <c r="BL586" s="17" t="s">
        <v>223</v>
      </c>
      <c r="BM586" s="143" t="s">
        <v>665</v>
      </c>
    </row>
    <row r="587" spans="2:65" s="12" customFormat="1" ht="10.199999999999999">
      <c r="B587" s="145"/>
      <c r="D587" s="146" t="s">
        <v>147</v>
      </c>
      <c r="E587" s="147" t="s">
        <v>1</v>
      </c>
      <c r="F587" s="148" t="s">
        <v>319</v>
      </c>
      <c r="H587" s="147" t="s">
        <v>1</v>
      </c>
      <c r="I587" s="149"/>
      <c r="L587" s="145"/>
      <c r="M587" s="150"/>
      <c r="T587" s="151"/>
      <c r="AT587" s="147" t="s">
        <v>147</v>
      </c>
      <c r="AU587" s="147" t="s">
        <v>87</v>
      </c>
      <c r="AV587" s="12" t="s">
        <v>85</v>
      </c>
      <c r="AW587" s="12" t="s">
        <v>34</v>
      </c>
      <c r="AX587" s="12" t="s">
        <v>77</v>
      </c>
      <c r="AY587" s="147" t="s">
        <v>138</v>
      </c>
    </row>
    <row r="588" spans="2:65" s="13" customFormat="1" ht="10.199999999999999">
      <c r="B588" s="152"/>
      <c r="D588" s="146" t="s">
        <v>147</v>
      </c>
      <c r="E588" s="153" t="s">
        <v>304</v>
      </c>
      <c r="F588" s="154" t="s">
        <v>307</v>
      </c>
      <c r="H588" s="155">
        <v>458</v>
      </c>
      <c r="I588" s="156"/>
      <c r="L588" s="152"/>
      <c r="M588" s="157"/>
      <c r="T588" s="158"/>
      <c r="AT588" s="153" t="s">
        <v>147</v>
      </c>
      <c r="AU588" s="153" t="s">
        <v>87</v>
      </c>
      <c r="AV588" s="13" t="s">
        <v>87</v>
      </c>
      <c r="AW588" s="13" t="s">
        <v>34</v>
      </c>
      <c r="AX588" s="13" t="s">
        <v>85</v>
      </c>
      <c r="AY588" s="153" t="s">
        <v>138</v>
      </c>
    </row>
    <row r="589" spans="2:65" s="1" customFormat="1" ht="33" customHeight="1">
      <c r="B589" s="32"/>
      <c r="C589" s="132" t="s">
        <v>666</v>
      </c>
      <c r="D589" s="132" t="s">
        <v>140</v>
      </c>
      <c r="E589" s="133" t="s">
        <v>667</v>
      </c>
      <c r="F589" s="134" t="s">
        <v>668</v>
      </c>
      <c r="G589" s="135" t="s">
        <v>143</v>
      </c>
      <c r="H589" s="136">
        <v>458</v>
      </c>
      <c r="I589" s="137"/>
      <c r="J589" s="138">
        <f>ROUND(I589*H589,2)</f>
        <v>0</v>
      </c>
      <c r="K589" s="134" t="s">
        <v>144</v>
      </c>
      <c r="L589" s="32"/>
      <c r="M589" s="139" t="s">
        <v>1</v>
      </c>
      <c r="N589" s="140" t="s">
        <v>42</v>
      </c>
      <c r="P589" s="141">
        <f>O589*H589</f>
        <v>0</v>
      </c>
      <c r="Q589" s="141">
        <v>2.9E-4</v>
      </c>
      <c r="R589" s="141">
        <f>Q589*H589</f>
        <v>0.13281999999999999</v>
      </c>
      <c r="S589" s="141">
        <v>0</v>
      </c>
      <c r="T589" s="142">
        <f>S589*H589</f>
        <v>0</v>
      </c>
      <c r="AR589" s="143" t="s">
        <v>223</v>
      </c>
      <c r="AT589" s="143" t="s">
        <v>140</v>
      </c>
      <c r="AU589" s="143" t="s">
        <v>87</v>
      </c>
      <c r="AY589" s="17" t="s">
        <v>138</v>
      </c>
      <c r="BE589" s="144">
        <f>IF(N589="základní",J589,0)</f>
        <v>0</v>
      </c>
      <c r="BF589" s="144">
        <f>IF(N589="snížená",J589,0)</f>
        <v>0</v>
      </c>
      <c r="BG589" s="144">
        <f>IF(N589="zákl. přenesená",J589,0)</f>
        <v>0</v>
      </c>
      <c r="BH589" s="144">
        <f>IF(N589="sníž. přenesená",J589,0)</f>
        <v>0</v>
      </c>
      <c r="BI589" s="144">
        <f>IF(N589="nulová",J589,0)</f>
        <v>0</v>
      </c>
      <c r="BJ589" s="17" t="s">
        <v>85</v>
      </c>
      <c r="BK589" s="144">
        <f>ROUND(I589*H589,2)</f>
        <v>0</v>
      </c>
      <c r="BL589" s="17" t="s">
        <v>223</v>
      </c>
      <c r="BM589" s="143" t="s">
        <v>669</v>
      </c>
    </row>
    <row r="590" spans="2:65" s="12" customFormat="1" ht="10.199999999999999">
      <c r="B590" s="145"/>
      <c r="D590" s="146" t="s">
        <v>147</v>
      </c>
      <c r="E590" s="147" t="s">
        <v>1</v>
      </c>
      <c r="F590" s="148" t="s">
        <v>319</v>
      </c>
      <c r="H590" s="147" t="s">
        <v>1</v>
      </c>
      <c r="I590" s="149"/>
      <c r="L590" s="145"/>
      <c r="M590" s="150"/>
      <c r="T590" s="151"/>
      <c r="AT590" s="147" t="s">
        <v>147</v>
      </c>
      <c r="AU590" s="147" t="s">
        <v>87</v>
      </c>
      <c r="AV590" s="12" t="s">
        <v>85</v>
      </c>
      <c r="AW590" s="12" t="s">
        <v>34</v>
      </c>
      <c r="AX590" s="12" t="s">
        <v>77</v>
      </c>
      <c r="AY590" s="147" t="s">
        <v>138</v>
      </c>
    </row>
    <row r="591" spans="2:65" s="13" customFormat="1" ht="10.199999999999999">
      <c r="B591" s="152"/>
      <c r="D591" s="146" t="s">
        <v>147</v>
      </c>
      <c r="E591" s="153" t="s">
        <v>1</v>
      </c>
      <c r="F591" s="154" t="s">
        <v>304</v>
      </c>
      <c r="H591" s="155">
        <v>458</v>
      </c>
      <c r="I591" s="156"/>
      <c r="L591" s="152"/>
      <c r="M591" s="157"/>
      <c r="T591" s="158"/>
      <c r="AT591" s="153" t="s">
        <v>147</v>
      </c>
      <c r="AU591" s="153" t="s">
        <v>87</v>
      </c>
      <c r="AV591" s="13" t="s">
        <v>87</v>
      </c>
      <c r="AW591" s="13" t="s">
        <v>34</v>
      </c>
      <c r="AX591" s="13" t="s">
        <v>85</v>
      </c>
      <c r="AY591" s="153" t="s">
        <v>138</v>
      </c>
    </row>
    <row r="592" spans="2:65" s="1" customFormat="1" ht="10.199999999999999">
      <c r="B592" s="32"/>
      <c r="D592" s="146" t="s">
        <v>317</v>
      </c>
      <c r="F592" s="189" t="s">
        <v>318</v>
      </c>
      <c r="L592" s="32"/>
      <c r="M592" s="190"/>
      <c r="T592" s="56"/>
      <c r="AU592" s="17" t="s">
        <v>87</v>
      </c>
    </row>
    <row r="593" spans="2:47" s="1" customFormat="1" ht="10.199999999999999">
      <c r="B593" s="32"/>
      <c r="D593" s="146" t="s">
        <v>317</v>
      </c>
      <c r="F593" s="191" t="s">
        <v>319</v>
      </c>
      <c r="H593" s="192">
        <v>0</v>
      </c>
      <c r="L593" s="32"/>
      <c r="M593" s="190"/>
      <c r="T593" s="56"/>
      <c r="AU593" s="17" t="s">
        <v>87</v>
      </c>
    </row>
    <row r="594" spans="2:47" s="1" customFormat="1" ht="10.199999999999999">
      <c r="B594" s="32"/>
      <c r="D594" s="146" t="s">
        <v>317</v>
      </c>
      <c r="F594" s="191" t="s">
        <v>307</v>
      </c>
      <c r="H594" s="192">
        <v>458</v>
      </c>
      <c r="L594" s="32"/>
      <c r="M594" s="193"/>
      <c r="N594" s="185"/>
      <c r="O594" s="185"/>
      <c r="P594" s="185"/>
      <c r="Q594" s="185"/>
      <c r="R594" s="185"/>
      <c r="S594" s="185"/>
      <c r="T594" s="194"/>
      <c r="AU594" s="17" t="s">
        <v>87</v>
      </c>
    </row>
    <row r="595" spans="2:47" s="1" customFormat="1" ht="6.9" customHeight="1">
      <c r="B595" s="44"/>
      <c r="C595" s="45"/>
      <c r="D595" s="45"/>
      <c r="E595" s="45"/>
      <c r="F595" s="45"/>
      <c r="G595" s="45"/>
      <c r="H595" s="45"/>
      <c r="I595" s="45"/>
      <c r="J595" s="45"/>
      <c r="K595" s="45"/>
      <c r="L595" s="32"/>
    </row>
  </sheetData>
  <sheetProtection algorithmName="SHA-512" hashValue="KOm469mNd0rhNsB0Qn4Rwol5Jk3FkkUHmZ4jpyAqRsDD9SofooWPigwolg+17rJ6gAEGy0QcnYbChhEJynAqfQ==" saltValue="EEy3+m7ZfgUgrdkbBsNVuKSIsHCfl1g+h/k1dnq0mPFF12+587GNCV80xyHJt4wyXQk9fqKn5noeL+YtbVD8CQ==" spinCount="100000" sheet="1" objects="1" scenarios="1" formatColumns="0" formatRows="0" autoFilter="0"/>
  <autoFilter ref="C123:K594" xr:uid="{00000000-0009-0000-0000-00000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677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7" t="s">
        <v>93</v>
      </c>
      <c r="AZ2" s="188" t="s">
        <v>670</v>
      </c>
      <c r="BA2" s="188" t="s">
        <v>671</v>
      </c>
      <c r="BB2" s="188" t="s">
        <v>143</v>
      </c>
      <c r="BC2" s="188" t="s">
        <v>672</v>
      </c>
      <c r="BD2" s="188" t="s">
        <v>154</v>
      </c>
    </row>
    <row r="3" spans="2:5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  <c r="AZ3" s="188" t="s">
        <v>673</v>
      </c>
      <c r="BA3" s="188" t="s">
        <v>671</v>
      </c>
      <c r="BB3" s="188" t="s">
        <v>143</v>
      </c>
      <c r="BC3" s="188" t="s">
        <v>674</v>
      </c>
      <c r="BD3" s="188" t="s">
        <v>154</v>
      </c>
    </row>
    <row r="4" spans="2:56" ht="24.9" customHeight="1">
      <c r="B4" s="20"/>
      <c r="D4" s="21" t="s">
        <v>106</v>
      </c>
      <c r="L4" s="20"/>
      <c r="M4" s="88" t="s">
        <v>10</v>
      </c>
      <c r="AT4" s="17" t="s">
        <v>4</v>
      </c>
      <c r="AZ4" s="188" t="s">
        <v>301</v>
      </c>
      <c r="BA4" s="188" t="s">
        <v>675</v>
      </c>
      <c r="BB4" s="188" t="s">
        <v>143</v>
      </c>
      <c r="BC4" s="188" t="s">
        <v>676</v>
      </c>
      <c r="BD4" s="188" t="s">
        <v>154</v>
      </c>
    </row>
    <row r="5" spans="2:56" ht="6.9" customHeight="1">
      <c r="B5" s="20"/>
      <c r="L5" s="20"/>
      <c r="AZ5" s="188" t="s">
        <v>677</v>
      </c>
      <c r="BA5" s="188" t="s">
        <v>675</v>
      </c>
      <c r="BB5" s="188" t="s">
        <v>143</v>
      </c>
      <c r="BC5" s="188" t="s">
        <v>678</v>
      </c>
      <c r="BD5" s="188" t="s">
        <v>154</v>
      </c>
    </row>
    <row r="6" spans="2:56" ht="12" customHeight="1">
      <c r="B6" s="20"/>
      <c r="D6" s="27" t="s">
        <v>16</v>
      </c>
      <c r="L6" s="20"/>
      <c r="AZ6" s="188" t="s">
        <v>679</v>
      </c>
      <c r="BA6" s="188" t="s">
        <v>680</v>
      </c>
      <c r="BB6" s="188" t="s">
        <v>143</v>
      </c>
      <c r="BC6" s="188" t="s">
        <v>681</v>
      </c>
      <c r="BD6" s="188" t="s">
        <v>154</v>
      </c>
    </row>
    <row r="7" spans="2:56" ht="16.5" customHeight="1">
      <c r="B7" s="20"/>
      <c r="E7" s="244" t="str">
        <f>'Rekapitulace stavby'!K6</f>
        <v>Stavební úpravy pavilonu 7, ul. Vejprnická č.p. 679, Plzeň</v>
      </c>
      <c r="F7" s="245"/>
      <c r="G7" s="245"/>
      <c r="H7" s="245"/>
      <c r="L7" s="20"/>
      <c r="AZ7" s="188" t="s">
        <v>682</v>
      </c>
      <c r="BA7" s="188" t="s">
        <v>680</v>
      </c>
      <c r="BB7" s="188" t="s">
        <v>143</v>
      </c>
      <c r="BC7" s="188" t="s">
        <v>683</v>
      </c>
      <c r="BD7" s="188" t="s">
        <v>154</v>
      </c>
    </row>
    <row r="8" spans="2:56" s="1" customFormat="1" ht="12" customHeight="1">
      <c r="B8" s="32"/>
      <c r="D8" s="27" t="s">
        <v>107</v>
      </c>
      <c r="L8" s="32"/>
    </row>
    <row r="9" spans="2:56" s="1" customFormat="1" ht="16.5" customHeight="1">
      <c r="B9" s="32"/>
      <c r="E9" s="206" t="s">
        <v>684</v>
      </c>
      <c r="F9" s="246"/>
      <c r="G9" s="246"/>
      <c r="H9" s="246"/>
      <c r="L9" s="32"/>
    </row>
    <row r="10" spans="2:56" s="1" customFormat="1" ht="10.199999999999999">
      <c r="B10" s="32"/>
      <c r="L10" s="32"/>
    </row>
    <row r="11" spans="2:5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5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12. 3. 2026</v>
      </c>
      <c r="L12" s="32"/>
    </row>
    <row r="13" spans="2:56" s="1" customFormat="1" ht="10.8" customHeight="1">
      <c r="B13" s="32"/>
      <c r="L13" s="32"/>
    </row>
    <row r="14" spans="2:5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56" s="1" customFormat="1" ht="18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56" s="1" customFormat="1" ht="6.9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7" t="str">
        <f>'Rekapitulace stavby'!E14</f>
        <v>Vyplň údaj</v>
      </c>
      <c r="F18" s="228"/>
      <c r="G18" s="228"/>
      <c r="H18" s="228"/>
      <c r="I18" s="27" t="s">
        <v>28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">
        <v>32</v>
      </c>
      <c r="L23" s="32"/>
    </row>
    <row r="24" spans="2:12" s="1" customFormat="1" ht="18" customHeight="1">
      <c r="B24" s="32"/>
      <c r="E24" s="25" t="s">
        <v>33</v>
      </c>
      <c r="I24" s="27" t="s">
        <v>28</v>
      </c>
      <c r="J24" s="25" t="s">
        <v>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9"/>
      <c r="E27" s="233" t="s">
        <v>1</v>
      </c>
      <c r="F27" s="233"/>
      <c r="G27" s="233"/>
      <c r="H27" s="233"/>
      <c r="L27" s="89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37</v>
      </c>
      <c r="J30" s="66">
        <f>ROUND(J126, 2)</f>
        <v>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" customHeight="1">
      <c r="B33" s="32"/>
      <c r="D33" s="55" t="s">
        <v>41</v>
      </c>
      <c r="E33" s="27" t="s">
        <v>42</v>
      </c>
      <c r="F33" s="91">
        <f>ROUND((SUM(BE126:BE676)),  2)</f>
        <v>0</v>
      </c>
      <c r="I33" s="92">
        <v>0.21</v>
      </c>
      <c r="J33" s="91">
        <f>ROUND(((SUM(BE126:BE676))*I33),  2)</f>
        <v>0</v>
      </c>
      <c r="L33" s="32"/>
    </row>
    <row r="34" spans="2:12" s="1" customFormat="1" ht="14.4" customHeight="1">
      <c r="B34" s="32"/>
      <c r="E34" s="27" t="s">
        <v>43</v>
      </c>
      <c r="F34" s="91">
        <f>ROUND((SUM(BF126:BF676)),  2)</f>
        <v>0</v>
      </c>
      <c r="I34" s="92">
        <v>0.12</v>
      </c>
      <c r="J34" s="91">
        <f>ROUND(((SUM(BF126:BF676))*I34),  2)</f>
        <v>0</v>
      </c>
      <c r="L34" s="32"/>
    </row>
    <row r="35" spans="2:12" s="1" customFormat="1" ht="14.4" hidden="1" customHeight="1">
      <c r="B35" s="32"/>
      <c r="E35" s="27" t="s">
        <v>44</v>
      </c>
      <c r="F35" s="91">
        <f>ROUND((SUM(BG126:BG676)),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>
      <c r="B36" s="32"/>
      <c r="E36" s="27" t="s">
        <v>45</v>
      </c>
      <c r="F36" s="91">
        <f>ROUND((SUM(BH126:BH676)),  2)</f>
        <v>0</v>
      </c>
      <c r="I36" s="92">
        <v>0.12</v>
      </c>
      <c r="J36" s="91">
        <f>0</f>
        <v>0</v>
      </c>
      <c r="L36" s="32"/>
    </row>
    <row r="37" spans="2:12" s="1" customFormat="1" ht="14.4" hidden="1" customHeight="1">
      <c r="B37" s="32"/>
      <c r="E37" s="27" t="s">
        <v>46</v>
      </c>
      <c r="F37" s="91">
        <f>ROUND((SUM(BI126:BI676)),  2)</f>
        <v>0</v>
      </c>
      <c r="I37" s="92">
        <v>0</v>
      </c>
      <c r="J37" s="91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109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4" t="str">
        <f>E7</f>
        <v>Stavební úpravy pavilonu 7, ul. Vejprnická č.p. 679, Plzeň</v>
      </c>
      <c r="F85" s="245"/>
      <c r="G85" s="245"/>
      <c r="H85" s="245"/>
      <c r="L85" s="32"/>
    </row>
    <row r="86" spans="2:47" s="1" customFormat="1" ht="12" customHeight="1">
      <c r="B86" s="32"/>
      <c r="C86" s="27" t="s">
        <v>107</v>
      </c>
      <c r="L86" s="32"/>
    </row>
    <row r="87" spans="2:47" s="1" customFormat="1" ht="16.5" customHeight="1">
      <c r="B87" s="32"/>
      <c r="E87" s="206" t="str">
        <f>E9</f>
        <v>03 - Zateplení střechy</v>
      </c>
      <c r="F87" s="246"/>
      <c r="G87" s="246"/>
      <c r="H87" s="246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Plzeň</v>
      </c>
      <c r="I89" s="27" t="s">
        <v>22</v>
      </c>
      <c r="J89" s="52" t="str">
        <f>IF(J12="","",J12)</f>
        <v>12. 3. 2026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24</v>
      </c>
      <c r="F91" s="25" t="str">
        <f>E15</f>
        <v>SOUE Plzeň, Vejprnická 56</v>
      </c>
      <c r="I91" s="27" t="s">
        <v>31</v>
      </c>
      <c r="J91" s="30" t="str">
        <f>E21</f>
        <v>A.D.S. Rokycany s.r.o.</v>
      </c>
      <c r="L91" s="32"/>
    </row>
    <row r="92" spans="2:47" s="1" customFormat="1" ht="25.65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>A.D.S. Rokycany s.r.o.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110</v>
      </c>
      <c r="D94" s="93"/>
      <c r="E94" s="93"/>
      <c r="F94" s="93"/>
      <c r="G94" s="93"/>
      <c r="H94" s="93"/>
      <c r="I94" s="93"/>
      <c r="J94" s="102" t="s">
        <v>111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112</v>
      </c>
      <c r="J96" s="66">
        <f>J126</f>
        <v>0</v>
      </c>
      <c r="L96" s="32"/>
      <c r="AU96" s="17" t="s">
        <v>113</v>
      </c>
    </row>
    <row r="97" spans="2:12" s="8" customFormat="1" ht="24.9" customHeight="1">
      <c r="B97" s="104"/>
      <c r="D97" s="105" t="s">
        <v>114</v>
      </c>
      <c r="E97" s="106"/>
      <c r="F97" s="106"/>
      <c r="G97" s="106"/>
      <c r="H97" s="106"/>
      <c r="I97" s="106"/>
      <c r="J97" s="107">
        <f>J127</f>
        <v>0</v>
      </c>
      <c r="L97" s="104"/>
    </row>
    <row r="98" spans="2:12" s="9" customFormat="1" ht="19.95" customHeight="1">
      <c r="B98" s="108"/>
      <c r="D98" s="109" t="s">
        <v>309</v>
      </c>
      <c r="E98" s="110"/>
      <c r="F98" s="110"/>
      <c r="G98" s="110"/>
      <c r="H98" s="110"/>
      <c r="I98" s="110"/>
      <c r="J98" s="111">
        <f>J128</f>
        <v>0</v>
      </c>
      <c r="L98" s="108"/>
    </row>
    <row r="99" spans="2:12" s="8" customFormat="1" ht="24.9" customHeight="1">
      <c r="B99" s="104"/>
      <c r="D99" s="105" t="s">
        <v>121</v>
      </c>
      <c r="E99" s="106"/>
      <c r="F99" s="106"/>
      <c r="G99" s="106"/>
      <c r="H99" s="106"/>
      <c r="I99" s="106"/>
      <c r="J99" s="107">
        <f>J199</f>
        <v>0</v>
      </c>
      <c r="L99" s="104"/>
    </row>
    <row r="100" spans="2:12" s="9" customFormat="1" ht="19.95" customHeight="1">
      <c r="B100" s="108"/>
      <c r="D100" s="109" t="s">
        <v>685</v>
      </c>
      <c r="E100" s="110"/>
      <c r="F100" s="110"/>
      <c r="G100" s="110"/>
      <c r="H100" s="110"/>
      <c r="I100" s="110"/>
      <c r="J100" s="111">
        <f>J200</f>
        <v>0</v>
      </c>
      <c r="L100" s="108"/>
    </row>
    <row r="101" spans="2:12" s="9" customFormat="1" ht="19.95" customHeight="1">
      <c r="B101" s="108"/>
      <c r="D101" s="109" t="s">
        <v>310</v>
      </c>
      <c r="E101" s="110"/>
      <c r="F101" s="110"/>
      <c r="G101" s="110"/>
      <c r="H101" s="110"/>
      <c r="I101" s="110"/>
      <c r="J101" s="111">
        <f>J428</f>
        <v>0</v>
      </c>
      <c r="L101" s="108"/>
    </row>
    <row r="102" spans="2:12" s="9" customFormat="1" ht="19.95" customHeight="1">
      <c r="B102" s="108"/>
      <c r="D102" s="109" t="s">
        <v>686</v>
      </c>
      <c r="E102" s="110"/>
      <c r="F102" s="110"/>
      <c r="G102" s="110"/>
      <c r="H102" s="110"/>
      <c r="I102" s="110"/>
      <c r="J102" s="111">
        <f>J563</f>
        <v>0</v>
      </c>
      <c r="L102" s="108"/>
    </row>
    <row r="103" spans="2:12" s="9" customFormat="1" ht="19.95" customHeight="1">
      <c r="B103" s="108"/>
      <c r="D103" s="109" t="s">
        <v>687</v>
      </c>
      <c r="E103" s="110"/>
      <c r="F103" s="110"/>
      <c r="G103" s="110"/>
      <c r="H103" s="110"/>
      <c r="I103" s="110"/>
      <c r="J103" s="111">
        <f>J587</f>
        <v>0</v>
      </c>
      <c r="L103" s="108"/>
    </row>
    <row r="104" spans="2:12" s="9" customFormat="1" ht="19.95" customHeight="1">
      <c r="B104" s="108"/>
      <c r="D104" s="109" t="s">
        <v>688</v>
      </c>
      <c r="E104" s="110"/>
      <c r="F104" s="110"/>
      <c r="G104" s="110"/>
      <c r="H104" s="110"/>
      <c r="I104" s="110"/>
      <c r="J104" s="111">
        <f>J599</f>
        <v>0</v>
      </c>
      <c r="L104" s="108"/>
    </row>
    <row r="105" spans="2:12" s="9" customFormat="1" ht="19.95" customHeight="1">
      <c r="B105" s="108"/>
      <c r="D105" s="109" t="s">
        <v>689</v>
      </c>
      <c r="E105" s="110"/>
      <c r="F105" s="110"/>
      <c r="G105" s="110"/>
      <c r="H105" s="110"/>
      <c r="I105" s="110"/>
      <c r="J105" s="111">
        <f>J618</f>
        <v>0</v>
      </c>
      <c r="L105" s="108"/>
    </row>
    <row r="106" spans="2:12" s="9" customFormat="1" ht="19.95" customHeight="1">
      <c r="B106" s="108"/>
      <c r="D106" s="109" t="s">
        <v>690</v>
      </c>
      <c r="E106" s="110"/>
      <c r="F106" s="110"/>
      <c r="G106" s="110"/>
      <c r="H106" s="110"/>
      <c r="I106" s="110"/>
      <c r="J106" s="111">
        <f>J668</f>
        <v>0</v>
      </c>
      <c r="L106" s="108"/>
    </row>
    <row r="107" spans="2:12" s="1" customFormat="1" ht="21.75" customHeight="1">
      <c r="B107" s="32"/>
      <c r="L107" s="32"/>
    </row>
    <row r="108" spans="2:12" s="1" customFormat="1" ht="6.9" customHeight="1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2"/>
    </row>
    <row r="112" spans="2:12" s="1" customFormat="1" ht="6.9" customHeight="1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2"/>
    </row>
    <row r="113" spans="2:63" s="1" customFormat="1" ht="24.9" customHeight="1">
      <c r="B113" s="32"/>
      <c r="C113" s="21" t="s">
        <v>123</v>
      </c>
      <c r="L113" s="32"/>
    </row>
    <row r="114" spans="2:63" s="1" customFormat="1" ht="6.9" customHeight="1">
      <c r="B114" s="32"/>
      <c r="L114" s="32"/>
    </row>
    <row r="115" spans="2:63" s="1" customFormat="1" ht="12" customHeight="1">
      <c r="B115" s="32"/>
      <c r="C115" s="27" t="s">
        <v>16</v>
      </c>
      <c r="L115" s="32"/>
    </row>
    <row r="116" spans="2:63" s="1" customFormat="1" ht="16.5" customHeight="1">
      <c r="B116" s="32"/>
      <c r="E116" s="244" t="str">
        <f>E7</f>
        <v>Stavební úpravy pavilonu 7, ul. Vejprnická č.p. 679, Plzeň</v>
      </c>
      <c r="F116" s="245"/>
      <c r="G116" s="245"/>
      <c r="H116" s="245"/>
      <c r="L116" s="32"/>
    </row>
    <row r="117" spans="2:63" s="1" customFormat="1" ht="12" customHeight="1">
      <c r="B117" s="32"/>
      <c r="C117" s="27" t="s">
        <v>107</v>
      </c>
      <c r="L117" s="32"/>
    </row>
    <row r="118" spans="2:63" s="1" customFormat="1" ht="16.5" customHeight="1">
      <c r="B118" s="32"/>
      <c r="E118" s="206" t="str">
        <f>E9</f>
        <v>03 - Zateplení střechy</v>
      </c>
      <c r="F118" s="246"/>
      <c r="G118" s="246"/>
      <c r="H118" s="246"/>
      <c r="L118" s="32"/>
    </row>
    <row r="119" spans="2:63" s="1" customFormat="1" ht="6.9" customHeight="1">
      <c r="B119" s="32"/>
      <c r="L119" s="32"/>
    </row>
    <row r="120" spans="2:63" s="1" customFormat="1" ht="12" customHeight="1">
      <c r="B120" s="32"/>
      <c r="C120" s="27" t="s">
        <v>20</v>
      </c>
      <c r="F120" s="25" t="str">
        <f>F12</f>
        <v>Plzeň</v>
      </c>
      <c r="I120" s="27" t="s">
        <v>22</v>
      </c>
      <c r="J120" s="52" t="str">
        <f>IF(J12="","",J12)</f>
        <v>12. 3. 2026</v>
      </c>
      <c r="L120" s="32"/>
    </row>
    <row r="121" spans="2:63" s="1" customFormat="1" ht="6.9" customHeight="1">
      <c r="B121" s="32"/>
      <c r="L121" s="32"/>
    </row>
    <row r="122" spans="2:63" s="1" customFormat="1" ht="25.65" customHeight="1">
      <c r="B122" s="32"/>
      <c r="C122" s="27" t="s">
        <v>24</v>
      </c>
      <c r="F122" s="25" t="str">
        <f>E15</f>
        <v>SOUE Plzeň, Vejprnická 56</v>
      </c>
      <c r="I122" s="27" t="s">
        <v>31</v>
      </c>
      <c r="J122" s="30" t="str">
        <f>E21</f>
        <v>A.D.S. Rokycany s.r.o.</v>
      </c>
      <c r="L122" s="32"/>
    </row>
    <row r="123" spans="2:63" s="1" customFormat="1" ht="25.65" customHeight="1">
      <c r="B123" s="32"/>
      <c r="C123" s="27" t="s">
        <v>29</v>
      </c>
      <c r="F123" s="25" t="str">
        <f>IF(E18="","",E18)</f>
        <v>Vyplň údaj</v>
      </c>
      <c r="I123" s="27" t="s">
        <v>35</v>
      </c>
      <c r="J123" s="30" t="str">
        <f>E24</f>
        <v>A.D.S. Rokycany s.r.o.</v>
      </c>
      <c r="L123" s="32"/>
    </row>
    <row r="124" spans="2:63" s="1" customFormat="1" ht="10.35" customHeight="1">
      <c r="B124" s="32"/>
      <c r="L124" s="32"/>
    </row>
    <row r="125" spans="2:63" s="10" customFormat="1" ht="29.25" customHeight="1">
      <c r="B125" s="112"/>
      <c r="C125" s="113" t="s">
        <v>124</v>
      </c>
      <c r="D125" s="114" t="s">
        <v>62</v>
      </c>
      <c r="E125" s="114" t="s">
        <v>58</v>
      </c>
      <c r="F125" s="114" t="s">
        <v>59</v>
      </c>
      <c r="G125" s="114" t="s">
        <v>125</v>
      </c>
      <c r="H125" s="114" t="s">
        <v>126</v>
      </c>
      <c r="I125" s="114" t="s">
        <v>127</v>
      </c>
      <c r="J125" s="114" t="s">
        <v>111</v>
      </c>
      <c r="K125" s="115" t="s">
        <v>128</v>
      </c>
      <c r="L125" s="112"/>
      <c r="M125" s="59" t="s">
        <v>1</v>
      </c>
      <c r="N125" s="60" t="s">
        <v>41</v>
      </c>
      <c r="O125" s="60" t="s">
        <v>129</v>
      </c>
      <c r="P125" s="60" t="s">
        <v>130</v>
      </c>
      <c r="Q125" s="60" t="s">
        <v>131</v>
      </c>
      <c r="R125" s="60" t="s">
        <v>132</v>
      </c>
      <c r="S125" s="60" t="s">
        <v>133</v>
      </c>
      <c r="T125" s="61" t="s">
        <v>134</v>
      </c>
    </row>
    <row r="126" spans="2:63" s="1" customFormat="1" ht="22.8" customHeight="1">
      <c r="B126" s="32"/>
      <c r="C126" s="64" t="s">
        <v>135</v>
      </c>
      <c r="J126" s="116">
        <f>BK126</f>
        <v>0</v>
      </c>
      <c r="L126" s="32"/>
      <c r="M126" s="62"/>
      <c r="N126" s="53"/>
      <c r="O126" s="53"/>
      <c r="P126" s="117">
        <f>P127+P199</f>
        <v>0</v>
      </c>
      <c r="Q126" s="53"/>
      <c r="R126" s="117">
        <f>R127+R199</f>
        <v>12.706621930000001</v>
      </c>
      <c r="S126" s="53"/>
      <c r="T126" s="118">
        <f>T127+T199</f>
        <v>1.1298512000000001</v>
      </c>
      <c r="AT126" s="17" t="s">
        <v>76</v>
      </c>
      <c r="AU126" s="17" t="s">
        <v>113</v>
      </c>
      <c r="BK126" s="119">
        <f>BK127+BK199</f>
        <v>0</v>
      </c>
    </row>
    <row r="127" spans="2:63" s="11" customFormat="1" ht="25.95" customHeight="1">
      <c r="B127" s="120"/>
      <c r="D127" s="121" t="s">
        <v>76</v>
      </c>
      <c r="E127" s="122" t="s">
        <v>136</v>
      </c>
      <c r="F127" s="122" t="s">
        <v>137</v>
      </c>
      <c r="I127" s="123"/>
      <c r="J127" s="124">
        <f>BK127</f>
        <v>0</v>
      </c>
      <c r="L127" s="120"/>
      <c r="M127" s="125"/>
      <c r="P127" s="126">
        <f>P128</f>
        <v>0</v>
      </c>
      <c r="R127" s="126">
        <f>R128</f>
        <v>0.91930564999999986</v>
      </c>
      <c r="T127" s="127">
        <f>T128</f>
        <v>6.8800000000000005E-5</v>
      </c>
      <c r="AR127" s="121" t="s">
        <v>85</v>
      </c>
      <c r="AT127" s="128" t="s">
        <v>76</v>
      </c>
      <c r="AU127" s="128" t="s">
        <v>77</v>
      </c>
      <c r="AY127" s="121" t="s">
        <v>138</v>
      </c>
      <c r="BK127" s="129">
        <f>BK128</f>
        <v>0</v>
      </c>
    </row>
    <row r="128" spans="2:63" s="11" customFormat="1" ht="22.8" customHeight="1">
      <c r="B128" s="120"/>
      <c r="D128" s="121" t="s">
        <v>76</v>
      </c>
      <c r="E128" s="130" t="s">
        <v>173</v>
      </c>
      <c r="F128" s="130" t="s">
        <v>312</v>
      </c>
      <c r="I128" s="123"/>
      <c r="J128" s="131">
        <f>BK128</f>
        <v>0</v>
      </c>
      <c r="L128" s="120"/>
      <c r="M128" s="125"/>
      <c r="P128" s="126">
        <f>SUM(P129:P198)</f>
        <v>0</v>
      </c>
      <c r="R128" s="126">
        <f>SUM(R129:R198)</f>
        <v>0.91930564999999986</v>
      </c>
      <c r="T128" s="127">
        <f>SUM(T129:T198)</f>
        <v>6.8800000000000005E-5</v>
      </c>
      <c r="AR128" s="121" t="s">
        <v>85</v>
      </c>
      <c r="AT128" s="128" t="s">
        <v>76</v>
      </c>
      <c r="AU128" s="128" t="s">
        <v>85</v>
      </c>
      <c r="AY128" s="121" t="s">
        <v>138</v>
      </c>
      <c r="BK128" s="129">
        <f>SUM(BK129:BK198)</f>
        <v>0</v>
      </c>
    </row>
    <row r="129" spans="2:65" s="1" customFormat="1" ht="16.5" customHeight="1">
      <c r="B129" s="32"/>
      <c r="C129" s="132" t="s">
        <v>85</v>
      </c>
      <c r="D129" s="132" t="s">
        <v>140</v>
      </c>
      <c r="E129" s="133" t="s">
        <v>691</v>
      </c>
      <c r="F129" s="134" t="s">
        <v>692</v>
      </c>
      <c r="G129" s="135" t="s">
        <v>143</v>
      </c>
      <c r="H129" s="136">
        <v>62.094999999999999</v>
      </c>
      <c r="I129" s="137"/>
      <c r="J129" s="138">
        <f>ROUND(I129*H129,2)</f>
        <v>0</v>
      </c>
      <c r="K129" s="134" t="s">
        <v>144</v>
      </c>
      <c r="L129" s="32"/>
      <c r="M129" s="139" t="s">
        <v>1</v>
      </c>
      <c r="N129" s="140" t="s">
        <v>42</v>
      </c>
      <c r="P129" s="141">
        <f>O129*H129</f>
        <v>0</v>
      </c>
      <c r="Q129" s="141">
        <v>2.5999999999999998E-4</v>
      </c>
      <c r="R129" s="141">
        <f>Q129*H129</f>
        <v>1.6144699999999998E-2</v>
      </c>
      <c r="S129" s="141">
        <v>0</v>
      </c>
      <c r="T129" s="142">
        <f>S129*H129</f>
        <v>0</v>
      </c>
      <c r="AR129" s="143" t="s">
        <v>145</v>
      </c>
      <c r="AT129" s="143" t="s">
        <v>140</v>
      </c>
      <c r="AU129" s="143" t="s">
        <v>87</v>
      </c>
      <c r="AY129" s="17" t="s">
        <v>138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7" t="s">
        <v>85</v>
      </c>
      <c r="BK129" s="144">
        <f>ROUND(I129*H129,2)</f>
        <v>0</v>
      </c>
      <c r="BL129" s="17" t="s">
        <v>145</v>
      </c>
      <c r="BM129" s="143" t="s">
        <v>693</v>
      </c>
    </row>
    <row r="130" spans="2:65" s="1" customFormat="1" ht="24.15" customHeight="1">
      <c r="B130" s="32"/>
      <c r="C130" s="132" t="s">
        <v>87</v>
      </c>
      <c r="D130" s="132" t="s">
        <v>140</v>
      </c>
      <c r="E130" s="133" t="s">
        <v>567</v>
      </c>
      <c r="F130" s="134" t="s">
        <v>568</v>
      </c>
      <c r="G130" s="135" t="s">
        <v>143</v>
      </c>
      <c r="H130" s="136">
        <v>6.72</v>
      </c>
      <c r="I130" s="137"/>
      <c r="J130" s="138">
        <f>ROUND(I130*H130,2)</f>
        <v>0</v>
      </c>
      <c r="K130" s="134" t="s">
        <v>144</v>
      </c>
      <c r="L130" s="32"/>
      <c r="M130" s="139" t="s">
        <v>1</v>
      </c>
      <c r="N130" s="140" t="s">
        <v>42</v>
      </c>
      <c r="P130" s="141">
        <f>O130*H130</f>
        <v>0</v>
      </c>
      <c r="Q130" s="141">
        <v>1.8000000000000001E-4</v>
      </c>
      <c r="R130" s="141">
        <f>Q130*H130</f>
        <v>1.2096000000000001E-3</v>
      </c>
      <c r="S130" s="141">
        <v>0</v>
      </c>
      <c r="T130" s="142">
        <f>S130*H130</f>
        <v>0</v>
      </c>
      <c r="AR130" s="143" t="s">
        <v>145</v>
      </c>
      <c r="AT130" s="143" t="s">
        <v>140</v>
      </c>
      <c r="AU130" s="143" t="s">
        <v>87</v>
      </c>
      <c r="AY130" s="17" t="s">
        <v>138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7" t="s">
        <v>85</v>
      </c>
      <c r="BK130" s="144">
        <f>ROUND(I130*H130,2)</f>
        <v>0</v>
      </c>
      <c r="BL130" s="17" t="s">
        <v>145</v>
      </c>
      <c r="BM130" s="143" t="s">
        <v>694</v>
      </c>
    </row>
    <row r="131" spans="2:65" s="12" customFormat="1" ht="10.199999999999999">
      <c r="B131" s="145"/>
      <c r="D131" s="146" t="s">
        <v>147</v>
      </c>
      <c r="E131" s="147" t="s">
        <v>1</v>
      </c>
      <c r="F131" s="148" t="s">
        <v>695</v>
      </c>
      <c r="H131" s="147" t="s">
        <v>1</v>
      </c>
      <c r="I131" s="149"/>
      <c r="L131" s="145"/>
      <c r="M131" s="150"/>
      <c r="T131" s="151"/>
      <c r="AT131" s="147" t="s">
        <v>147</v>
      </c>
      <c r="AU131" s="147" t="s">
        <v>87</v>
      </c>
      <c r="AV131" s="12" t="s">
        <v>85</v>
      </c>
      <c r="AW131" s="12" t="s">
        <v>34</v>
      </c>
      <c r="AX131" s="12" t="s">
        <v>77</v>
      </c>
      <c r="AY131" s="147" t="s">
        <v>138</v>
      </c>
    </row>
    <row r="132" spans="2:65" s="13" customFormat="1" ht="10.199999999999999">
      <c r="B132" s="152"/>
      <c r="D132" s="146" t="s">
        <v>147</v>
      </c>
      <c r="E132" s="153" t="s">
        <v>1</v>
      </c>
      <c r="F132" s="154" t="s">
        <v>696</v>
      </c>
      <c r="H132" s="155">
        <v>6.72</v>
      </c>
      <c r="I132" s="156"/>
      <c r="L132" s="152"/>
      <c r="M132" s="157"/>
      <c r="T132" s="158"/>
      <c r="AT132" s="153" t="s">
        <v>147</v>
      </c>
      <c r="AU132" s="153" t="s">
        <v>87</v>
      </c>
      <c r="AV132" s="13" t="s">
        <v>87</v>
      </c>
      <c r="AW132" s="13" t="s">
        <v>34</v>
      </c>
      <c r="AX132" s="13" t="s">
        <v>77</v>
      </c>
      <c r="AY132" s="153" t="s">
        <v>138</v>
      </c>
    </row>
    <row r="133" spans="2:65" s="14" customFormat="1" ht="10.199999999999999">
      <c r="B133" s="159"/>
      <c r="D133" s="146" t="s">
        <v>147</v>
      </c>
      <c r="E133" s="160" t="s">
        <v>1</v>
      </c>
      <c r="F133" s="161" t="s">
        <v>150</v>
      </c>
      <c r="H133" s="162">
        <v>6.72</v>
      </c>
      <c r="I133" s="163"/>
      <c r="L133" s="159"/>
      <c r="M133" s="164"/>
      <c r="T133" s="165"/>
      <c r="AT133" s="160" t="s">
        <v>147</v>
      </c>
      <c r="AU133" s="160" t="s">
        <v>87</v>
      </c>
      <c r="AV133" s="14" t="s">
        <v>145</v>
      </c>
      <c r="AW133" s="14" t="s">
        <v>34</v>
      </c>
      <c r="AX133" s="14" t="s">
        <v>85</v>
      </c>
      <c r="AY133" s="160" t="s">
        <v>138</v>
      </c>
    </row>
    <row r="134" spans="2:65" s="1" customFormat="1" ht="24.15" customHeight="1">
      <c r="B134" s="32"/>
      <c r="C134" s="132" t="s">
        <v>154</v>
      </c>
      <c r="D134" s="132" t="s">
        <v>140</v>
      </c>
      <c r="E134" s="133" t="s">
        <v>575</v>
      </c>
      <c r="F134" s="134" t="s">
        <v>576</v>
      </c>
      <c r="G134" s="135" t="s">
        <v>143</v>
      </c>
      <c r="H134" s="136">
        <v>55.375</v>
      </c>
      <c r="I134" s="137"/>
      <c r="J134" s="138">
        <f>ROUND(I134*H134,2)</f>
        <v>0</v>
      </c>
      <c r="K134" s="134" t="s">
        <v>144</v>
      </c>
      <c r="L134" s="32"/>
      <c r="M134" s="139" t="s">
        <v>1</v>
      </c>
      <c r="N134" s="140" t="s">
        <v>42</v>
      </c>
      <c r="P134" s="141">
        <f>O134*H134</f>
        <v>0</v>
      </c>
      <c r="Q134" s="141">
        <v>1.3999999999999999E-4</v>
      </c>
      <c r="R134" s="141">
        <f>Q134*H134</f>
        <v>7.752499999999999E-3</v>
      </c>
      <c r="S134" s="141">
        <v>0</v>
      </c>
      <c r="T134" s="142">
        <f>S134*H134</f>
        <v>0</v>
      </c>
      <c r="AR134" s="143" t="s">
        <v>145</v>
      </c>
      <c r="AT134" s="143" t="s">
        <v>140</v>
      </c>
      <c r="AU134" s="143" t="s">
        <v>87</v>
      </c>
      <c r="AY134" s="17" t="s">
        <v>138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7" t="s">
        <v>85</v>
      </c>
      <c r="BK134" s="144">
        <f>ROUND(I134*H134,2)</f>
        <v>0</v>
      </c>
      <c r="BL134" s="17" t="s">
        <v>145</v>
      </c>
      <c r="BM134" s="143" t="s">
        <v>697</v>
      </c>
    </row>
    <row r="135" spans="2:65" s="12" customFormat="1" ht="10.199999999999999">
      <c r="B135" s="145"/>
      <c r="D135" s="146" t="s">
        <v>147</v>
      </c>
      <c r="E135" s="147" t="s">
        <v>1</v>
      </c>
      <c r="F135" s="148" t="s">
        <v>695</v>
      </c>
      <c r="H135" s="147" t="s">
        <v>1</v>
      </c>
      <c r="I135" s="149"/>
      <c r="L135" s="145"/>
      <c r="M135" s="150"/>
      <c r="T135" s="151"/>
      <c r="AT135" s="147" t="s">
        <v>147</v>
      </c>
      <c r="AU135" s="147" t="s">
        <v>87</v>
      </c>
      <c r="AV135" s="12" t="s">
        <v>85</v>
      </c>
      <c r="AW135" s="12" t="s">
        <v>34</v>
      </c>
      <c r="AX135" s="12" t="s">
        <v>77</v>
      </c>
      <c r="AY135" s="147" t="s">
        <v>138</v>
      </c>
    </row>
    <row r="136" spans="2:65" s="12" customFormat="1" ht="10.199999999999999">
      <c r="B136" s="145"/>
      <c r="D136" s="146" t="s">
        <v>147</v>
      </c>
      <c r="E136" s="147" t="s">
        <v>1</v>
      </c>
      <c r="F136" s="148" t="s">
        <v>695</v>
      </c>
      <c r="H136" s="147" t="s">
        <v>1</v>
      </c>
      <c r="I136" s="149"/>
      <c r="L136" s="145"/>
      <c r="M136" s="150"/>
      <c r="T136" s="151"/>
      <c r="AT136" s="147" t="s">
        <v>147</v>
      </c>
      <c r="AU136" s="147" t="s">
        <v>87</v>
      </c>
      <c r="AV136" s="12" t="s">
        <v>85</v>
      </c>
      <c r="AW136" s="12" t="s">
        <v>34</v>
      </c>
      <c r="AX136" s="12" t="s">
        <v>77</v>
      </c>
      <c r="AY136" s="147" t="s">
        <v>138</v>
      </c>
    </row>
    <row r="137" spans="2:65" s="13" customFormat="1" ht="10.199999999999999">
      <c r="B137" s="152"/>
      <c r="D137" s="146" t="s">
        <v>147</v>
      </c>
      <c r="E137" s="153" t="s">
        <v>1</v>
      </c>
      <c r="F137" s="154" t="s">
        <v>698</v>
      </c>
      <c r="H137" s="155">
        <v>62.984999999999999</v>
      </c>
      <c r="I137" s="156"/>
      <c r="L137" s="152"/>
      <c r="M137" s="157"/>
      <c r="T137" s="158"/>
      <c r="AT137" s="153" t="s">
        <v>147</v>
      </c>
      <c r="AU137" s="153" t="s">
        <v>87</v>
      </c>
      <c r="AV137" s="13" t="s">
        <v>87</v>
      </c>
      <c r="AW137" s="13" t="s">
        <v>34</v>
      </c>
      <c r="AX137" s="13" t="s">
        <v>77</v>
      </c>
      <c r="AY137" s="153" t="s">
        <v>138</v>
      </c>
    </row>
    <row r="138" spans="2:65" s="13" customFormat="1" ht="10.199999999999999">
      <c r="B138" s="152"/>
      <c r="D138" s="146" t="s">
        <v>147</v>
      </c>
      <c r="E138" s="153" t="s">
        <v>1</v>
      </c>
      <c r="F138" s="154" t="s">
        <v>699</v>
      </c>
      <c r="H138" s="155">
        <v>-1.44</v>
      </c>
      <c r="I138" s="156"/>
      <c r="L138" s="152"/>
      <c r="M138" s="157"/>
      <c r="T138" s="158"/>
      <c r="AT138" s="153" t="s">
        <v>147</v>
      </c>
      <c r="AU138" s="153" t="s">
        <v>87</v>
      </c>
      <c r="AV138" s="13" t="s">
        <v>87</v>
      </c>
      <c r="AW138" s="13" t="s">
        <v>34</v>
      </c>
      <c r="AX138" s="13" t="s">
        <v>77</v>
      </c>
      <c r="AY138" s="153" t="s">
        <v>138</v>
      </c>
    </row>
    <row r="139" spans="2:65" s="13" customFormat="1" ht="10.199999999999999">
      <c r="B139" s="152"/>
      <c r="D139" s="146" t="s">
        <v>147</v>
      </c>
      <c r="E139" s="153" t="s">
        <v>1</v>
      </c>
      <c r="F139" s="154" t="s">
        <v>700</v>
      </c>
      <c r="H139" s="155">
        <v>-2</v>
      </c>
      <c r="I139" s="156"/>
      <c r="L139" s="152"/>
      <c r="M139" s="157"/>
      <c r="T139" s="158"/>
      <c r="AT139" s="153" t="s">
        <v>147</v>
      </c>
      <c r="AU139" s="153" t="s">
        <v>87</v>
      </c>
      <c r="AV139" s="13" t="s">
        <v>87</v>
      </c>
      <c r="AW139" s="13" t="s">
        <v>34</v>
      </c>
      <c r="AX139" s="13" t="s">
        <v>77</v>
      </c>
      <c r="AY139" s="153" t="s">
        <v>138</v>
      </c>
    </row>
    <row r="140" spans="2:65" s="13" customFormat="1" ht="10.199999999999999">
      <c r="B140" s="152"/>
      <c r="D140" s="146" t="s">
        <v>147</v>
      </c>
      <c r="E140" s="153" t="s">
        <v>1</v>
      </c>
      <c r="F140" s="154" t="s">
        <v>701</v>
      </c>
      <c r="H140" s="155">
        <v>1.3</v>
      </c>
      <c r="I140" s="156"/>
      <c r="L140" s="152"/>
      <c r="M140" s="157"/>
      <c r="T140" s="158"/>
      <c r="AT140" s="153" t="s">
        <v>147</v>
      </c>
      <c r="AU140" s="153" t="s">
        <v>87</v>
      </c>
      <c r="AV140" s="13" t="s">
        <v>87</v>
      </c>
      <c r="AW140" s="13" t="s">
        <v>34</v>
      </c>
      <c r="AX140" s="13" t="s">
        <v>77</v>
      </c>
      <c r="AY140" s="153" t="s">
        <v>138</v>
      </c>
    </row>
    <row r="141" spans="2:65" s="13" customFormat="1" ht="10.199999999999999">
      <c r="B141" s="152"/>
      <c r="D141" s="146" t="s">
        <v>147</v>
      </c>
      <c r="E141" s="153" t="s">
        <v>1</v>
      </c>
      <c r="F141" s="154" t="s">
        <v>702</v>
      </c>
      <c r="H141" s="155">
        <v>1.25</v>
      </c>
      <c r="I141" s="156"/>
      <c r="L141" s="152"/>
      <c r="M141" s="157"/>
      <c r="T141" s="158"/>
      <c r="AT141" s="153" t="s">
        <v>147</v>
      </c>
      <c r="AU141" s="153" t="s">
        <v>87</v>
      </c>
      <c r="AV141" s="13" t="s">
        <v>87</v>
      </c>
      <c r="AW141" s="13" t="s">
        <v>34</v>
      </c>
      <c r="AX141" s="13" t="s">
        <v>77</v>
      </c>
      <c r="AY141" s="153" t="s">
        <v>138</v>
      </c>
    </row>
    <row r="142" spans="2:65" s="13" customFormat="1" ht="10.199999999999999">
      <c r="B142" s="152"/>
      <c r="D142" s="146" t="s">
        <v>147</v>
      </c>
      <c r="E142" s="153" t="s">
        <v>1</v>
      </c>
      <c r="F142" s="154" t="s">
        <v>703</v>
      </c>
      <c r="H142" s="155">
        <v>-6.72</v>
      </c>
      <c r="I142" s="156"/>
      <c r="L142" s="152"/>
      <c r="M142" s="157"/>
      <c r="T142" s="158"/>
      <c r="AT142" s="153" t="s">
        <v>147</v>
      </c>
      <c r="AU142" s="153" t="s">
        <v>87</v>
      </c>
      <c r="AV142" s="13" t="s">
        <v>87</v>
      </c>
      <c r="AW142" s="13" t="s">
        <v>34</v>
      </c>
      <c r="AX142" s="13" t="s">
        <v>77</v>
      </c>
      <c r="AY142" s="153" t="s">
        <v>138</v>
      </c>
    </row>
    <row r="143" spans="2:65" s="14" customFormat="1" ht="10.199999999999999">
      <c r="B143" s="159"/>
      <c r="D143" s="146" t="s">
        <v>147</v>
      </c>
      <c r="E143" s="160" t="s">
        <v>1</v>
      </c>
      <c r="F143" s="161" t="s">
        <v>150</v>
      </c>
      <c r="H143" s="162">
        <v>55.375</v>
      </c>
      <c r="I143" s="163"/>
      <c r="L143" s="159"/>
      <c r="M143" s="164"/>
      <c r="T143" s="165"/>
      <c r="AT143" s="160" t="s">
        <v>147</v>
      </c>
      <c r="AU143" s="160" t="s">
        <v>87</v>
      </c>
      <c r="AV143" s="14" t="s">
        <v>145</v>
      </c>
      <c r="AW143" s="14" t="s">
        <v>34</v>
      </c>
      <c r="AX143" s="14" t="s">
        <v>85</v>
      </c>
      <c r="AY143" s="160" t="s">
        <v>138</v>
      </c>
    </row>
    <row r="144" spans="2:65" s="1" customFormat="1" ht="37.799999999999997" customHeight="1">
      <c r="B144" s="32"/>
      <c r="C144" s="132" t="s">
        <v>145</v>
      </c>
      <c r="D144" s="132" t="s">
        <v>140</v>
      </c>
      <c r="E144" s="133" t="s">
        <v>359</v>
      </c>
      <c r="F144" s="134" t="s">
        <v>704</v>
      </c>
      <c r="G144" s="135" t="s">
        <v>143</v>
      </c>
      <c r="H144" s="136">
        <v>5.5250000000000004</v>
      </c>
      <c r="I144" s="137"/>
      <c r="J144" s="138">
        <f>ROUND(I144*H144,2)</f>
        <v>0</v>
      </c>
      <c r="K144" s="134" t="s">
        <v>144</v>
      </c>
      <c r="L144" s="32"/>
      <c r="M144" s="139" t="s">
        <v>1</v>
      </c>
      <c r="N144" s="140" t="s">
        <v>42</v>
      </c>
      <c r="P144" s="141">
        <f>O144*H144</f>
        <v>0</v>
      </c>
      <c r="Q144" s="141">
        <v>8.5199999999999998E-3</v>
      </c>
      <c r="R144" s="141">
        <f>Q144*H144</f>
        <v>4.7073000000000004E-2</v>
      </c>
      <c r="S144" s="141">
        <v>0</v>
      </c>
      <c r="T144" s="142">
        <f>S144*H144</f>
        <v>0</v>
      </c>
      <c r="AR144" s="143" t="s">
        <v>145</v>
      </c>
      <c r="AT144" s="143" t="s">
        <v>140</v>
      </c>
      <c r="AU144" s="143" t="s">
        <v>87</v>
      </c>
      <c r="AY144" s="17" t="s">
        <v>138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7" t="s">
        <v>85</v>
      </c>
      <c r="BK144" s="144">
        <f>ROUND(I144*H144,2)</f>
        <v>0</v>
      </c>
      <c r="BL144" s="17" t="s">
        <v>145</v>
      </c>
      <c r="BM144" s="143" t="s">
        <v>705</v>
      </c>
    </row>
    <row r="145" spans="2:65" s="12" customFormat="1" ht="10.199999999999999">
      <c r="B145" s="145"/>
      <c r="D145" s="146" t="s">
        <v>147</v>
      </c>
      <c r="E145" s="147" t="s">
        <v>1</v>
      </c>
      <c r="F145" s="148" t="s">
        <v>695</v>
      </c>
      <c r="H145" s="147" t="s">
        <v>1</v>
      </c>
      <c r="I145" s="149"/>
      <c r="L145" s="145"/>
      <c r="M145" s="150"/>
      <c r="T145" s="151"/>
      <c r="AT145" s="147" t="s">
        <v>147</v>
      </c>
      <c r="AU145" s="147" t="s">
        <v>87</v>
      </c>
      <c r="AV145" s="12" t="s">
        <v>85</v>
      </c>
      <c r="AW145" s="12" t="s">
        <v>34</v>
      </c>
      <c r="AX145" s="12" t="s">
        <v>77</v>
      </c>
      <c r="AY145" s="147" t="s">
        <v>138</v>
      </c>
    </row>
    <row r="146" spans="2:65" s="13" customFormat="1" ht="10.199999999999999">
      <c r="B146" s="152"/>
      <c r="D146" s="146" t="s">
        <v>147</v>
      </c>
      <c r="E146" s="153" t="s">
        <v>1</v>
      </c>
      <c r="F146" s="154" t="s">
        <v>706</v>
      </c>
      <c r="H146" s="155">
        <v>5.5250000000000004</v>
      </c>
      <c r="I146" s="156"/>
      <c r="L146" s="152"/>
      <c r="M146" s="157"/>
      <c r="T146" s="158"/>
      <c r="AT146" s="153" t="s">
        <v>147</v>
      </c>
      <c r="AU146" s="153" t="s">
        <v>87</v>
      </c>
      <c r="AV146" s="13" t="s">
        <v>87</v>
      </c>
      <c r="AW146" s="13" t="s">
        <v>34</v>
      </c>
      <c r="AX146" s="13" t="s">
        <v>77</v>
      </c>
      <c r="AY146" s="153" t="s">
        <v>138</v>
      </c>
    </row>
    <row r="147" spans="2:65" s="14" customFormat="1" ht="10.199999999999999">
      <c r="B147" s="159"/>
      <c r="D147" s="146" t="s">
        <v>147</v>
      </c>
      <c r="E147" s="160" t="s">
        <v>1</v>
      </c>
      <c r="F147" s="161" t="s">
        <v>150</v>
      </c>
      <c r="H147" s="162">
        <v>5.5250000000000004</v>
      </c>
      <c r="I147" s="163"/>
      <c r="L147" s="159"/>
      <c r="M147" s="164"/>
      <c r="T147" s="165"/>
      <c r="AT147" s="160" t="s">
        <v>147</v>
      </c>
      <c r="AU147" s="160" t="s">
        <v>87</v>
      </c>
      <c r="AV147" s="14" t="s">
        <v>145</v>
      </c>
      <c r="AW147" s="14" t="s">
        <v>34</v>
      </c>
      <c r="AX147" s="14" t="s">
        <v>85</v>
      </c>
      <c r="AY147" s="160" t="s">
        <v>138</v>
      </c>
    </row>
    <row r="148" spans="2:65" s="1" customFormat="1" ht="24.15" customHeight="1">
      <c r="B148" s="32"/>
      <c r="C148" s="173" t="s">
        <v>168</v>
      </c>
      <c r="D148" s="173" t="s">
        <v>201</v>
      </c>
      <c r="E148" s="174" t="s">
        <v>368</v>
      </c>
      <c r="F148" s="175" t="s">
        <v>707</v>
      </c>
      <c r="G148" s="176" t="s">
        <v>143</v>
      </c>
      <c r="H148" s="177">
        <v>6.0780000000000003</v>
      </c>
      <c r="I148" s="178"/>
      <c r="J148" s="179">
        <f>ROUND(I148*H148,2)</f>
        <v>0</v>
      </c>
      <c r="K148" s="175" t="s">
        <v>144</v>
      </c>
      <c r="L148" s="180"/>
      <c r="M148" s="181" t="s">
        <v>1</v>
      </c>
      <c r="N148" s="182" t="s">
        <v>42</v>
      </c>
      <c r="P148" s="141">
        <f>O148*H148</f>
        <v>0</v>
      </c>
      <c r="Q148" s="141">
        <v>3.5999999999999999E-3</v>
      </c>
      <c r="R148" s="141">
        <f>Q148*H148</f>
        <v>2.1880799999999999E-2</v>
      </c>
      <c r="S148" s="141">
        <v>0</v>
      </c>
      <c r="T148" s="142">
        <f>S148*H148</f>
        <v>0</v>
      </c>
      <c r="AR148" s="143" t="s">
        <v>182</v>
      </c>
      <c r="AT148" s="143" t="s">
        <v>201</v>
      </c>
      <c r="AU148" s="143" t="s">
        <v>87</v>
      </c>
      <c r="AY148" s="17" t="s">
        <v>138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7" t="s">
        <v>85</v>
      </c>
      <c r="BK148" s="144">
        <f>ROUND(I148*H148,2)</f>
        <v>0</v>
      </c>
      <c r="BL148" s="17" t="s">
        <v>145</v>
      </c>
      <c r="BM148" s="143" t="s">
        <v>708</v>
      </c>
    </row>
    <row r="149" spans="2:65" s="13" customFormat="1" ht="10.199999999999999">
      <c r="B149" s="152"/>
      <c r="D149" s="146" t="s">
        <v>147</v>
      </c>
      <c r="F149" s="154" t="s">
        <v>709</v>
      </c>
      <c r="H149" s="155">
        <v>6.0780000000000003</v>
      </c>
      <c r="I149" s="156"/>
      <c r="L149" s="152"/>
      <c r="M149" s="157"/>
      <c r="T149" s="158"/>
      <c r="AT149" s="153" t="s">
        <v>147</v>
      </c>
      <c r="AU149" s="153" t="s">
        <v>87</v>
      </c>
      <c r="AV149" s="13" t="s">
        <v>87</v>
      </c>
      <c r="AW149" s="13" t="s">
        <v>4</v>
      </c>
      <c r="AX149" s="13" t="s">
        <v>85</v>
      </c>
      <c r="AY149" s="153" t="s">
        <v>138</v>
      </c>
    </row>
    <row r="150" spans="2:65" s="1" customFormat="1" ht="37.799999999999997" customHeight="1">
      <c r="B150" s="32"/>
      <c r="C150" s="132" t="s">
        <v>173</v>
      </c>
      <c r="D150" s="132" t="s">
        <v>140</v>
      </c>
      <c r="E150" s="133" t="s">
        <v>359</v>
      </c>
      <c r="F150" s="134" t="s">
        <v>704</v>
      </c>
      <c r="G150" s="135" t="s">
        <v>143</v>
      </c>
      <c r="H150" s="136">
        <v>59.545000000000002</v>
      </c>
      <c r="I150" s="137"/>
      <c r="J150" s="138">
        <f>ROUND(I150*H150,2)</f>
        <v>0</v>
      </c>
      <c r="K150" s="134" t="s">
        <v>144</v>
      </c>
      <c r="L150" s="32"/>
      <c r="M150" s="139" t="s">
        <v>1</v>
      </c>
      <c r="N150" s="140" t="s">
        <v>42</v>
      </c>
      <c r="P150" s="141">
        <f>O150*H150</f>
        <v>0</v>
      </c>
      <c r="Q150" s="141">
        <v>8.5199999999999998E-3</v>
      </c>
      <c r="R150" s="141">
        <f>Q150*H150</f>
        <v>0.50732339999999998</v>
      </c>
      <c r="S150" s="141">
        <v>0</v>
      </c>
      <c r="T150" s="142">
        <f>S150*H150</f>
        <v>0</v>
      </c>
      <c r="AR150" s="143" t="s">
        <v>145</v>
      </c>
      <c r="AT150" s="143" t="s">
        <v>140</v>
      </c>
      <c r="AU150" s="143" t="s">
        <v>87</v>
      </c>
      <c r="AY150" s="17" t="s">
        <v>138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7" t="s">
        <v>85</v>
      </c>
      <c r="BK150" s="144">
        <f>ROUND(I150*H150,2)</f>
        <v>0</v>
      </c>
      <c r="BL150" s="17" t="s">
        <v>145</v>
      </c>
      <c r="BM150" s="143" t="s">
        <v>710</v>
      </c>
    </row>
    <row r="151" spans="2:65" s="12" customFormat="1" ht="10.199999999999999">
      <c r="B151" s="145"/>
      <c r="D151" s="146" t="s">
        <v>147</v>
      </c>
      <c r="E151" s="147" t="s">
        <v>1</v>
      </c>
      <c r="F151" s="148" t="s">
        <v>695</v>
      </c>
      <c r="H151" s="147" t="s">
        <v>1</v>
      </c>
      <c r="I151" s="149"/>
      <c r="L151" s="145"/>
      <c r="M151" s="150"/>
      <c r="T151" s="151"/>
      <c r="AT151" s="147" t="s">
        <v>147</v>
      </c>
      <c r="AU151" s="147" t="s">
        <v>87</v>
      </c>
      <c r="AV151" s="12" t="s">
        <v>85</v>
      </c>
      <c r="AW151" s="12" t="s">
        <v>34</v>
      </c>
      <c r="AX151" s="12" t="s">
        <v>77</v>
      </c>
      <c r="AY151" s="147" t="s">
        <v>138</v>
      </c>
    </row>
    <row r="152" spans="2:65" s="13" customFormat="1" ht="10.199999999999999">
      <c r="B152" s="152"/>
      <c r="D152" s="146" t="s">
        <v>147</v>
      </c>
      <c r="E152" s="153" t="s">
        <v>1</v>
      </c>
      <c r="F152" s="154" t="s">
        <v>698</v>
      </c>
      <c r="H152" s="155">
        <v>62.984999999999999</v>
      </c>
      <c r="I152" s="156"/>
      <c r="L152" s="152"/>
      <c r="M152" s="157"/>
      <c r="T152" s="158"/>
      <c r="AT152" s="153" t="s">
        <v>147</v>
      </c>
      <c r="AU152" s="153" t="s">
        <v>87</v>
      </c>
      <c r="AV152" s="13" t="s">
        <v>87</v>
      </c>
      <c r="AW152" s="13" t="s">
        <v>34</v>
      </c>
      <c r="AX152" s="13" t="s">
        <v>77</v>
      </c>
      <c r="AY152" s="153" t="s">
        <v>138</v>
      </c>
    </row>
    <row r="153" spans="2:65" s="13" customFormat="1" ht="10.199999999999999">
      <c r="B153" s="152"/>
      <c r="D153" s="146" t="s">
        <v>147</v>
      </c>
      <c r="E153" s="153" t="s">
        <v>1</v>
      </c>
      <c r="F153" s="154" t="s">
        <v>699</v>
      </c>
      <c r="H153" s="155">
        <v>-1.44</v>
      </c>
      <c r="I153" s="156"/>
      <c r="L153" s="152"/>
      <c r="M153" s="157"/>
      <c r="T153" s="158"/>
      <c r="AT153" s="153" t="s">
        <v>147</v>
      </c>
      <c r="AU153" s="153" t="s">
        <v>87</v>
      </c>
      <c r="AV153" s="13" t="s">
        <v>87</v>
      </c>
      <c r="AW153" s="13" t="s">
        <v>34</v>
      </c>
      <c r="AX153" s="13" t="s">
        <v>77</v>
      </c>
      <c r="AY153" s="153" t="s">
        <v>138</v>
      </c>
    </row>
    <row r="154" spans="2:65" s="13" customFormat="1" ht="10.199999999999999">
      <c r="B154" s="152"/>
      <c r="D154" s="146" t="s">
        <v>147</v>
      </c>
      <c r="E154" s="153" t="s">
        <v>1</v>
      </c>
      <c r="F154" s="154" t="s">
        <v>700</v>
      </c>
      <c r="H154" s="155">
        <v>-2</v>
      </c>
      <c r="I154" s="156"/>
      <c r="L154" s="152"/>
      <c r="M154" s="157"/>
      <c r="T154" s="158"/>
      <c r="AT154" s="153" t="s">
        <v>147</v>
      </c>
      <c r="AU154" s="153" t="s">
        <v>87</v>
      </c>
      <c r="AV154" s="13" t="s">
        <v>87</v>
      </c>
      <c r="AW154" s="13" t="s">
        <v>34</v>
      </c>
      <c r="AX154" s="13" t="s">
        <v>77</v>
      </c>
      <c r="AY154" s="153" t="s">
        <v>138</v>
      </c>
    </row>
    <row r="155" spans="2:65" s="14" customFormat="1" ht="10.199999999999999">
      <c r="B155" s="159"/>
      <c r="D155" s="146" t="s">
        <v>147</v>
      </c>
      <c r="E155" s="160" t="s">
        <v>1</v>
      </c>
      <c r="F155" s="161" t="s">
        <v>150</v>
      </c>
      <c r="H155" s="162">
        <v>59.545000000000002</v>
      </c>
      <c r="I155" s="163"/>
      <c r="L155" s="159"/>
      <c r="M155" s="164"/>
      <c r="T155" s="165"/>
      <c r="AT155" s="160" t="s">
        <v>147</v>
      </c>
      <c r="AU155" s="160" t="s">
        <v>87</v>
      </c>
      <c r="AV155" s="14" t="s">
        <v>145</v>
      </c>
      <c r="AW155" s="14" t="s">
        <v>34</v>
      </c>
      <c r="AX155" s="14" t="s">
        <v>85</v>
      </c>
      <c r="AY155" s="160" t="s">
        <v>138</v>
      </c>
    </row>
    <row r="156" spans="2:65" s="1" customFormat="1" ht="21.75" customHeight="1">
      <c r="B156" s="32"/>
      <c r="C156" s="173" t="s">
        <v>178</v>
      </c>
      <c r="D156" s="173" t="s">
        <v>201</v>
      </c>
      <c r="E156" s="174" t="s">
        <v>711</v>
      </c>
      <c r="F156" s="175" t="s">
        <v>712</v>
      </c>
      <c r="G156" s="176" t="s">
        <v>143</v>
      </c>
      <c r="H156" s="177">
        <v>65.5</v>
      </c>
      <c r="I156" s="178"/>
      <c r="J156" s="179">
        <f>ROUND(I156*H156,2)</f>
        <v>0</v>
      </c>
      <c r="K156" s="175" t="s">
        <v>144</v>
      </c>
      <c r="L156" s="180"/>
      <c r="M156" s="181" t="s">
        <v>1</v>
      </c>
      <c r="N156" s="182" t="s">
        <v>42</v>
      </c>
      <c r="P156" s="141">
        <f>O156*H156</f>
        <v>0</v>
      </c>
      <c r="Q156" s="141">
        <v>1.8E-3</v>
      </c>
      <c r="R156" s="141">
        <f>Q156*H156</f>
        <v>0.11789999999999999</v>
      </c>
      <c r="S156" s="141">
        <v>0</v>
      </c>
      <c r="T156" s="142">
        <f>S156*H156</f>
        <v>0</v>
      </c>
      <c r="AR156" s="143" t="s">
        <v>182</v>
      </c>
      <c r="AT156" s="143" t="s">
        <v>201</v>
      </c>
      <c r="AU156" s="143" t="s">
        <v>87</v>
      </c>
      <c r="AY156" s="17" t="s">
        <v>138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7" t="s">
        <v>85</v>
      </c>
      <c r="BK156" s="144">
        <f>ROUND(I156*H156,2)</f>
        <v>0</v>
      </c>
      <c r="BL156" s="17" t="s">
        <v>145</v>
      </c>
      <c r="BM156" s="143" t="s">
        <v>713</v>
      </c>
    </row>
    <row r="157" spans="2:65" s="12" customFormat="1" ht="10.199999999999999">
      <c r="B157" s="145"/>
      <c r="D157" s="146" t="s">
        <v>147</v>
      </c>
      <c r="E157" s="147" t="s">
        <v>1</v>
      </c>
      <c r="F157" s="148" t="s">
        <v>695</v>
      </c>
      <c r="H157" s="147" t="s">
        <v>1</v>
      </c>
      <c r="I157" s="149"/>
      <c r="L157" s="145"/>
      <c r="M157" s="150"/>
      <c r="T157" s="151"/>
      <c r="AT157" s="147" t="s">
        <v>147</v>
      </c>
      <c r="AU157" s="147" t="s">
        <v>87</v>
      </c>
      <c r="AV157" s="12" t="s">
        <v>85</v>
      </c>
      <c r="AW157" s="12" t="s">
        <v>34</v>
      </c>
      <c r="AX157" s="12" t="s">
        <v>77</v>
      </c>
      <c r="AY157" s="147" t="s">
        <v>138</v>
      </c>
    </row>
    <row r="158" spans="2:65" s="13" customFormat="1" ht="10.199999999999999">
      <c r="B158" s="152"/>
      <c r="D158" s="146" t="s">
        <v>147</v>
      </c>
      <c r="E158" s="153" t="s">
        <v>1</v>
      </c>
      <c r="F158" s="154" t="s">
        <v>698</v>
      </c>
      <c r="H158" s="155">
        <v>62.984999999999999</v>
      </c>
      <c r="I158" s="156"/>
      <c r="L158" s="152"/>
      <c r="M158" s="157"/>
      <c r="T158" s="158"/>
      <c r="AT158" s="153" t="s">
        <v>147</v>
      </c>
      <c r="AU158" s="153" t="s">
        <v>87</v>
      </c>
      <c r="AV158" s="13" t="s">
        <v>87</v>
      </c>
      <c r="AW158" s="13" t="s">
        <v>34</v>
      </c>
      <c r="AX158" s="13" t="s">
        <v>77</v>
      </c>
      <c r="AY158" s="153" t="s">
        <v>138</v>
      </c>
    </row>
    <row r="159" spans="2:65" s="13" customFormat="1" ht="10.199999999999999">
      <c r="B159" s="152"/>
      <c r="D159" s="146" t="s">
        <v>147</v>
      </c>
      <c r="E159" s="153" t="s">
        <v>1</v>
      </c>
      <c r="F159" s="154" t="s">
        <v>699</v>
      </c>
      <c r="H159" s="155">
        <v>-1.44</v>
      </c>
      <c r="I159" s="156"/>
      <c r="L159" s="152"/>
      <c r="M159" s="157"/>
      <c r="T159" s="158"/>
      <c r="AT159" s="153" t="s">
        <v>147</v>
      </c>
      <c r="AU159" s="153" t="s">
        <v>87</v>
      </c>
      <c r="AV159" s="13" t="s">
        <v>87</v>
      </c>
      <c r="AW159" s="13" t="s">
        <v>34</v>
      </c>
      <c r="AX159" s="13" t="s">
        <v>77</v>
      </c>
      <c r="AY159" s="153" t="s">
        <v>138</v>
      </c>
    </row>
    <row r="160" spans="2:65" s="13" customFormat="1" ht="10.199999999999999">
      <c r="B160" s="152"/>
      <c r="D160" s="146" t="s">
        <v>147</v>
      </c>
      <c r="E160" s="153" t="s">
        <v>1</v>
      </c>
      <c r="F160" s="154" t="s">
        <v>700</v>
      </c>
      <c r="H160" s="155">
        <v>-2</v>
      </c>
      <c r="I160" s="156"/>
      <c r="L160" s="152"/>
      <c r="M160" s="157"/>
      <c r="T160" s="158"/>
      <c r="AT160" s="153" t="s">
        <v>147</v>
      </c>
      <c r="AU160" s="153" t="s">
        <v>87</v>
      </c>
      <c r="AV160" s="13" t="s">
        <v>87</v>
      </c>
      <c r="AW160" s="13" t="s">
        <v>34</v>
      </c>
      <c r="AX160" s="13" t="s">
        <v>77</v>
      </c>
      <c r="AY160" s="153" t="s">
        <v>138</v>
      </c>
    </row>
    <row r="161" spans="2:65" s="14" customFormat="1" ht="10.199999999999999">
      <c r="B161" s="159"/>
      <c r="D161" s="146" t="s">
        <v>147</v>
      </c>
      <c r="E161" s="160" t="s">
        <v>1</v>
      </c>
      <c r="F161" s="161" t="s">
        <v>150</v>
      </c>
      <c r="H161" s="162">
        <v>59.545000000000002</v>
      </c>
      <c r="I161" s="163"/>
      <c r="L161" s="159"/>
      <c r="M161" s="164"/>
      <c r="T161" s="165"/>
      <c r="AT161" s="160" t="s">
        <v>147</v>
      </c>
      <c r="AU161" s="160" t="s">
        <v>87</v>
      </c>
      <c r="AV161" s="14" t="s">
        <v>145</v>
      </c>
      <c r="AW161" s="14" t="s">
        <v>34</v>
      </c>
      <c r="AX161" s="14" t="s">
        <v>85</v>
      </c>
      <c r="AY161" s="160" t="s">
        <v>138</v>
      </c>
    </row>
    <row r="162" spans="2:65" s="13" customFormat="1" ht="10.199999999999999">
      <c r="B162" s="152"/>
      <c r="D162" s="146" t="s">
        <v>147</v>
      </c>
      <c r="F162" s="154" t="s">
        <v>714</v>
      </c>
      <c r="H162" s="155">
        <v>65.5</v>
      </c>
      <c r="I162" s="156"/>
      <c r="L162" s="152"/>
      <c r="M162" s="157"/>
      <c r="T162" s="158"/>
      <c r="AT162" s="153" t="s">
        <v>147</v>
      </c>
      <c r="AU162" s="153" t="s">
        <v>87</v>
      </c>
      <c r="AV162" s="13" t="s">
        <v>87</v>
      </c>
      <c r="AW162" s="13" t="s">
        <v>4</v>
      </c>
      <c r="AX162" s="13" t="s">
        <v>85</v>
      </c>
      <c r="AY162" s="153" t="s">
        <v>138</v>
      </c>
    </row>
    <row r="163" spans="2:65" s="1" customFormat="1" ht="37.799999999999997" customHeight="1">
      <c r="B163" s="32"/>
      <c r="C163" s="132" t="s">
        <v>182</v>
      </c>
      <c r="D163" s="132" t="s">
        <v>140</v>
      </c>
      <c r="E163" s="133" t="s">
        <v>715</v>
      </c>
      <c r="F163" s="134" t="s">
        <v>716</v>
      </c>
      <c r="G163" s="135" t="s">
        <v>243</v>
      </c>
      <c r="H163" s="136">
        <v>2.95</v>
      </c>
      <c r="I163" s="137"/>
      <c r="J163" s="138">
        <f>ROUND(I163*H163,2)</f>
        <v>0</v>
      </c>
      <c r="K163" s="134" t="s">
        <v>144</v>
      </c>
      <c r="L163" s="32"/>
      <c r="M163" s="139" t="s">
        <v>1</v>
      </c>
      <c r="N163" s="140" t="s">
        <v>42</v>
      </c>
      <c r="P163" s="141">
        <f>O163*H163</f>
        <v>0</v>
      </c>
      <c r="Q163" s="141">
        <v>1.7600000000000001E-3</v>
      </c>
      <c r="R163" s="141">
        <f>Q163*H163</f>
        <v>5.1920000000000004E-3</v>
      </c>
      <c r="S163" s="141">
        <v>0</v>
      </c>
      <c r="T163" s="142">
        <f>S163*H163</f>
        <v>0</v>
      </c>
      <c r="AR163" s="143" t="s">
        <v>145</v>
      </c>
      <c r="AT163" s="143" t="s">
        <v>140</v>
      </c>
      <c r="AU163" s="143" t="s">
        <v>87</v>
      </c>
      <c r="AY163" s="17" t="s">
        <v>138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7" t="s">
        <v>85</v>
      </c>
      <c r="BK163" s="144">
        <f>ROUND(I163*H163,2)</f>
        <v>0</v>
      </c>
      <c r="BL163" s="17" t="s">
        <v>145</v>
      </c>
      <c r="BM163" s="143" t="s">
        <v>717</v>
      </c>
    </row>
    <row r="164" spans="2:65" s="13" customFormat="1" ht="10.199999999999999">
      <c r="B164" s="152"/>
      <c r="D164" s="146" t="s">
        <v>147</v>
      </c>
      <c r="E164" s="153" t="s">
        <v>1</v>
      </c>
      <c r="F164" s="154" t="s">
        <v>701</v>
      </c>
      <c r="H164" s="155">
        <v>1.3</v>
      </c>
      <c r="I164" s="156"/>
      <c r="L164" s="152"/>
      <c r="M164" s="157"/>
      <c r="T164" s="158"/>
      <c r="AT164" s="153" t="s">
        <v>147</v>
      </c>
      <c r="AU164" s="153" t="s">
        <v>87</v>
      </c>
      <c r="AV164" s="13" t="s">
        <v>87</v>
      </c>
      <c r="AW164" s="13" t="s">
        <v>34</v>
      </c>
      <c r="AX164" s="13" t="s">
        <v>77</v>
      </c>
      <c r="AY164" s="153" t="s">
        <v>138</v>
      </c>
    </row>
    <row r="165" spans="2:65" s="13" customFormat="1" ht="10.199999999999999">
      <c r="B165" s="152"/>
      <c r="D165" s="146" t="s">
        <v>147</v>
      </c>
      <c r="E165" s="153" t="s">
        <v>1</v>
      </c>
      <c r="F165" s="154" t="s">
        <v>702</v>
      </c>
      <c r="H165" s="155">
        <v>1.25</v>
      </c>
      <c r="I165" s="156"/>
      <c r="L165" s="152"/>
      <c r="M165" s="157"/>
      <c r="T165" s="158"/>
      <c r="AT165" s="153" t="s">
        <v>147</v>
      </c>
      <c r="AU165" s="153" t="s">
        <v>87</v>
      </c>
      <c r="AV165" s="13" t="s">
        <v>87</v>
      </c>
      <c r="AW165" s="13" t="s">
        <v>34</v>
      </c>
      <c r="AX165" s="13" t="s">
        <v>77</v>
      </c>
      <c r="AY165" s="153" t="s">
        <v>138</v>
      </c>
    </row>
    <row r="166" spans="2:65" s="13" customFormat="1" ht="10.199999999999999">
      <c r="B166" s="152"/>
      <c r="D166" s="146" t="s">
        <v>147</v>
      </c>
      <c r="E166" s="153" t="s">
        <v>1</v>
      </c>
      <c r="F166" s="154" t="s">
        <v>718</v>
      </c>
      <c r="H166" s="155">
        <v>0.4</v>
      </c>
      <c r="I166" s="156"/>
      <c r="L166" s="152"/>
      <c r="M166" s="157"/>
      <c r="T166" s="158"/>
      <c r="AT166" s="153" t="s">
        <v>147</v>
      </c>
      <c r="AU166" s="153" t="s">
        <v>87</v>
      </c>
      <c r="AV166" s="13" t="s">
        <v>87</v>
      </c>
      <c r="AW166" s="13" t="s">
        <v>34</v>
      </c>
      <c r="AX166" s="13" t="s">
        <v>77</v>
      </c>
      <c r="AY166" s="153" t="s">
        <v>138</v>
      </c>
    </row>
    <row r="167" spans="2:65" s="14" customFormat="1" ht="10.199999999999999">
      <c r="B167" s="159"/>
      <c r="D167" s="146" t="s">
        <v>147</v>
      </c>
      <c r="E167" s="160" t="s">
        <v>1</v>
      </c>
      <c r="F167" s="161" t="s">
        <v>150</v>
      </c>
      <c r="H167" s="162">
        <v>2.95</v>
      </c>
      <c r="I167" s="163"/>
      <c r="L167" s="159"/>
      <c r="M167" s="164"/>
      <c r="T167" s="165"/>
      <c r="AT167" s="160" t="s">
        <v>147</v>
      </c>
      <c r="AU167" s="160" t="s">
        <v>87</v>
      </c>
      <c r="AV167" s="14" t="s">
        <v>145</v>
      </c>
      <c r="AW167" s="14" t="s">
        <v>34</v>
      </c>
      <c r="AX167" s="14" t="s">
        <v>85</v>
      </c>
      <c r="AY167" s="160" t="s">
        <v>138</v>
      </c>
    </row>
    <row r="168" spans="2:65" s="1" customFormat="1" ht="21.75" customHeight="1">
      <c r="B168" s="32"/>
      <c r="C168" s="173" t="s">
        <v>188</v>
      </c>
      <c r="D168" s="173" t="s">
        <v>201</v>
      </c>
      <c r="E168" s="174" t="s">
        <v>719</v>
      </c>
      <c r="F168" s="175" t="s">
        <v>720</v>
      </c>
      <c r="G168" s="176" t="s">
        <v>143</v>
      </c>
      <c r="H168" s="177">
        <v>2.75</v>
      </c>
      <c r="I168" s="178"/>
      <c r="J168" s="179">
        <f>ROUND(I168*H168,2)</f>
        <v>0</v>
      </c>
      <c r="K168" s="175" t="s">
        <v>144</v>
      </c>
      <c r="L168" s="180"/>
      <c r="M168" s="181" t="s">
        <v>1</v>
      </c>
      <c r="N168" s="182" t="s">
        <v>42</v>
      </c>
      <c r="P168" s="141">
        <f>O168*H168</f>
        <v>0</v>
      </c>
      <c r="Q168" s="141">
        <v>7.5000000000000002E-4</v>
      </c>
      <c r="R168" s="141">
        <f>Q168*H168</f>
        <v>2.0625000000000001E-3</v>
      </c>
      <c r="S168" s="141">
        <v>0</v>
      </c>
      <c r="T168" s="142">
        <f>S168*H168</f>
        <v>0</v>
      </c>
      <c r="AR168" s="143" t="s">
        <v>182</v>
      </c>
      <c r="AT168" s="143" t="s">
        <v>201</v>
      </c>
      <c r="AU168" s="143" t="s">
        <v>87</v>
      </c>
      <c r="AY168" s="17" t="s">
        <v>138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7" t="s">
        <v>85</v>
      </c>
      <c r="BK168" s="144">
        <f>ROUND(I168*H168,2)</f>
        <v>0</v>
      </c>
      <c r="BL168" s="17" t="s">
        <v>145</v>
      </c>
      <c r="BM168" s="143" t="s">
        <v>721</v>
      </c>
    </row>
    <row r="169" spans="2:65" s="13" customFormat="1" ht="10.199999999999999">
      <c r="B169" s="152"/>
      <c r="D169" s="146" t="s">
        <v>147</v>
      </c>
      <c r="E169" s="153" t="s">
        <v>1</v>
      </c>
      <c r="F169" s="154" t="s">
        <v>722</v>
      </c>
      <c r="H169" s="155">
        <v>1.375</v>
      </c>
      <c r="I169" s="156"/>
      <c r="L169" s="152"/>
      <c r="M169" s="157"/>
      <c r="T169" s="158"/>
      <c r="AT169" s="153" t="s">
        <v>147</v>
      </c>
      <c r="AU169" s="153" t="s">
        <v>87</v>
      </c>
      <c r="AV169" s="13" t="s">
        <v>87</v>
      </c>
      <c r="AW169" s="13" t="s">
        <v>34</v>
      </c>
      <c r="AX169" s="13" t="s">
        <v>77</v>
      </c>
      <c r="AY169" s="153" t="s">
        <v>138</v>
      </c>
    </row>
    <row r="170" spans="2:65" s="13" customFormat="1" ht="10.199999999999999">
      <c r="B170" s="152"/>
      <c r="D170" s="146" t="s">
        <v>147</v>
      </c>
      <c r="E170" s="153" t="s">
        <v>1</v>
      </c>
      <c r="F170" s="154" t="s">
        <v>723</v>
      </c>
      <c r="H170" s="155">
        <v>1.375</v>
      </c>
      <c r="I170" s="156"/>
      <c r="L170" s="152"/>
      <c r="M170" s="157"/>
      <c r="T170" s="158"/>
      <c r="AT170" s="153" t="s">
        <v>147</v>
      </c>
      <c r="AU170" s="153" t="s">
        <v>87</v>
      </c>
      <c r="AV170" s="13" t="s">
        <v>87</v>
      </c>
      <c r="AW170" s="13" t="s">
        <v>34</v>
      </c>
      <c r="AX170" s="13" t="s">
        <v>77</v>
      </c>
      <c r="AY170" s="153" t="s">
        <v>138</v>
      </c>
    </row>
    <row r="171" spans="2:65" s="14" customFormat="1" ht="10.199999999999999">
      <c r="B171" s="159"/>
      <c r="D171" s="146" t="s">
        <v>147</v>
      </c>
      <c r="E171" s="160" t="s">
        <v>1</v>
      </c>
      <c r="F171" s="161" t="s">
        <v>150</v>
      </c>
      <c r="H171" s="162">
        <v>2.75</v>
      </c>
      <c r="I171" s="163"/>
      <c r="L171" s="159"/>
      <c r="M171" s="164"/>
      <c r="T171" s="165"/>
      <c r="AT171" s="160" t="s">
        <v>147</v>
      </c>
      <c r="AU171" s="160" t="s">
        <v>87</v>
      </c>
      <c r="AV171" s="14" t="s">
        <v>145</v>
      </c>
      <c r="AW171" s="14" t="s">
        <v>34</v>
      </c>
      <c r="AX171" s="14" t="s">
        <v>85</v>
      </c>
      <c r="AY171" s="160" t="s">
        <v>138</v>
      </c>
    </row>
    <row r="172" spans="2:65" s="1" customFormat="1" ht="24.15" customHeight="1">
      <c r="B172" s="32"/>
      <c r="C172" s="173" t="s">
        <v>193</v>
      </c>
      <c r="D172" s="173" t="s">
        <v>201</v>
      </c>
      <c r="E172" s="174" t="s">
        <v>724</v>
      </c>
      <c r="F172" s="175" t="s">
        <v>725</v>
      </c>
      <c r="G172" s="176" t="s">
        <v>143</v>
      </c>
      <c r="H172" s="177">
        <v>0.44</v>
      </c>
      <c r="I172" s="178"/>
      <c r="J172" s="179">
        <f>ROUND(I172*H172,2)</f>
        <v>0</v>
      </c>
      <c r="K172" s="175" t="s">
        <v>144</v>
      </c>
      <c r="L172" s="180"/>
      <c r="M172" s="181" t="s">
        <v>1</v>
      </c>
      <c r="N172" s="182" t="s">
        <v>42</v>
      </c>
      <c r="P172" s="141">
        <f>O172*H172</f>
        <v>0</v>
      </c>
      <c r="Q172" s="141">
        <v>1.5E-3</v>
      </c>
      <c r="R172" s="141">
        <f>Q172*H172</f>
        <v>6.6E-4</v>
      </c>
      <c r="S172" s="141">
        <v>0</v>
      </c>
      <c r="T172" s="142">
        <f>S172*H172</f>
        <v>0</v>
      </c>
      <c r="AR172" s="143" t="s">
        <v>182</v>
      </c>
      <c r="AT172" s="143" t="s">
        <v>201</v>
      </c>
      <c r="AU172" s="143" t="s">
        <v>87</v>
      </c>
      <c r="AY172" s="17" t="s">
        <v>138</v>
      </c>
      <c r="BE172" s="144">
        <f>IF(N172="základní",J172,0)</f>
        <v>0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7" t="s">
        <v>85</v>
      </c>
      <c r="BK172" s="144">
        <f>ROUND(I172*H172,2)</f>
        <v>0</v>
      </c>
      <c r="BL172" s="17" t="s">
        <v>145</v>
      </c>
      <c r="BM172" s="143" t="s">
        <v>726</v>
      </c>
    </row>
    <row r="173" spans="2:65" s="13" customFormat="1" ht="10.199999999999999">
      <c r="B173" s="152"/>
      <c r="D173" s="146" t="s">
        <v>147</v>
      </c>
      <c r="E173" s="153" t="s">
        <v>1</v>
      </c>
      <c r="F173" s="154" t="s">
        <v>727</v>
      </c>
      <c r="H173" s="155">
        <v>0.44</v>
      </c>
      <c r="I173" s="156"/>
      <c r="L173" s="152"/>
      <c r="M173" s="157"/>
      <c r="T173" s="158"/>
      <c r="AT173" s="153" t="s">
        <v>147</v>
      </c>
      <c r="AU173" s="153" t="s">
        <v>87</v>
      </c>
      <c r="AV173" s="13" t="s">
        <v>87</v>
      </c>
      <c r="AW173" s="13" t="s">
        <v>34</v>
      </c>
      <c r="AX173" s="13" t="s">
        <v>85</v>
      </c>
      <c r="AY173" s="153" t="s">
        <v>138</v>
      </c>
    </row>
    <row r="174" spans="2:65" s="1" customFormat="1" ht="37.799999999999997" customHeight="1">
      <c r="B174" s="32"/>
      <c r="C174" s="132" t="s">
        <v>200</v>
      </c>
      <c r="D174" s="132" t="s">
        <v>140</v>
      </c>
      <c r="E174" s="133" t="s">
        <v>491</v>
      </c>
      <c r="F174" s="134" t="s">
        <v>492</v>
      </c>
      <c r="G174" s="135" t="s">
        <v>143</v>
      </c>
      <c r="H174" s="136">
        <v>59.545000000000002</v>
      </c>
      <c r="I174" s="137"/>
      <c r="J174" s="138">
        <f>ROUND(I174*H174,2)</f>
        <v>0</v>
      </c>
      <c r="K174" s="134" t="s">
        <v>144</v>
      </c>
      <c r="L174" s="32"/>
      <c r="M174" s="139" t="s">
        <v>1</v>
      </c>
      <c r="N174" s="140" t="s">
        <v>42</v>
      </c>
      <c r="P174" s="141">
        <f>O174*H174</f>
        <v>0</v>
      </c>
      <c r="Q174" s="141">
        <v>8.0000000000000007E-5</v>
      </c>
      <c r="R174" s="141">
        <f>Q174*H174</f>
        <v>4.7636000000000006E-3</v>
      </c>
      <c r="S174" s="141">
        <v>0</v>
      </c>
      <c r="T174" s="142">
        <f>S174*H174</f>
        <v>0</v>
      </c>
      <c r="AR174" s="143" t="s">
        <v>145</v>
      </c>
      <c r="AT174" s="143" t="s">
        <v>140</v>
      </c>
      <c r="AU174" s="143" t="s">
        <v>87</v>
      </c>
      <c r="AY174" s="17" t="s">
        <v>138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7" t="s">
        <v>85</v>
      </c>
      <c r="BK174" s="144">
        <f>ROUND(I174*H174,2)</f>
        <v>0</v>
      </c>
      <c r="BL174" s="17" t="s">
        <v>145</v>
      </c>
      <c r="BM174" s="143" t="s">
        <v>728</v>
      </c>
    </row>
    <row r="175" spans="2:65" s="1" customFormat="1" ht="16.5" customHeight="1">
      <c r="B175" s="32"/>
      <c r="C175" s="132" t="s">
        <v>8</v>
      </c>
      <c r="D175" s="132" t="s">
        <v>140</v>
      </c>
      <c r="E175" s="133" t="s">
        <v>511</v>
      </c>
      <c r="F175" s="134" t="s">
        <v>512</v>
      </c>
      <c r="G175" s="135" t="s">
        <v>243</v>
      </c>
      <c r="H175" s="136">
        <v>22.4</v>
      </c>
      <c r="I175" s="137"/>
      <c r="J175" s="138">
        <f>ROUND(I175*H175,2)</f>
        <v>0</v>
      </c>
      <c r="K175" s="134" t="s">
        <v>144</v>
      </c>
      <c r="L175" s="32"/>
      <c r="M175" s="139" t="s">
        <v>1</v>
      </c>
      <c r="N175" s="140" t="s">
        <v>42</v>
      </c>
      <c r="P175" s="141">
        <f>O175*H175</f>
        <v>0</v>
      </c>
      <c r="Q175" s="141">
        <v>0</v>
      </c>
      <c r="R175" s="141">
        <f>Q175*H175</f>
        <v>0</v>
      </c>
      <c r="S175" s="141">
        <v>0</v>
      </c>
      <c r="T175" s="142">
        <f>S175*H175</f>
        <v>0</v>
      </c>
      <c r="AR175" s="143" t="s">
        <v>145</v>
      </c>
      <c r="AT175" s="143" t="s">
        <v>140</v>
      </c>
      <c r="AU175" s="143" t="s">
        <v>87</v>
      </c>
      <c r="AY175" s="17" t="s">
        <v>138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7" t="s">
        <v>85</v>
      </c>
      <c r="BK175" s="144">
        <f>ROUND(I175*H175,2)</f>
        <v>0</v>
      </c>
      <c r="BL175" s="17" t="s">
        <v>145</v>
      </c>
      <c r="BM175" s="143" t="s">
        <v>729</v>
      </c>
    </row>
    <row r="176" spans="2:65" s="13" customFormat="1" ht="10.199999999999999">
      <c r="B176" s="152"/>
      <c r="D176" s="146" t="s">
        <v>147</v>
      </c>
      <c r="E176" s="153" t="s">
        <v>1</v>
      </c>
      <c r="F176" s="154" t="s">
        <v>730</v>
      </c>
      <c r="H176" s="155">
        <v>22.4</v>
      </c>
      <c r="I176" s="156"/>
      <c r="L176" s="152"/>
      <c r="M176" s="157"/>
      <c r="T176" s="158"/>
      <c r="AT176" s="153" t="s">
        <v>147</v>
      </c>
      <c r="AU176" s="153" t="s">
        <v>87</v>
      </c>
      <c r="AV176" s="13" t="s">
        <v>87</v>
      </c>
      <c r="AW176" s="13" t="s">
        <v>34</v>
      </c>
      <c r="AX176" s="13" t="s">
        <v>85</v>
      </c>
      <c r="AY176" s="153" t="s">
        <v>138</v>
      </c>
    </row>
    <row r="177" spans="2:65" s="1" customFormat="1" ht="24.15" customHeight="1">
      <c r="B177" s="32"/>
      <c r="C177" s="173" t="s">
        <v>160</v>
      </c>
      <c r="D177" s="173" t="s">
        <v>201</v>
      </c>
      <c r="E177" s="174" t="s">
        <v>731</v>
      </c>
      <c r="F177" s="175" t="s">
        <v>732</v>
      </c>
      <c r="G177" s="176" t="s">
        <v>243</v>
      </c>
      <c r="H177" s="177">
        <v>22.4</v>
      </c>
      <c r="I177" s="178"/>
      <c r="J177" s="179">
        <f>ROUND(I177*H177,2)</f>
        <v>0</v>
      </c>
      <c r="K177" s="175" t="s">
        <v>144</v>
      </c>
      <c r="L177" s="180"/>
      <c r="M177" s="181" t="s">
        <v>1</v>
      </c>
      <c r="N177" s="182" t="s">
        <v>42</v>
      </c>
      <c r="P177" s="141">
        <f>O177*H177</f>
        <v>0</v>
      </c>
      <c r="Q177" s="141">
        <v>4.8999999999999998E-4</v>
      </c>
      <c r="R177" s="141">
        <f>Q177*H177</f>
        <v>1.0976E-2</v>
      </c>
      <c r="S177" s="141">
        <v>0</v>
      </c>
      <c r="T177" s="142">
        <f>S177*H177</f>
        <v>0</v>
      </c>
      <c r="AR177" s="143" t="s">
        <v>733</v>
      </c>
      <c r="AT177" s="143" t="s">
        <v>201</v>
      </c>
      <c r="AU177" s="143" t="s">
        <v>87</v>
      </c>
      <c r="AY177" s="17" t="s">
        <v>138</v>
      </c>
      <c r="BE177" s="144">
        <f>IF(N177="základní",J177,0)</f>
        <v>0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7" t="s">
        <v>85</v>
      </c>
      <c r="BK177" s="144">
        <f>ROUND(I177*H177,2)</f>
        <v>0</v>
      </c>
      <c r="BL177" s="17" t="s">
        <v>733</v>
      </c>
      <c r="BM177" s="143" t="s">
        <v>734</v>
      </c>
    </row>
    <row r="178" spans="2:65" s="1" customFormat="1" ht="24.15" customHeight="1">
      <c r="B178" s="32"/>
      <c r="C178" s="132" t="s">
        <v>215</v>
      </c>
      <c r="D178" s="132" t="s">
        <v>140</v>
      </c>
      <c r="E178" s="133" t="s">
        <v>735</v>
      </c>
      <c r="F178" s="134" t="s">
        <v>736</v>
      </c>
      <c r="G178" s="135" t="s">
        <v>143</v>
      </c>
      <c r="H178" s="136">
        <v>6.72</v>
      </c>
      <c r="I178" s="137"/>
      <c r="J178" s="138">
        <f>ROUND(I178*H178,2)</f>
        <v>0</v>
      </c>
      <c r="K178" s="134" t="s">
        <v>144</v>
      </c>
      <c r="L178" s="32"/>
      <c r="M178" s="139" t="s">
        <v>1</v>
      </c>
      <c r="N178" s="140" t="s">
        <v>42</v>
      </c>
      <c r="P178" s="141">
        <f>O178*H178</f>
        <v>0</v>
      </c>
      <c r="Q178" s="141">
        <v>2.7499999999999998E-3</v>
      </c>
      <c r="R178" s="141">
        <f>Q178*H178</f>
        <v>1.848E-2</v>
      </c>
      <c r="S178" s="141">
        <v>0</v>
      </c>
      <c r="T178" s="142">
        <f>S178*H178</f>
        <v>0</v>
      </c>
      <c r="AR178" s="143" t="s">
        <v>145</v>
      </c>
      <c r="AT178" s="143" t="s">
        <v>140</v>
      </c>
      <c r="AU178" s="143" t="s">
        <v>87</v>
      </c>
      <c r="AY178" s="17" t="s">
        <v>138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7" t="s">
        <v>85</v>
      </c>
      <c r="BK178" s="144">
        <f>ROUND(I178*H178,2)</f>
        <v>0</v>
      </c>
      <c r="BL178" s="17" t="s">
        <v>145</v>
      </c>
      <c r="BM178" s="143" t="s">
        <v>737</v>
      </c>
    </row>
    <row r="179" spans="2:65" s="12" customFormat="1" ht="10.199999999999999">
      <c r="B179" s="145"/>
      <c r="D179" s="146" t="s">
        <v>147</v>
      </c>
      <c r="E179" s="147" t="s">
        <v>1</v>
      </c>
      <c r="F179" s="148" t="s">
        <v>695</v>
      </c>
      <c r="H179" s="147" t="s">
        <v>1</v>
      </c>
      <c r="I179" s="149"/>
      <c r="L179" s="145"/>
      <c r="M179" s="150"/>
      <c r="T179" s="151"/>
      <c r="AT179" s="147" t="s">
        <v>147</v>
      </c>
      <c r="AU179" s="147" t="s">
        <v>87</v>
      </c>
      <c r="AV179" s="12" t="s">
        <v>85</v>
      </c>
      <c r="AW179" s="12" t="s">
        <v>34</v>
      </c>
      <c r="AX179" s="12" t="s">
        <v>77</v>
      </c>
      <c r="AY179" s="147" t="s">
        <v>138</v>
      </c>
    </row>
    <row r="180" spans="2:65" s="13" customFormat="1" ht="10.199999999999999">
      <c r="B180" s="152"/>
      <c r="D180" s="146" t="s">
        <v>147</v>
      </c>
      <c r="E180" s="153" t="s">
        <v>1</v>
      </c>
      <c r="F180" s="154" t="s">
        <v>696</v>
      </c>
      <c r="H180" s="155">
        <v>6.72</v>
      </c>
      <c r="I180" s="156"/>
      <c r="L180" s="152"/>
      <c r="M180" s="157"/>
      <c r="T180" s="158"/>
      <c r="AT180" s="153" t="s">
        <v>147</v>
      </c>
      <c r="AU180" s="153" t="s">
        <v>87</v>
      </c>
      <c r="AV180" s="13" t="s">
        <v>87</v>
      </c>
      <c r="AW180" s="13" t="s">
        <v>34</v>
      </c>
      <c r="AX180" s="13" t="s">
        <v>77</v>
      </c>
      <c r="AY180" s="153" t="s">
        <v>138</v>
      </c>
    </row>
    <row r="181" spans="2:65" s="14" customFormat="1" ht="10.199999999999999">
      <c r="B181" s="159"/>
      <c r="D181" s="146" t="s">
        <v>147</v>
      </c>
      <c r="E181" s="160" t="s">
        <v>1</v>
      </c>
      <c r="F181" s="161" t="s">
        <v>150</v>
      </c>
      <c r="H181" s="162">
        <v>6.72</v>
      </c>
      <c r="I181" s="163"/>
      <c r="L181" s="159"/>
      <c r="M181" s="164"/>
      <c r="T181" s="165"/>
      <c r="AT181" s="160" t="s">
        <v>147</v>
      </c>
      <c r="AU181" s="160" t="s">
        <v>87</v>
      </c>
      <c r="AV181" s="14" t="s">
        <v>145</v>
      </c>
      <c r="AW181" s="14" t="s">
        <v>34</v>
      </c>
      <c r="AX181" s="14" t="s">
        <v>85</v>
      </c>
      <c r="AY181" s="160" t="s">
        <v>138</v>
      </c>
    </row>
    <row r="182" spans="2:65" s="1" customFormat="1" ht="24.15" customHeight="1">
      <c r="B182" s="32"/>
      <c r="C182" s="132" t="s">
        <v>219</v>
      </c>
      <c r="D182" s="132" t="s">
        <v>140</v>
      </c>
      <c r="E182" s="133" t="s">
        <v>580</v>
      </c>
      <c r="F182" s="134" t="s">
        <v>581</v>
      </c>
      <c r="G182" s="135" t="s">
        <v>143</v>
      </c>
      <c r="H182" s="136">
        <v>55.375</v>
      </c>
      <c r="I182" s="137"/>
      <c r="J182" s="138">
        <f>ROUND(I182*H182,2)</f>
        <v>0</v>
      </c>
      <c r="K182" s="134" t="s">
        <v>144</v>
      </c>
      <c r="L182" s="32"/>
      <c r="M182" s="139" t="s">
        <v>1</v>
      </c>
      <c r="N182" s="140" t="s">
        <v>42</v>
      </c>
      <c r="P182" s="141">
        <f>O182*H182</f>
        <v>0</v>
      </c>
      <c r="Q182" s="141">
        <v>2.8500000000000001E-3</v>
      </c>
      <c r="R182" s="141">
        <f>Q182*H182</f>
        <v>0.15781875000000001</v>
      </c>
      <c r="S182" s="141">
        <v>0</v>
      </c>
      <c r="T182" s="142">
        <f>S182*H182</f>
        <v>0</v>
      </c>
      <c r="AR182" s="143" t="s">
        <v>145</v>
      </c>
      <c r="AT182" s="143" t="s">
        <v>140</v>
      </c>
      <c r="AU182" s="143" t="s">
        <v>87</v>
      </c>
      <c r="AY182" s="17" t="s">
        <v>138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7" t="s">
        <v>85</v>
      </c>
      <c r="BK182" s="144">
        <f>ROUND(I182*H182,2)</f>
        <v>0</v>
      </c>
      <c r="BL182" s="17" t="s">
        <v>145</v>
      </c>
      <c r="BM182" s="143" t="s">
        <v>738</v>
      </c>
    </row>
    <row r="183" spans="2:65" s="12" customFormat="1" ht="10.199999999999999">
      <c r="B183" s="145"/>
      <c r="D183" s="146" t="s">
        <v>147</v>
      </c>
      <c r="E183" s="147" t="s">
        <v>1</v>
      </c>
      <c r="F183" s="148" t="s">
        <v>695</v>
      </c>
      <c r="H183" s="147" t="s">
        <v>1</v>
      </c>
      <c r="I183" s="149"/>
      <c r="L183" s="145"/>
      <c r="M183" s="150"/>
      <c r="T183" s="151"/>
      <c r="AT183" s="147" t="s">
        <v>147</v>
      </c>
      <c r="AU183" s="147" t="s">
        <v>87</v>
      </c>
      <c r="AV183" s="12" t="s">
        <v>85</v>
      </c>
      <c r="AW183" s="12" t="s">
        <v>34</v>
      </c>
      <c r="AX183" s="12" t="s">
        <v>77</v>
      </c>
      <c r="AY183" s="147" t="s">
        <v>138</v>
      </c>
    </row>
    <row r="184" spans="2:65" s="12" customFormat="1" ht="10.199999999999999">
      <c r="B184" s="145"/>
      <c r="D184" s="146" t="s">
        <v>147</v>
      </c>
      <c r="E184" s="147" t="s">
        <v>1</v>
      </c>
      <c r="F184" s="148" t="s">
        <v>695</v>
      </c>
      <c r="H184" s="147" t="s">
        <v>1</v>
      </c>
      <c r="I184" s="149"/>
      <c r="L184" s="145"/>
      <c r="M184" s="150"/>
      <c r="T184" s="151"/>
      <c r="AT184" s="147" t="s">
        <v>147</v>
      </c>
      <c r="AU184" s="147" t="s">
        <v>87</v>
      </c>
      <c r="AV184" s="12" t="s">
        <v>85</v>
      </c>
      <c r="AW184" s="12" t="s">
        <v>34</v>
      </c>
      <c r="AX184" s="12" t="s">
        <v>77</v>
      </c>
      <c r="AY184" s="147" t="s">
        <v>138</v>
      </c>
    </row>
    <row r="185" spans="2:65" s="13" customFormat="1" ht="10.199999999999999">
      <c r="B185" s="152"/>
      <c r="D185" s="146" t="s">
        <v>147</v>
      </c>
      <c r="E185" s="153" t="s">
        <v>1</v>
      </c>
      <c r="F185" s="154" t="s">
        <v>698</v>
      </c>
      <c r="H185" s="155">
        <v>62.984999999999999</v>
      </c>
      <c r="I185" s="156"/>
      <c r="L185" s="152"/>
      <c r="M185" s="157"/>
      <c r="T185" s="158"/>
      <c r="AT185" s="153" t="s">
        <v>147</v>
      </c>
      <c r="AU185" s="153" t="s">
        <v>87</v>
      </c>
      <c r="AV185" s="13" t="s">
        <v>87</v>
      </c>
      <c r="AW185" s="13" t="s">
        <v>34</v>
      </c>
      <c r="AX185" s="13" t="s">
        <v>77</v>
      </c>
      <c r="AY185" s="153" t="s">
        <v>138</v>
      </c>
    </row>
    <row r="186" spans="2:65" s="13" customFormat="1" ht="10.199999999999999">
      <c r="B186" s="152"/>
      <c r="D186" s="146" t="s">
        <v>147</v>
      </c>
      <c r="E186" s="153" t="s">
        <v>1</v>
      </c>
      <c r="F186" s="154" t="s">
        <v>699</v>
      </c>
      <c r="H186" s="155">
        <v>-1.44</v>
      </c>
      <c r="I186" s="156"/>
      <c r="L186" s="152"/>
      <c r="M186" s="157"/>
      <c r="T186" s="158"/>
      <c r="AT186" s="153" t="s">
        <v>147</v>
      </c>
      <c r="AU186" s="153" t="s">
        <v>87</v>
      </c>
      <c r="AV186" s="13" t="s">
        <v>87</v>
      </c>
      <c r="AW186" s="13" t="s">
        <v>34</v>
      </c>
      <c r="AX186" s="13" t="s">
        <v>77</v>
      </c>
      <c r="AY186" s="153" t="s">
        <v>138</v>
      </c>
    </row>
    <row r="187" spans="2:65" s="13" customFormat="1" ht="10.199999999999999">
      <c r="B187" s="152"/>
      <c r="D187" s="146" t="s">
        <v>147</v>
      </c>
      <c r="E187" s="153" t="s">
        <v>1</v>
      </c>
      <c r="F187" s="154" t="s">
        <v>700</v>
      </c>
      <c r="H187" s="155">
        <v>-2</v>
      </c>
      <c r="I187" s="156"/>
      <c r="L187" s="152"/>
      <c r="M187" s="157"/>
      <c r="T187" s="158"/>
      <c r="AT187" s="153" t="s">
        <v>147</v>
      </c>
      <c r="AU187" s="153" t="s">
        <v>87</v>
      </c>
      <c r="AV187" s="13" t="s">
        <v>87</v>
      </c>
      <c r="AW187" s="13" t="s">
        <v>34</v>
      </c>
      <c r="AX187" s="13" t="s">
        <v>77</v>
      </c>
      <c r="AY187" s="153" t="s">
        <v>138</v>
      </c>
    </row>
    <row r="188" spans="2:65" s="13" customFormat="1" ht="10.199999999999999">
      <c r="B188" s="152"/>
      <c r="D188" s="146" t="s">
        <v>147</v>
      </c>
      <c r="E188" s="153" t="s">
        <v>1</v>
      </c>
      <c r="F188" s="154" t="s">
        <v>701</v>
      </c>
      <c r="H188" s="155">
        <v>1.3</v>
      </c>
      <c r="I188" s="156"/>
      <c r="L188" s="152"/>
      <c r="M188" s="157"/>
      <c r="T188" s="158"/>
      <c r="AT188" s="153" t="s">
        <v>147</v>
      </c>
      <c r="AU188" s="153" t="s">
        <v>87</v>
      </c>
      <c r="AV188" s="13" t="s">
        <v>87</v>
      </c>
      <c r="AW188" s="13" t="s">
        <v>34</v>
      </c>
      <c r="AX188" s="13" t="s">
        <v>77</v>
      </c>
      <c r="AY188" s="153" t="s">
        <v>138</v>
      </c>
    </row>
    <row r="189" spans="2:65" s="13" customFormat="1" ht="10.199999999999999">
      <c r="B189" s="152"/>
      <c r="D189" s="146" t="s">
        <v>147</v>
      </c>
      <c r="E189" s="153" t="s">
        <v>1</v>
      </c>
      <c r="F189" s="154" t="s">
        <v>702</v>
      </c>
      <c r="H189" s="155">
        <v>1.25</v>
      </c>
      <c r="I189" s="156"/>
      <c r="L189" s="152"/>
      <c r="M189" s="157"/>
      <c r="T189" s="158"/>
      <c r="AT189" s="153" t="s">
        <v>147</v>
      </c>
      <c r="AU189" s="153" t="s">
        <v>87</v>
      </c>
      <c r="AV189" s="13" t="s">
        <v>87</v>
      </c>
      <c r="AW189" s="13" t="s">
        <v>34</v>
      </c>
      <c r="AX189" s="13" t="s">
        <v>77</v>
      </c>
      <c r="AY189" s="153" t="s">
        <v>138</v>
      </c>
    </row>
    <row r="190" spans="2:65" s="13" customFormat="1" ht="10.199999999999999">
      <c r="B190" s="152"/>
      <c r="D190" s="146" t="s">
        <v>147</v>
      </c>
      <c r="E190" s="153" t="s">
        <v>1</v>
      </c>
      <c r="F190" s="154" t="s">
        <v>703</v>
      </c>
      <c r="H190" s="155">
        <v>-6.72</v>
      </c>
      <c r="I190" s="156"/>
      <c r="L190" s="152"/>
      <c r="M190" s="157"/>
      <c r="T190" s="158"/>
      <c r="AT190" s="153" t="s">
        <v>147</v>
      </c>
      <c r="AU190" s="153" t="s">
        <v>87</v>
      </c>
      <c r="AV190" s="13" t="s">
        <v>87</v>
      </c>
      <c r="AW190" s="13" t="s">
        <v>34</v>
      </c>
      <c r="AX190" s="13" t="s">
        <v>77</v>
      </c>
      <c r="AY190" s="153" t="s">
        <v>138</v>
      </c>
    </row>
    <row r="191" spans="2:65" s="14" customFormat="1" ht="10.199999999999999">
      <c r="B191" s="159"/>
      <c r="D191" s="146" t="s">
        <v>147</v>
      </c>
      <c r="E191" s="160" t="s">
        <v>1</v>
      </c>
      <c r="F191" s="161" t="s">
        <v>150</v>
      </c>
      <c r="H191" s="162">
        <v>55.375</v>
      </c>
      <c r="I191" s="163"/>
      <c r="L191" s="159"/>
      <c r="M191" s="164"/>
      <c r="T191" s="165"/>
      <c r="AT191" s="160" t="s">
        <v>147</v>
      </c>
      <c r="AU191" s="160" t="s">
        <v>87</v>
      </c>
      <c r="AV191" s="14" t="s">
        <v>145</v>
      </c>
      <c r="AW191" s="14" t="s">
        <v>34</v>
      </c>
      <c r="AX191" s="14" t="s">
        <v>85</v>
      </c>
      <c r="AY191" s="160" t="s">
        <v>138</v>
      </c>
    </row>
    <row r="192" spans="2:65" s="1" customFormat="1" ht="21.75" customHeight="1">
      <c r="B192" s="32"/>
      <c r="C192" s="132" t="s">
        <v>223</v>
      </c>
      <c r="D192" s="132" t="s">
        <v>140</v>
      </c>
      <c r="E192" s="133" t="s">
        <v>584</v>
      </c>
      <c r="F192" s="134" t="s">
        <v>585</v>
      </c>
      <c r="G192" s="135" t="s">
        <v>143</v>
      </c>
      <c r="H192" s="136">
        <v>3.44</v>
      </c>
      <c r="I192" s="137"/>
      <c r="J192" s="138">
        <f>ROUND(I192*H192,2)</f>
        <v>0</v>
      </c>
      <c r="K192" s="134" t="s">
        <v>144</v>
      </c>
      <c r="L192" s="32"/>
      <c r="M192" s="139" t="s">
        <v>1</v>
      </c>
      <c r="N192" s="140" t="s">
        <v>42</v>
      </c>
      <c r="P192" s="141">
        <f>O192*H192</f>
        <v>0</v>
      </c>
      <c r="Q192" s="141">
        <v>2.0000000000000002E-5</v>
      </c>
      <c r="R192" s="141">
        <f>Q192*H192</f>
        <v>6.8800000000000005E-5</v>
      </c>
      <c r="S192" s="141">
        <v>2.0000000000000002E-5</v>
      </c>
      <c r="T192" s="142">
        <f>S192*H192</f>
        <v>6.8800000000000005E-5</v>
      </c>
      <c r="AR192" s="143" t="s">
        <v>145</v>
      </c>
      <c r="AT192" s="143" t="s">
        <v>140</v>
      </c>
      <c r="AU192" s="143" t="s">
        <v>87</v>
      </c>
      <c r="AY192" s="17" t="s">
        <v>138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7" t="s">
        <v>85</v>
      </c>
      <c r="BK192" s="144">
        <f>ROUND(I192*H192,2)</f>
        <v>0</v>
      </c>
      <c r="BL192" s="17" t="s">
        <v>145</v>
      </c>
      <c r="BM192" s="143" t="s">
        <v>739</v>
      </c>
    </row>
    <row r="193" spans="2:65" s="13" customFormat="1" ht="10.199999999999999">
      <c r="B193" s="152"/>
      <c r="D193" s="146" t="s">
        <v>147</v>
      </c>
      <c r="E193" s="153" t="s">
        <v>1</v>
      </c>
      <c r="F193" s="154" t="s">
        <v>740</v>
      </c>
      <c r="H193" s="155">
        <v>1.44</v>
      </c>
      <c r="I193" s="156"/>
      <c r="L193" s="152"/>
      <c r="M193" s="157"/>
      <c r="T193" s="158"/>
      <c r="AT193" s="153" t="s">
        <v>147</v>
      </c>
      <c r="AU193" s="153" t="s">
        <v>87</v>
      </c>
      <c r="AV193" s="13" t="s">
        <v>87</v>
      </c>
      <c r="AW193" s="13" t="s">
        <v>34</v>
      </c>
      <c r="AX193" s="13" t="s">
        <v>77</v>
      </c>
      <c r="AY193" s="153" t="s">
        <v>138</v>
      </c>
    </row>
    <row r="194" spans="2:65" s="13" customFormat="1" ht="10.199999999999999">
      <c r="B194" s="152"/>
      <c r="D194" s="146" t="s">
        <v>147</v>
      </c>
      <c r="E194" s="153" t="s">
        <v>1</v>
      </c>
      <c r="F194" s="154" t="s">
        <v>741</v>
      </c>
      <c r="H194" s="155">
        <v>2</v>
      </c>
      <c r="I194" s="156"/>
      <c r="L194" s="152"/>
      <c r="M194" s="157"/>
      <c r="T194" s="158"/>
      <c r="AT194" s="153" t="s">
        <v>147</v>
      </c>
      <c r="AU194" s="153" t="s">
        <v>87</v>
      </c>
      <c r="AV194" s="13" t="s">
        <v>87</v>
      </c>
      <c r="AW194" s="13" t="s">
        <v>34</v>
      </c>
      <c r="AX194" s="13" t="s">
        <v>77</v>
      </c>
      <c r="AY194" s="153" t="s">
        <v>138</v>
      </c>
    </row>
    <row r="195" spans="2:65" s="14" customFormat="1" ht="10.199999999999999">
      <c r="B195" s="159"/>
      <c r="D195" s="146" t="s">
        <v>147</v>
      </c>
      <c r="E195" s="160" t="s">
        <v>1</v>
      </c>
      <c r="F195" s="161" t="s">
        <v>150</v>
      </c>
      <c r="H195" s="162">
        <v>3.44</v>
      </c>
      <c r="I195" s="163"/>
      <c r="L195" s="159"/>
      <c r="M195" s="164"/>
      <c r="T195" s="165"/>
      <c r="AT195" s="160" t="s">
        <v>147</v>
      </c>
      <c r="AU195" s="160" t="s">
        <v>87</v>
      </c>
      <c r="AV195" s="14" t="s">
        <v>145</v>
      </c>
      <c r="AW195" s="14" t="s">
        <v>34</v>
      </c>
      <c r="AX195" s="14" t="s">
        <v>85</v>
      </c>
      <c r="AY195" s="160" t="s">
        <v>138</v>
      </c>
    </row>
    <row r="196" spans="2:65" s="1" customFormat="1" ht="24.15" customHeight="1">
      <c r="B196" s="32"/>
      <c r="C196" s="132" t="s">
        <v>229</v>
      </c>
      <c r="D196" s="132" t="s">
        <v>140</v>
      </c>
      <c r="E196" s="133" t="s">
        <v>599</v>
      </c>
      <c r="F196" s="134" t="s">
        <v>600</v>
      </c>
      <c r="G196" s="135" t="s">
        <v>143</v>
      </c>
      <c r="H196" s="136">
        <v>63.302</v>
      </c>
      <c r="I196" s="137"/>
      <c r="J196" s="138">
        <f>ROUND(I196*H196,2)</f>
        <v>0</v>
      </c>
      <c r="K196" s="134" t="s">
        <v>144</v>
      </c>
      <c r="L196" s="32"/>
      <c r="M196" s="139" t="s">
        <v>1</v>
      </c>
      <c r="N196" s="140" t="s">
        <v>42</v>
      </c>
      <c r="P196" s="141">
        <f>O196*H196</f>
        <v>0</v>
      </c>
      <c r="Q196" s="141">
        <v>0</v>
      </c>
      <c r="R196" s="141">
        <f>Q196*H196</f>
        <v>0</v>
      </c>
      <c r="S196" s="141">
        <v>0</v>
      </c>
      <c r="T196" s="142">
        <f>S196*H196</f>
        <v>0</v>
      </c>
      <c r="AR196" s="143" t="s">
        <v>145</v>
      </c>
      <c r="AT196" s="143" t="s">
        <v>140</v>
      </c>
      <c r="AU196" s="143" t="s">
        <v>87</v>
      </c>
      <c r="AY196" s="17" t="s">
        <v>138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7" t="s">
        <v>85</v>
      </c>
      <c r="BK196" s="144">
        <f>ROUND(I196*H196,2)</f>
        <v>0</v>
      </c>
      <c r="BL196" s="17" t="s">
        <v>145</v>
      </c>
      <c r="BM196" s="143" t="s">
        <v>742</v>
      </c>
    </row>
    <row r="197" spans="2:65" s="12" customFormat="1" ht="10.199999999999999">
      <c r="B197" s="145"/>
      <c r="D197" s="146" t="s">
        <v>147</v>
      </c>
      <c r="E197" s="147" t="s">
        <v>1</v>
      </c>
      <c r="F197" s="148" t="s">
        <v>695</v>
      </c>
      <c r="H197" s="147" t="s">
        <v>1</v>
      </c>
      <c r="I197" s="149"/>
      <c r="L197" s="145"/>
      <c r="M197" s="150"/>
      <c r="T197" s="151"/>
      <c r="AT197" s="147" t="s">
        <v>147</v>
      </c>
      <c r="AU197" s="147" t="s">
        <v>87</v>
      </c>
      <c r="AV197" s="12" t="s">
        <v>85</v>
      </c>
      <c r="AW197" s="12" t="s">
        <v>34</v>
      </c>
      <c r="AX197" s="12" t="s">
        <v>77</v>
      </c>
      <c r="AY197" s="147" t="s">
        <v>138</v>
      </c>
    </row>
    <row r="198" spans="2:65" s="13" customFormat="1" ht="10.199999999999999">
      <c r="B198" s="152"/>
      <c r="D198" s="146" t="s">
        <v>147</v>
      </c>
      <c r="E198" s="153" t="s">
        <v>1</v>
      </c>
      <c r="F198" s="154" t="s">
        <v>743</v>
      </c>
      <c r="H198" s="155">
        <v>63.302</v>
      </c>
      <c r="I198" s="156"/>
      <c r="L198" s="152"/>
      <c r="M198" s="157"/>
      <c r="T198" s="158"/>
      <c r="AT198" s="153" t="s">
        <v>147</v>
      </c>
      <c r="AU198" s="153" t="s">
        <v>87</v>
      </c>
      <c r="AV198" s="13" t="s">
        <v>87</v>
      </c>
      <c r="AW198" s="13" t="s">
        <v>34</v>
      </c>
      <c r="AX198" s="13" t="s">
        <v>85</v>
      </c>
      <c r="AY198" s="153" t="s">
        <v>138</v>
      </c>
    </row>
    <row r="199" spans="2:65" s="11" customFormat="1" ht="25.95" customHeight="1">
      <c r="B199" s="120"/>
      <c r="D199" s="121" t="s">
        <v>76</v>
      </c>
      <c r="E199" s="122" t="s">
        <v>275</v>
      </c>
      <c r="F199" s="122" t="s">
        <v>276</v>
      </c>
      <c r="I199" s="123"/>
      <c r="J199" s="124">
        <f>BK199</f>
        <v>0</v>
      </c>
      <c r="L199" s="120"/>
      <c r="M199" s="125"/>
      <c r="P199" s="126">
        <f>P200+P428+P563+P587+P599+P618+P668</f>
        <v>0</v>
      </c>
      <c r="R199" s="126">
        <f>R200+R428+R563+R587+R599+R618+R668</f>
        <v>11.787316280000001</v>
      </c>
      <c r="T199" s="127">
        <f>T200+T428+T563+T587+T599+T618+T668</f>
        <v>1.1297824000000001</v>
      </c>
      <c r="AR199" s="121" t="s">
        <v>87</v>
      </c>
      <c r="AT199" s="128" t="s">
        <v>76</v>
      </c>
      <c r="AU199" s="128" t="s">
        <v>77</v>
      </c>
      <c r="AY199" s="121" t="s">
        <v>138</v>
      </c>
      <c r="BK199" s="129">
        <f>BK200+BK428+BK563+BK587+BK599+BK618+BK668</f>
        <v>0</v>
      </c>
    </row>
    <row r="200" spans="2:65" s="11" customFormat="1" ht="22.8" customHeight="1">
      <c r="B200" s="120"/>
      <c r="D200" s="121" t="s">
        <v>76</v>
      </c>
      <c r="E200" s="130" t="s">
        <v>744</v>
      </c>
      <c r="F200" s="130" t="s">
        <v>745</v>
      </c>
      <c r="I200" s="123"/>
      <c r="J200" s="131">
        <f>BK200</f>
        <v>0</v>
      </c>
      <c r="L200" s="120"/>
      <c r="M200" s="125"/>
      <c r="P200" s="126">
        <f>SUM(P201:P427)</f>
        <v>0</v>
      </c>
      <c r="R200" s="126">
        <f>SUM(R201:R427)</f>
        <v>4.0884311700000007</v>
      </c>
      <c r="T200" s="127">
        <f>SUM(T201:T427)</f>
        <v>0.51886200000000005</v>
      </c>
      <c r="AR200" s="121" t="s">
        <v>87</v>
      </c>
      <c r="AT200" s="128" t="s">
        <v>76</v>
      </c>
      <c r="AU200" s="128" t="s">
        <v>85</v>
      </c>
      <c r="AY200" s="121" t="s">
        <v>138</v>
      </c>
      <c r="BK200" s="129">
        <f>SUM(BK201:BK427)</f>
        <v>0</v>
      </c>
    </row>
    <row r="201" spans="2:65" s="1" customFormat="1" ht="33" customHeight="1">
      <c r="B201" s="32"/>
      <c r="C201" s="132" t="s">
        <v>235</v>
      </c>
      <c r="D201" s="132" t="s">
        <v>140</v>
      </c>
      <c r="E201" s="133" t="s">
        <v>746</v>
      </c>
      <c r="F201" s="134" t="s">
        <v>747</v>
      </c>
      <c r="G201" s="135" t="s">
        <v>143</v>
      </c>
      <c r="H201" s="136">
        <v>169.43100000000001</v>
      </c>
      <c r="I201" s="137"/>
      <c r="J201" s="138">
        <f>ROUND(I201*H201,2)</f>
        <v>0</v>
      </c>
      <c r="K201" s="134" t="s">
        <v>144</v>
      </c>
      <c r="L201" s="32"/>
      <c r="M201" s="139" t="s">
        <v>1</v>
      </c>
      <c r="N201" s="140" t="s">
        <v>42</v>
      </c>
      <c r="P201" s="141">
        <f>O201*H201</f>
        <v>0</v>
      </c>
      <c r="Q201" s="141">
        <v>0</v>
      </c>
      <c r="R201" s="141">
        <f>Q201*H201</f>
        <v>0</v>
      </c>
      <c r="S201" s="141">
        <v>2E-3</v>
      </c>
      <c r="T201" s="142">
        <f>S201*H201</f>
        <v>0.33886200000000005</v>
      </c>
      <c r="AR201" s="143" t="s">
        <v>223</v>
      </c>
      <c r="AT201" s="143" t="s">
        <v>140</v>
      </c>
      <c r="AU201" s="143" t="s">
        <v>87</v>
      </c>
      <c r="AY201" s="17" t="s">
        <v>138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7" t="s">
        <v>85</v>
      </c>
      <c r="BK201" s="144">
        <f>ROUND(I201*H201,2)</f>
        <v>0</v>
      </c>
      <c r="BL201" s="17" t="s">
        <v>223</v>
      </c>
      <c r="BM201" s="143" t="s">
        <v>748</v>
      </c>
    </row>
    <row r="202" spans="2:65" s="12" customFormat="1" ht="10.199999999999999">
      <c r="B202" s="145"/>
      <c r="D202" s="146" t="s">
        <v>147</v>
      </c>
      <c r="E202" s="147" t="s">
        <v>1</v>
      </c>
      <c r="F202" s="148" t="s">
        <v>385</v>
      </c>
      <c r="H202" s="147" t="s">
        <v>1</v>
      </c>
      <c r="I202" s="149"/>
      <c r="L202" s="145"/>
      <c r="M202" s="150"/>
      <c r="T202" s="151"/>
      <c r="AT202" s="147" t="s">
        <v>147</v>
      </c>
      <c r="AU202" s="147" t="s">
        <v>87</v>
      </c>
      <c r="AV202" s="12" t="s">
        <v>85</v>
      </c>
      <c r="AW202" s="12" t="s">
        <v>34</v>
      </c>
      <c r="AX202" s="12" t="s">
        <v>77</v>
      </c>
      <c r="AY202" s="147" t="s">
        <v>138</v>
      </c>
    </row>
    <row r="203" spans="2:65" s="13" customFormat="1" ht="10.199999999999999">
      <c r="B203" s="152"/>
      <c r="D203" s="146" t="s">
        <v>147</v>
      </c>
      <c r="E203" s="153" t="s">
        <v>1</v>
      </c>
      <c r="F203" s="154" t="s">
        <v>670</v>
      </c>
      <c r="H203" s="155">
        <v>136</v>
      </c>
      <c r="I203" s="156"/>
      <c r="L203" s="152"/>
      <c r="M203" s="157"/>
      <c r="T203" s="158"/>
      <c r="AT203" s="153" t="s">
        <v>147</v>
      </c>
      <c r="AU203" s="153" t="s">
        <v>87</v>
      </c>
      <c r="AV203" s="13" t="s">
        <v>87</v>
      </c>
      <c r="AW203" s="13" t="s">
        <v>34</v>
      </c>
      <c r="AX203" s="13" t="s">
        <v>77</v>
      </c>
      <c r="AY203" s="153" t="s">
        <v>138</v>
      </c>
    </row>
    <row r="204" spans="2:65" s="13" customFormat="1" ht="10.199999999999999">
      <c r="B204" s="152"/>
      <c r="D204" s="146" t="s">
        <v>147</v>
      </c>
      <c r="E204" s="153" t="s">
        <v>1</v>
      </c>
      <c r="F204" s="154" t="s">
        <v>679</v>
      </c>
      <c r="H204" s="155">
        <v>16.55</v>
      </c>
      <c r="I204" s="156"/>
      <c r="L204" s="152"/>
      <c r="M204" s="157"/>
      <c r="T204" s="158"/>
      <c r="AT204" s="153" t="s">
        <v>147</v>
      </c>
      <c r="AU204" s="153" t="s">
        <v>87</v>
      </c>
      <c r="AV204" s="13" t="s">
        <v>87</v>
      </c>
      <c r="AW204" s="13" t="s">
        <v>34</v>
      </c>
      <c r="AX204" s="13" t="s">
        <v>77</v>
      </c>
      <c r="AY204" s="153" t="s">
        <v>138</v>
      </c>
    </row>
    <row r="205" spans="2:65" s="13" customFormat="1" ht="10.199999999999999">
      <c r="B205" s="152"/>
      <c r="D205" s="146" t="s">
        <v>147</v>
      </c>
      <c r="E205" s="153" t="s">
        <v>1</v>
      </c>
      <c r="F205" s="154" t="s">
        <v>301</v>
      </c>
      <c r="H205" s="155">
        <v>16.881</v>
      </c>
      <c r="I205" s="156"/>
      <c r="L205" s="152"/>
      <c r="M205" s="157"/>
      <c r="T205" s="158"/>
      <c r="AT205" s="153" t="s">
        <v>147</v>
      </c>
      <c r="AU205" s="153" t="s">
        <v>87</v>
      </c>
      <c r="AV205" s="13" t="s">
        <v>87</v>
      </c>
      <c r="AW205" s="13" t="s">
        <v>34</v>
      </c>
      <c r="AX205" s="13" t="s">
        <v>77</v>
      </c>
      <c r="AY205" s="153" t="s">
        <v>138</v>
      </c>
    </row>
    <row r="206" spans="2:65" s="14" customFormat="1" ht="10.199999999999999">
      <c r="B206" s="159"/>
      <c r="D206" s="146" t="s">
        <v>147</v>
      </c>
      <c r="E206" s="160" t="s">
        <v>1</v>
      </c>
      <c r="F206" s="161" t="s">
        <v>150</v>
      </c>
      <c r="H206" s="162">
        <v>169.43100000000001</v>
      </c>
      <c r="I206" s="163"/>
      <c r="L206" s="159"/>
      <c r="M206" s="164"/>
      <c r="T206" s="165"/>
      <c r="AT206" s="160" t="s">
        <v>147</v>
      </c>
      <c r="AU206" s="160" t="s">
        <v>87</v>
      </c>
      <c r="AV206" s="14" t="s">
        <v>145</v>
      </c>
      <c r="AW206" s="14" t="s">
        <v>34</v>
      </c>
      <c r="AX206" s="14" t="s">
        <v>85</v>
      </c>
      <c r="AY206" s="160" t="s">
        <v>138</v>
      </c>
    </row>
    <row r="207" spans="2:65" s="1" customFormat="1" ht="10.199999999999999">
      <c r="B207" s="32"/>
      <c r="D207" s="146" t="s">
        <v>317</v>
      </c>
      <c r="F207" s="189" t="s">
        <v>749</v>
      </c>
      <c r="L207" s="32"/>
      <c r="M207" s="190"/>
      <c r="T207" s="56"/>
      <c r="AU207" s="17" t="s">
        <v>87</v>
      </c>
    </row>
    <row r="208" spans="2:65" s="1" customFormat="1" ht="10.199999999999999">
      <c r="B208" s="32"/>
      <c r="D208" s="146" t="s">
        <v>317</v>
      </c>
      <c r="F208" s="191" t="s">
        <v>750</v>
      </c>
      <c r="H208" s="192">
        <v>0</v>
      </c>
      <c r="L208" s="32"/>
      <c r="M208" s="190"/>
      <c r="T208" s="56"/>
      <c r="AU208" s="17" t="s">
        <v>87</v>
      </c>
    </row>
    <row r="209" spans="2:65" s="1" customFormat="1" ht="10.199999999999999">
      <c r="B209" s="32"/>
      <c r="D209" s="146" t="s">
        <v>317</v>
      </c>
      <c r="F209" s="191" t="s">
        <v>672</v>
      </c>
      <c r="H209" s="192">
        <v>136</v>
      </c>
      <c r="L209" s="32"/>
      <c r="M209" s="190"/>
      <c r="T209" s="56"/>
      <c r="AU209" s="17" t="s">
        <v>87</v>
      </c>
    </row>
    <row r="210" spans="2:65" s="1" customFormat="1" ht="10.199999999999999">
      <c r="B210" s="32"/>
      <c r="D210" s="146" t="s">
        <v>317</v>
      </c>
      <c r="F210" s="191" t="s">
        <v>150</v>
      </c>
      <c r="H210" s="192">
        <v>136</v>
      </c>
      <c r="L210" s="32"/>
      <c r="M210" s="190"/>
      <c r="T210" s="56"/>
      <c r="AU210" s="17" t="s">
        <v>87</v>
      </c>
    </row>
    <row r="211" spans="2:65" s="1" customFormat="1" ht="10.199999999999999">
      <c r="B211" s="32"/>
      <c r="D211" s="146" t="s">
        <v>317</v>
      </c>
      <c r="F211" s="189" t="s">
        <v>751</v>
      </c>
      <c r="L211" s="32"/>
      <c r="M211" s="190"/>
      <c r="T211" s="56"/>
      <c r="AU211" s="17" t="s">
        <v>87</v>
      </c>
    </row>
    <row r="212" spans="2:65" s="1" customFormat="1" ht="10.199999999999999">
      <c r="B212" s="32"/>
      <c r="D212" s="146" t="s">
        <v>317</v>
      </c>
      <c r="F212" s="191" t="s">
        <v>752</v>
      </c>
      <c r="H212" s="192">
        <v>0</v>
      </c>
      <c r="L212" s="32"/>
      <c r="M212" s="190"/>
      <c r="T212" s="56"/>
      <c r="AU212" s="17" t="s">
        <v>87</v>
      </c>
    </row>
    <row r="213" spans="2:65" s="1" customFormat="1" ht="10.199999999999999">
      <c r="B213" s="32"/>
      <c r="D213" s="146" t="s">
        <v>317</v>
      </c>
      <c r="F213" s="191" t="s">
        <v>753</v>
      </c>
      <c r="H213" s="192">
        <v>16.55</v>
      </c>
      <c r="L213" s="32"/>
      <c r="M213" s="190"/>
      <c r="T213" s="56"/>
      <c r="AU213" s="17" t="s">
        <v>87</v>
      </c>
    </row>
    <row r="214" spans="2:65" s="1" customFormat="1" ht="10.199999999999999">
      <c r="B214" s="32"/>
      <c r="D214" s="146" t="s">
        <v>317</v>
      </c>
      <c r="F214" s="191" t="s">
        <v>150</v>
      </c>
      <c r="H214" s="192">
        <v>16.55</v>
      </c>
      <c r="L214" s="32"/>
      <c r="M214" s="190"/>
      <c r="T214" s="56"/>
      <c r="AU214" s="17" t="s">
        <v>87</v>
      </c>
    </row>
    <row r="215" spans="2:65" s="1" customFormat="1" ht="10.199999999999999">
      <c r="B215" s="32"/>
      <c r="D215" s="146" t="s">
        <v>317</v>
      </c>
      <c r="F215" s="189" t="s">
        <v>326</v>
      </c>
      <c r="L215" s="32"/>
      <c r="M215" s="190"/>
      <c r="T215" s="56"/>
      <c r="AU215" s="17" t="s">
        <v>87</v>
      </c>
    </row>
    <row r="216" spans="2:65" s="1" customFormat="1" ht="10.199999999999999">
      <c r="B216" s="32"/>
      <c r="D216" s="146" t="s">
        <v>317</v>
      </c>
      <c r="F216" s="191" t="s">
        <v>754</v>
      </c>
      <c r="H216" s="192">
        <v>0</v>
      </c>
      <c r="L216" s="32"/>
      <c r="M216" s="190"/>
      <c r="T216" s="56"/>
      <c r="AU216" s="17" t="s">
        <v>87</v>
      </c>
    </row>
    <row r="217" spans="2:65" s="1" customFormat="1" ht="10.199999999999999">
      <c r="B217" s="32"/>
      <c r="D217" s="146" t="s">
        <v>317</v>
      </c>
      <c r="F217" s="191" t="s">
        <v>755</v>
      </c>
      <c r="H217" s="192">
        <v>16.881</v>
      </c>
      <c r="L217" s="32"/>
      <c r="M217" s="190"/>
      <c r="T217" s="56"/>
      <c r="AU217" s="17" t="s">
        <v>87</v>
      </c>
    </row>
    <row r="218" spans="2:65" s="1" customFormat="1" ht="10.199999999999999">
      <c r="B218" s="32"/>
      <c r="D218" s="146" t="s">
        <v>317</v>
      </c>
      <c r="F218" s="191" t="s">
        <v>150</v>
      </c>
      <c r="H218" s="192">
        <v>16.881</v>
      </c>
      <c r="L218" s="32"/>
      <c r="M218" s="190"/>
      <c r="T218" s="56"/>
      <c r="AU218" s="17" t="s">
        <v>87</v>
      </c>
    </row>
    <row r="219" spans="2:65" s="1" customFormat="1" ht="16.5" customHeight="1">
      <c r="B219" s="32"/>
      <c r="C219" s="132" t="s">
        <v>240</v>
      </c>
      <c r="D219" s="132" t="s">
        <v>140</v>
      </c>
      <c r="E219" s="133" t="s">
        <v>756</v>
      </c>
      <c r="F219" s="134" t="s">
        <v>757</v>
      </c>
      <c r="G219" s="135" t="s">
        <v>243</v>
      </c>
      <c r="H219" s="136">
        <v>120</v>
      </c>
      <c r="I219" s="137"/>
      <c r="J219" s="138">
        <f>ROUND(I219*H219,2)</f>
        <v>0</v>
      </c>
      <c r="K219" s="134" t="s">
        <v>144</v>
      </c>
      <c r="L219" s="32"/>
      <c r="M219" s="139" t="s">
        <v>1</v>
      </c>
      <c r="N219" s="140" t="s">
        <v>42</v>
      </c>
      <c r="P219" s="141">
        <f>O219*H219</f>
        <v>0</v>
      </c>
      <c r="Q219" s="141">
        <v>0</v>
      </c>
      <c r="R219" s="141">
        <f>Q219*H219</f>
        <v>0</v>
      </c>
      <c r="S219" s="141">
        <v>1.5E-3</v>
      </c>
      <c r="T219" s="142">
        <f>S219*H219</f>
        <v>0.18</v>
      </c>
      <c r="AR219" s="143" t="s">
        <v>223</v>
      </c>
      <c r="AT219" s="143" t="s">
        <v>140</v>
      </c>
      <c r="AU219" s="143" t="s">
        <v>87</v>
      </c>
      <c r="AY219" s="17" t="s">
        <v>138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7" t="s">
        <v>85</v>
      </c>
      <c r="BK219" s="144">
        <f>ROUND(I219*H219,2)</f>
        <v>0</v>
      </c>
      <c r="BL219" s="17" t="s">
        <v>223</v>
      </c>
      <c r="BM219" s="143" t="s">
        <v>758</v>
      </c>
    </row>
    <row r="220" spans="2:65" s="12" customFormat="1" ht="10.199999999999999">
      <c r="B220" s="145"/>
      <c r="D220" s="146" t="s">
        <v>147</v>
      </c>
      <c r="E220" s="147" t="s">
        <v>1</v>
      </c>
      <c r="F220" s="148" t="s">
        <v>759</v>
      </c>
      <c r="H220" s="147" t="s">
        <v>1</v>
      </c>
      <c r="I220" s="149"/>
      <c r="L220" s="145"/>
      <c r="M220" s="150"/>
      <c r="T220" s="151"/>
      <c r="AT220" s="147" t="s">
        <v>147</v>
      </c>
      <c r="AU220" s="147" t="s">
        <v>87</v>
      </c>
      <c r="AV220" s="12" t="s">
        <v>85</v>
      </c>
      <c r="AW220" s="12" t="s">
        <v>34</v>
      </c>
      <c r="AX220" s="12" t="s">
        <v>77</v>
      </c>
      <c r="AY220" s="147" t="s">
        <v>138</v>
      </c>
    </row>
    <row r="221" spans="2:65" s="13" customFormat="1" ht="10.199999999999999">
      <c r="B221" s="152"/>
      <c r="D221" s="146" t="s">
        <v>147</v>
      </c>
      <c r="E221" s="153" t="s">
        <v>1</v>
      </c>
      <c r="F221" s="154" t="s">
        <v>760</v>
      </c>
      <c r="H221" s="155">
        <v>120</v>
      </c>
      <c r="I221" s="156"/>
      <c r="L221" s="152"/>
      <c r="M221" s="157"/>
      <c r="T221" s="158"/>
      <c r="AT221" s="153" t="s">
        <v>147</v>
      </c>
      <c r="AU221" s="153" t="s">
        <v>87</v>
      </c>
      <c r="AV221" s="13" t="s">
        <v>87</v>
      </c>
      <c r="AW221" s="13" t="s">
        <v>34</v>
      </c>
      <c r="AX221" s="13" t="s">
        <v>77</v>
      </c>
      <c r="AY221" s="153" t="s">
        <v>138</v>
      </c>
    </row>
    <row r="222" spans="2:65" s="14" customFormat="1" ht="10.199999999999999">
      <c r="B222" s="159"/>
      <c r="D222" s="146" t="s">
        <v>147</v>
      </c>
      <c r="E222" s="160" t="s">
        <v>1</v>
      </c>
      <c r="F222" s="161" t="s">
        <v>150</v>
      </c>
      <c r="H222" s="162">
        <v>120</v>
      </c>
      <c r="I222" s="163"/>
      <c r="L222" s="159"/>
      <c r="M222" s="164"/>
      <c r="T222" s="165"/>
      <c r="AT222" s="160" t="s">
        <v>147</v>
      </c>
      <c r="AU222" s="160" t="s">
        <v>87</v>
      </c>
      <c r="AV222" s="14" t="s">
        <v>145</v>
      </c>
      <c r="AW222" s="14" t="s">
        <v>34</v>
      </c>
      <c r="AX222" s="14" t="s">
        <v>85</v>
      </c>
      <c r="AY222" s="160" t="s">
        <v>138</v>
      </c>
    </row>
    <row r="223" spans="2:65" s="1" customFormat="1" ht="24.15" customHeight="1">
      <c r="B223" s="32"/>
      <c r="C223" s="132" t="s">
        <v>246</v>
      </c>
      <c r="D223" s="132" t="s">
        <v>140</v>
      </c>
      <c r="E223" s="133" t="s">
        <v>761</v>
      </c>
      <c r="F223" s="134" t="s">
        <v>762</v>
      </c>
      <c r="G223" s="135" t="s">
        <v>232</v>
      </c>
      <c r="H223" s="136">
        <v>16.943000000000001</v>
      </c>
      <c r="I223" s="137"/>
      <c r="J223" s="138">
        <f>ROUND(I223*H223,2)</f>
        <v>0</v>
      </c>
      <c r="K223" s="134" t="s">
        <v>144</v>
      </c>
      <c r="L223" s="32"/>
      <c r="M223" s="139" t="s">
        <v>1</v>
      </c>
      <c r="N223" s="140" t="s">
        <v>42</v>
      </c>
      <c r="P223" s="141">
        <f>O223*H223</f>
        <v>0</v>
      </c>
      <c r="Q223" s="141">
        <v>4.4999999999999999E-4</v>
      </c>
      <c r="R223" s="141">
        <f>Q223*H223</f>
        <v>7.6243500000000002E-3</v>
      </c>
      <c r="S223" s="141">
        <v>0</v>
      </c>
      <c r="T223" s="142">
        <f>S223*H223</f>
        <v>0</v>
      </c>
      <c r="AR223" s="143" t="s">
        <v>223</v>
      </c>
      <c r="AT223" s="143" t="s">
        <v>140</v>
      </c>
      <c r="AU223" s="143" t="s">
        <v>87</v>
      </c>
      <c r="AY223" s="17" t="s">
        <v>138</v>
      </c>
      <c r="BE223" s="144">
        <f>IF(N223="základní",J223,0)</f>
        <v>0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7" t="s">
        <v>85</v>
      </c>
      <c r="BK223" s="144">
        <f>ROUND(I223*H223,2)</f>
        <v>0</v>
      </c>
      <c r="BL223" s="17" t="s">
        <v>223</v>
      </c>
      <c r="BM223" s="143" t="s">
        <v>763</v>
      </c>
    </row>
    <row r="224" spans="2:65" s="12" customFormat="1" ht="10.199999999999999">
      <c r="B224" s="145"/>
      <c r="D224" s="146" t="s">
        <v>147</v>
      </c>
      <c r="E224" s="147" t="s">
        <v>1</v>
      </c>
      <c r="F224" s="148" t="s">
        <v>385</v>
      </c>
      <c r="H224" s="147" t="s">
        <v>1</v>
      </c>
      <c r="I224" s="149"/>
      <c r="L224" s="145"/>
      <c r="M224" s="150"/>
      <c r="T224" s="151"/>
      <c r="AT224" s="147" t="s">
        <v>147</v>
      </c>
      <c r="AU224" s="147" t="s">
        <v>87</v>
      </c>
      <c r="AV224" s="12" t="s">
        <v>85</v>
      </c>
      <c r="AW224" s="12" t="s">
        <v>34</v>
      </c>
      <c r="AX224" s="12" t="s">
        <v>77</v>
      </c>
      <c r="AY224" s="147" t="s">
        <v>138</v>
      </c>
    </row>
    <row r="225" spans="2:51" s="13" customFormat="1" ht="10.199999999999999">
      <c r="B225" s="152"/>
      <c r="D225" s="146" t="s">
        <v>147</v>
      </c>
      <c r="E225" s="153" t="s">
        <v>1</v>
      </c>
      <c r="F225" s="154" t="s">
        <v>764</v>
      </c>
      <c r="H225" s="155">
        <v>13.6</v>
      </c>
      <c r="I225" s="156"/>
      <c r="L225" s="152"/>
      <c r="M225" s="157"/>
      <c r="T225" s="158"/>
      <c r="AT225" s="153" t="s">
        <v>147</v>
      </c>
      <c r="AU225" s="153" t="s">
        <v>87</v>
      </c>
      <c r="AV225" s="13" t="s">
        <v>87</v>
      </c>
      <c r="AW225" s="13" t="s">
        <v>34</v>
      </c>
      <c r="AX225" s="13" t="s">
        <v>77</v>
      </c>
      <c r="AY225" s="153" t="s">
        <v>138</v>
      </c>
    </row>
    <row r="226" spans="2:51" s="13" customFormat="1" ht="10.199999999999999">
      <c r="B226" s="152"/>
      <c r="D226" s="146" t="s">
        <v>147</v>
      </c>
      <c r="E226" s="153" t="s">
        <v>1</v>
      </c>
      <c r="F226" s="154" t="s">
        <v>765</v>
      </c>
      <c r="H226" s="155">
        <v>1.6879999999999999</v>
      </c>
      <c r="I226" s="156"/>
      <c r="L226" s="152"/>
      <c r="M226" s="157"/>
      <c r="T226" s="158"/>
      <c r="AT226" s="153" t="s">
        <v>147</v>
      </c>
      <c r="AU226" s="153" t="s">
        <v>87</v>
      </c>
      <c r="AV226" s="13" t="s">
        <v>87</v>
      </c>
      <c r="AW226" s="13" t="s">
        <v>34</v>
      </c>
      <c r="AX226" s="13" t="s">
        <v>77</v>
      </c>
      <c r="AY226" s="153" t="s">
        <v>138</v>
      </c>
    </row>
    <row r="227" spans="2:51" s="13" customFormat="1" ht="10.199999999999999">
      <c r="B227" s="152"/>
      <c r="D227" s="146" t="s">
        <v>147</v>
      </c>
      <c r="E227" s="153" t="s">
        <v>1</v>
      </c>
      <c r="F227" s="154" t="s">
        <v>766</v>
      </c>
      <c r="H227" s="155">
        <v>1.655</v>
      </c>
      <c r="I227" s="156"/>
      <c r="L227" s="152"/>
      <c r="M227" s="157"/>
      <c r="T227" s="158"/>
      <c r="AT227" s="153" t="s">
        <v>147</v>
      </c>
      <c r="AU227" s="153" t="s">
        <v>87</v>
      </c>
      <c r="AV227" s="13" t="s">
        <v>87</v>
      </c>
      <c r="AW227" s="13" t="s">
        <v>34</v>
      </c>
      <c r="AX227" s="13" t="s">
        <v>77</v>
      </c>
      <c r="AY227" s="153" t="s">
        <v>138</v>
      </c>
    </row>
    <row r="228" spans="2:51" s="14" customFormat="1" ht="10.199999999999999">
      <c r="B228" s="159"/>
      <c r="D228" s="146" t="s">
        <v>147</v>
      </c>
      <c r="E228" s="160" t="s">
        <v>1</v>
      </c>
      <c r="F228" s="161" t="s">
        <v>150</v>
      </c>
      <c r="H228" s="162">
        <v>16.943000000000001</v>
      </c>
      <c r="I228" s="163"/>
      <c r="L228" s="159"/>
      <c r="M228" s="164"/>
      <c r="T228" s="165"/>
      <c r="AT228" s="160" t="s">
        <v>147</v>
      </c>
      <c r="AU228" s="160" t="s">
        <v>87</v>
      </c>
      <c r="AV228" s="14" t="s">
        <v>145</v>
      </c>
      <c r="AW228" s="14" t="s">
        <v>34</v>
      </c>
      <c r="AX228" s="14" t="s">
        <v>85</v>
      </c>
      <c r="AY228" s="160" t="s">
        <v>138</v>
      </c>
    </row>
    <row r="229" spans="2:51" s="1" customFormat="1" ht="10.199999999999999">
      <c r="B229" s="32"/>
      <c r="D229" s="146" t="s">
        <v>317</v>
      </c>
      <c r="F229" s="189" t="s">
        <v>749</v>
      </c>
      <c r="L229" s="32"/>
      <c r="M229" s="190"/>
      <c r="T229" s="56"/>
      <c r="AU229" s="17" t="s">
        <v>87</v>
      </c>
    </row>
    <row r="230" spans="2:51" s="1" customFormat="1" ht="10.199999999999999">
      <c r="B230" s="32"/>
      <c r="D230" s="146" t="s">
        <v>317</v>
      </c>
      <c r="F230" s="191" t="s">
        <v>750</v>
      </c>
      <c r="H230" s="192">
        <v>0</v>
      </c>
      <c r="L230" s="32"/>
      <c r="M230" s="190"/>
      <c r="T230" s="56"/>
      <c r="AU230" s="17" t="s">
        <v>87</v>
      </c>
    </row>
    <row r="231" spans="2:51" s="1" customFormat="1" ht="10.199999999999999">
      <c r="B231" s="32"/>
      <c r="D231" s="146" t="s">
        <v>317</v>
      </c>
      <c r="F231" s="191" t="s">
        <v>672</v>
      </c>
      <c r="H231" s="192">
        <v>136</v>
      </c>
      <c r="L231" s="32"/>
      <c r="M231" s="190"/>
      <c r="T231" s="56"/>
      <c r="AU231" s="17" t="s">
        <v>87</v>
      </c>
    </row>
    <row r="232" spans="2:51" s="1" customFormat="1" ht="10.199999999999999">
      <c r="B232" s="32"/>
      <c r="D232" s="146" t="s">
        <v>317</v>
      </c>
      <c r="F232" s="191" t="s">
        <v>150</v>
      </c>
      <c r="H232" s="192">
        <v>136</v>
      </c>
      <c r="L232" s="32"/>
      <c r="M232" s="190"/>
      <c r="T232" s="56"/>
      <c r="AU232" s="17" t="s">
        <v>87</v>
      </c>
    </row>
    <row r="233" spans="2:51" s="1" customFormat="1" ht="10.199999999999999">
      <c r="B233" s="32"/>
      <c r="D233" s="146" t="s">
        <v>317</v>
      </c>
      <c r="F233" s="189" t="s">
        <v>326</v>
      </c>
      <c r="L233" s="32"/>
      <c r="M233" s="190"/>
      <c r="T233" s="56"/>
      <c r="AU233" s="17" t="s">
        <v>87</v>
      </c>
    </row>
    <row r="234" spans="2:51" s="1" customFormat="1" ht="10.199999999999999">
      <c r="B234" s="32"/>
      <c r="D234" s="146" t="s">
        <v>317</v>
      </c>
      <c r="F234" s="191" t="s">
        <v>754</v>
      </c>
      <c r="H234" s="192">
        <v>0</v>
      </c>
      <c r="L234" s="32"/>
      <c r="M234" s="190"/>
      <c r="T234" s="56"/>
      <c r="AU234" s="17" t="s">
        <v>87</v>
      </c>
    </row>
    <row r="235" spans="2:51" s="1" customFormat="1" ht="10.199999999999999">
      <c r="B235" s="32"/>
      <c r="D235" s="146" t="s">
        <v>317</v>
      </c>
      <c r="F235" s="191" t="s">
        <v>755</v>
      </c>
      <c r="H235" s="192">
        <v>16.881</v>
      </c>
      <c r="L235" s="32"/>
      <c r="M235" s="190"/>
      <c r="T235" s="56"/>
      <c r="AU235" s="17" t="s">
        <v>87</v>
      </c>
    </row>
    <row r="236" spans="2:51" s="1" customFormat="1" ht="10.199999999999999">
      <c r="B236" s="32"/>
      <c r="D236" s="146" t="s">
        <v>317</v>
      </c>
      <c r="F236" s="191" t="s">
        <v>150</v>
      </c>
      <c r="H236" s="192">
        <v>16.881</v>
      </c>
      <c r="L236" s="32"/>
      <c r="M236" s="190"/>
      <c r="T236" s="56"/>
      <c r="AU236" s="17" t="s">
        <v>87</v>
      </c>
    </row>
    <row r="237" spans="2:51" s="1" customFormat="1" ht="10.199999999999999">
      <c r="B237" s="32"/>
      <c r="D237" s="146" t="s">
        <v>317</v>
      </c>
      <c r="F237" s="189" t="s">
        <v>751</v>
      </c>
      <c r="L237" s="32"/>
      <c r="M237" s="190"/>
      <c r="T237" s="56"/>
      <c r="AU237" s="17" t="s">
        <v>87</v>
      </c>
    </row>
    <row r="238" spans="2:51" s="1" customFormat="1" ht="10.199999999999999">
      <c r="B238" s="32"/>
      <c r="D238" s="146" t="s">
        <v>317</v>
      </c>
      <c r="F238" s="191" t="s">
        <v>752</v>
      </c>
      <c r="H238" s="192">
        <v>0</v>
      </c>
      <c r="L238" s="32"/>
      <c r="M238" s="190"/>
      <c r="T238" s="56"/>
      <c r="AU238" s="17" t="s">
        <v>87</v>
      </c>
    </row>
    <row r="239" spans="2:51" s="1" customFormat="1" ht="10.199999999999999">
      <c r="B239" s="32"/>
      <c r="D239" s="146" t="s">
        <v>317</v>
      </c>
      <c r="F239" s="191" t="s">
        <v>753</v>
      </c>
      <c r="H239" s="192">
        <v>16.55</v>
      </c>
      <c r="L239" s="32"/>
      <c r="M239" s="190"/>
      <c r="T239" s="56"/>
      <c r="AU239" s="17" t="s">
        <v>87</v>
      </c>
    </row>
    <row r="240" spans="2:51" s="1" customFormat="1" ht="10.199999999999999">
      <c r="B240" s="32"/>
      <c r="D240" s="146" t="s">
        <v>317</v>
      </c>
      <c r="F240" s="191" t="s">
        <v>150</v>
      </c>
      <c r="H240" s="192">
        <v>16.55</v>
      </c>
      <c r="L240" s="32"/>
      <c r="M240" s="190"/>
      <c r="T240" s="56"/>
      <c r="AU240" s="17" t="s">
        <v>87</v>
      </c>
    </row>
    <row r="241" spans="2:65" s="1" customFormat="1" ht="24.15" customHeight="1">
      <c r="B241" s="32"/>
      <c r="C241" s="132" t="s">
        <v>7</v>
      </c>
      <c r="D241" s="132" t="s">
        <v>140</v>
      </c>
      <c r="E241" s="133" t="s">
        <v>767</v>
      </c>
      <c r="F241" s="134" t="s">
        <v>768</v>
      </c>
      <c r="G241" s="135" t="s">
        <v>143</v>
      </c>
      <c r="H241" s="136">
        <v>169.43100000000001</v>
      </c>
      <c r="I241" s="137"/>
      <c r="J241" s="138">
        <f>ROUND(I241*H241,2)</f>
        <v>0</v>
      </c>
      <c r="K241" s="134" t="s">
        <v>144</v>
      </c>
      <c r="L241" s="32"/>
      <c r="M241" s="139" t="s">
        <v>1</v>
      </c>
      <c r="N241" s="140" t="s">
        <v>42</v>
      </c>
      <c r="P241" s="141">
        <f>O241*H241</f>
        <v>0</v>
      </c>
      <c r="Q241" s="141">
        <v>0</v>
      </c>
      <c r="R241" s="141">
        <f>Q241*H241</f>
        <v>0</v>
      </c>
      <c r="S241" s="141">
        <v>0</v>
      </c>
      <c r="T241" s="142">
        <f>S241*H241</f>
        <v>0</v>
      </c>
      <c r="AR241" s="143" t="s">
        <v>223</v>
      </c>
      <c r="AT241" s="143" t="s">
        <v>140</v>
      </c>
      <c r="AU241" s="143" t="s">
        <v>87</v>
      </c>
      <c r="AY241" s="17" t="s">
        <v>138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7" t="s">
        <v>85</v>
      </c>
      <c r="BK241" s="144">
        <f>ROUND(I241*H241,2)</f>
        <v>0</v>
      </c>
      <c r="BL241" s="17" t="s">
        <v>223</v>
      </c>
      <c r="BM241" s="143" t="s">
        <v>769</v>
      </c>
    </row>
    <row r="242" spans="2:65" s="13" customFormat="1" ht="10.199999999999999">
      <c r="B242" s="152"/>
      <c r="D242" s="146" t="s">
        <v>147</v>
      </c>
      <c r="E242" s="153" t="s">
        <v>1</v>
      </c>
      <c r="F242" s="154" t="s">
        <v>670</v>
      </c>
      <c r="H242" s="155">
        <v>136</v>
      </c>
      <c r="I242" s="156"/>
      <c r="L242" s="152"/>
      <c r="M242" s="157"/>
      <c r="T242" s="158"/>
      <c r="AT242" s="153" t="s">
        <v>147</v>
      </c>
      <c r="AU242" s="153" t="s">
        <v>87</v>
      </c>
      <c r="AV242" s="13" t="s">
        <v>87</v>
      </c>
      <c r="AW242" s="13" t="s">
        <v>34</v>
      </c>
      <c r="AX242" s="13" t="s">
        <v>77</v>
      </c>
      <c r="AY242" s="153" t="s">
        <v>138</v>
      </c>
    </row>
    <row r="243" spans="2:65" s="13" customFormat="1" ht="10.199999999999999">
      <c r="B243" s="152"/>
      <c r="D243" s="146" t="s">
        <v>147</v>
      </c>
      <c r="E243" s="153" t="s">
        <v>1</v>
      </c>
      <c r="F243" s="154" t="s">
        <v>301</v>
      </c>
      <c r="H243" s="155">
        <v>16.881</v>
      </c>
      <c r="I243" s="156"/>
      <c r="L243" s="152"/>
      <c r="M243" s="157"/>
      <c r="T243" s="158"/>
      <c r="AT243" s="153" t="s">
        <v>147</v>
      </c>
      <c r="AU243" s="153" t="s">
        <v>87</v>
      </c>
      <c r="AV243" s="13" t="s">
        <v>87</v>
      </c>
      <c r="AW243" s="13" t="s">
        <v>34</v>
      </c>
      <c r="AX243" s="13" t="s">
        <v>77</v>
      </c>
      <c r="AY243" s="153" t="s">
        <v>138</v>
      </c>
    </row>
    <row r="244" spans="2:65" s="13" customFormat="1" ht="10.199999999999999">
      <c r="B244" s="152"/>
      <c r="D244" s="146" t="s">
        <v>147</v>
      </c>
      <c r="E244" s="153" t="s">
        <v>1</v>
      </c>
      <c r="F244" s="154" t="s">
        <v>679</v>
      </c>
      <c r="H244" s="155">
        <v>16.55</v>
      </c>
      <c r="I244" s="156"/>
      <c r="L244" s="152"/>
      <c r="M244" s="157"/>
      <c r="T244" s="158"/>
      <c r="AT244" s="153" t="s">
        <v>147</v>
      </c>
      <c r="AU244" s="153" t="s">
        <v>87</v>
      </c>
      <c r="AV244" s="13" t="s">
        <v>87</v>
      </c>
      <c r="AW244" s="13" t="s">
        <v>34</v>
      </c>
      <c r="AX244" s="13" t="s">
        <v>77</v>
      </c>
      <c r="AY244" s="153" t="s">
        <v>138</v>
      </c>
    </row>
    <row r="245" spans="2:65" s="14" customFormat="1" ht="10.199999999999999">
      <c r="B245" s="159"/>
      <c r="D245" s="146" t="s">
        <v>147</v>
      </c>
      <c r="E245" s="160" t="s">
        <v>1</v>
      </c>
      <c r="F245" s="161" t="s">
        <v>150</v>
      </c>
      <c r="H245" s="162">
        <v>169.43100000000001</v>
      </c>
      <c r="I245" s="163"/>
      <c r="L245" s="159"/>
      <c r="M245" s="164"/>
      <c r="T245" s="165"/>
      <c r="AT245" s="160" t="s">
        <v>147</v>
      </c>
      <c r="AU245" s="160" t="s">
        <v>87</v>
      </c>
      <c r="AV245" s="14" t="s">
        <v>145</v>
      </c>
      <c r="AW245" s="14" t="s">
        <v>34</v>
      </c>
      <c r="AX245" s="14" t="s">
        <v>85</v>
      </c>
      <c r="AY245" s="160" t="s">
        <v>138</v>
      </c>
    </row>
    <row r="246" spans="2:65" s="1" customFormat="1" ht="10.199999999999999">
      <c r="B246" s="32"/>
      <c r="D246" s="146" t="s">
        <v>317</v>
      </c>
      <c r="F246" s="189" t="s">
        <v>749</v>
      </c>
      <c r="L246" s="32"/>
      <c r="M246" s="190"/>
      <c r="T246" s="56"/>
      <c r="AU246" s="17" t="s">
        <v>87</v>
      </c>
    </row>
    <row r="247" spans="2:65" s="1" customFormat="1" ht="10.199999999999999">
      <c r="B247" s="32"/>
      <c r="D247" s="146" t="s">
        <v>317</v>
      </c>
      <c r="F247" s="191" t="s">
        <v>750</v>
      </c>
      <c r="H247" s="192">
        <v>0</v>
      </c>
      <c r="L247" s="32"/>
      <c r="M247" s="190"/>
      <c r="T247" s="56"/>
      <c r="AU247" s="17" t="s">
        <v>87</v>
      </c>
    </row>
    <row r="248" spans="2:65" s="1" customFormat="1" ht="10.199999999999999">
      <c r="B248" s="32"/>
      <c r="D248" s="146" t="s">
        <v>317</v>
      </c>
      <c r="F248" s="191" t="s">
        <v>672</v>
      </c>
      <c r="H248" s="192">
        <v>136</v>
      </c>
      <c r="L248" s="32"/>
      <c r="M248" s="190"/>
      <c r="T248" s="56"/>
      <c r="AU248" s="17" t="s">
        <v>87</v>
      </c>
    </row>
    <row r="249" spans="2:65" s="1" customFormat="1" ht="10.199999999999999">
      <c r="B249" s="32"/>
      <c r="D249" s="146" t="s">
        <v>317</v>
      </c>
      <c r="F249" s="191" t="s">
        <v>150</v>
      </c>
      <c r="H249" s="192">
        <v>136</v>
      </c>
      <c r="L249" s="32"/>
      <c r="M249" s="190"/>
      <c r="T249" s="56"/>
      <c r="AU249" s="17" t="s">
        <v>87</v>
      </c>
    </row>
    <row r="250" spans="2:65" s="1" customFormat="1" ht="10.199999999999999">
      <c r="B250" s="32"/>
      <c r="D250" s="146" t="s">
        <v>317</v>
      </c>
      <c r="F250" s="189" t="s">
        <v>326</v>
      </c>
      <c r="L250" s="32"/>
      <c r="M250" s="190"/>
      <c r="T250" s="56"/>
      <c r="AU250" s="17" t="s">
        <v>87</v>
      </c>
    </row>
    <row r="251" spans="2:65" s="1" customFormat="1" ht="10.199999999999999">
      <c r="B251" s="32"/>
      <c r="D251" s="146" t="s">
        <v>317</v>
      </c>
      <c r="F251" s="191" t="s">
        <v>754</v>
      </c>
      <c r="H251" s="192">
        <v>0</v>
      </c>
      <c r="L251" s="32"/>
      <c r="M251" s="190"/>
      <c r="T251" s="56"/>
      <c r="AU251" s="17" t="s">
        <v>87</v>
      </c>
    </row>
    <row r="252" spans="2:65" s="1" customFormat="1" ht="10.199999999999999">
      <c r="B252" s="32"/>
      <c r="D252" s="146" t="s">
        <v>317</v>
      </c>
      <c r="F252" s="191" t="s">
        <v>755</v>
      </c>
      <c r="H252" s="192">
        <v>16.881</v>
      </c>
      <c r="L252" s="32"/>
      <c r="M252" s="190"/>
      <c r="T252" s="56"/>
      <c r="AU252" s="17" t="s">
        <v>87</v>
      </c>
    </row>
    <row r="253" spans="2:65" s="1" customFormat="1" ht="10.199999999999999">
      <c r="B253" s="32"/>
      <c r="D253" s="146" t="s">
        <v>317</v>
      </c>
      <c r="F253" s="191" t="s">
        <v>150</v>
      </c>
      <c r="H253" s="192">
        <v>16.881</v>
      </c>
      <c r="L253" s="32"/>
      <c r="M253" s="190"/>
      <c r="T253" s="56"/>
      <c r="AU253" s="17" t="s">
        <v>87</v>
      </c>
    </row>
    <row r="254" spans="2:65" s="1" customFormat="1" ht="10.199999999999999">
      <c r="B254" s="32"/>
      <c r="D254" s="146" t="s">
        <v>317</v>
      </c>
      <c r="F254" s="189" t="s">
        <v>751</v>
      </c>
      <c r="L254" s="32"/>
      <c r="M254" s="190"/>
      <c r="T254" s="56"/>
      <c r="AU254" s="17" t="s">
        <v>87</v>
      </c>
    </row>
    <row r="255" spans="2:65" s="1" customFormat="1" ht="10.199999999999999">
      <c r="B255" s="32"/>
      <c r="D255" s="146" t="s">
        <v>317</v>
      </c>
      <c r="F255" s="191" t="s">
        <v>752</v>
      </c>
      <c r="H255" s="192">
        <v>0</v>
      </c>
      <c r="L255" s="32"/>
      <c r="M255" s="190"/>
      <c r="T255" s="56"/>
      <c r="AU255" s="17" t="s">
        <v>87</v>
      </c>
    </row>
    <row r="256" spans="2:65" s="1" customFormat="1" ht="10.199999999999999">
      <c r="B256" s="32"/>
      <c r="D256" s="146" t="s">
        <v>317</v>
      </c>
      <c r="F256" s="191" t="s">
        <v>753</v>
      </c>
      <c r="H256" s="192">
        <v>16.55</v>
      </c>
      <c r="L256" s="32"/>
      <c r="M256" s="190"/>
      <c r="T256" s="56"/>
      <c r="AU256" s="17" t="s">
        <v>87</v>
      </c>
    </row>
    <row r="257" spans="2:65" s="1" customFormat="1" ht="10.199999999999999">
      <c r="B257" s="32"/>
      <c r="D257" s="146" t="s">
        <v>317</v>
      </c>
      <c r="F257" s="191" t="s">
        <v>150</v>
      </c>
      <c r="H257" s="192">
        <v>16.55</v>
      </c>
      <c r="L257" s="32"/>
      <c r="M257" s="190"/>
      <c r="T257" s="56"/>
      <c r="AU257" s="17" t="s">
        <v>87</v>
      </c>
    </row>
    <row r="258" spans="2:65" s="1" customFormat="1" ht="16.5" customHeight="1">
      <c r="B258" s="32"/>
      <c r="C258" s="173" t="s">
        <v>256</v>
      </c>
      <c r="D258" s="173" t="s">
        <v>201</v>
      </c>
      <c r="E258" s="174" t="s">
        <v>770</v>
      </c>
      <c r="F258" s="175" t="s">
        <v>771</v>
      </c>
      <c r="G258" s="176" t="s">
        <v>185</v>
      </c>
      <c r="H258" s="177">
        <v>0.06</v>
      </c>
      <c r="I258" s="178"/>
      <c r="J258" s="179">
        <f>ROUND(I258*H258,2)</f>
        <v>0</v>
      </c>
      <c r="K258" s="175" t="s">
        <v>144</v>
      </c>
      <c r="L258" s="180"/>
      <c r="M258" s="181" t="s">
        <v>1</v>
      </c>
      <c r="N258" s="182" t="s">
        <v>42</v>
      </c>
      <c r="P258" s="141">
        <f>O258*H258</f>
        <v>0</v>
      </c>
      <c r="Q258" s="141">
        <v>1</v>
      </c>
      <c r="R258" s="141">
        <f>Q258*H258</f>
        <v>0.06</v>
      </c>
      <c r="S258" s="141">
        <v>0</v>
      </c>
      <c r="T258" s="142">
        <f>S258*H258</f>
        <v>0</v>
      </c>
      <c r="AR258" s="143" t="s">
        <v>286</v>
      </c>
      <c r="AT258" s="143" t="s">
        <v>201</v>
      </c>
      <c r="AU258" s="143" t="s">
        <v>87</v>
      </c>
      <c r="AY258" s="17" t="s">
        <v>138</v>
      </c>
      <c r="BE258" s="144">
        <f>IF(N258="základní",J258,0)</f>
        <v>0</v>
      </c>
      <c r="BF258" s="144">
        <f>IF(N258="snížená",J258,0)</f>
        <v>0</v>
      </c>
      <c r="BG258" s="144">
        <f>IF(N258="zákl. přenesená",J258,0)</f>
        <v>0</v>
      </c>
      <c r="BH258" s="144">
        <f>IF(N258="sníž. přenesená",J258,0)</f>
        <v>0</v>
      </c>
      <c r="BI258" s="144">
        <f>IF(N258="nulová",J258,0)</f>
        <v>0</v>
      </c>
      <c r="BJ258" s="17" t="s">
        <v>85</v>
      </c>
      <c r="BK258" s="144">
        <f>ROUND(I258*H258,2)</f>
        <v>0</v>
      </c>
      <c r="BL258" s="17" t="s">
        <v>223</v>
      </c>
      <c r="BM258" s="143" t="s">
        <v>772</v>
      </c>
    </row>
    <row r="259" spans="2:65" s="13" customFormat="1" ht="10.199999999999999">
      <c r="B259" s="152"/>
      <c r="D259" s="146" t="s">
        <v>147</v>
      </c>
      <c r="E259" s="153" t="s">
        <v>1</v>
      </c>
      <c r="F259" s="154" t="s">
        <v>773</v>
      </c>
      <c r="H259" s="155">
        <v>0.06</v>
      </c>
      <c r="I259" s="156"/>
      <c r="L259" s="152"/>
      <c r="M259" s="157"/>
      <c r="T259" s="158"/>
      <c r="AT259" s="153" t="s">
        <v>147</v>
      </c>
      <c r="AU259" s="153" t="s">
        <v>87</v>
      </c>
      <c r="AV259" s="13" t="s">
        <v>87</v>
      </c>
      <c r="AW259" s="13" t="s">
        <v>34</v>
      </c>
      <c r="AX259" s="13" t="s">
        <v>77</v>
      </c>
      <c r="AY259" s="153" t="s">
        <v>138</v>
      </c>
    </row>
    <row r="260" spans="2:65" s="14" customFormat="1" ht="10.199999999999999">
      <c r="B260" s="159"/>
      <c r="D260" s="146" t="s">
        <v>147</v>
      </c>
      <c r="E260" s="160" t="s">
        <v>1</v>
      </c>
      <c r="F260" s="161" t="s">
        <v>150</v>
      </c>
      <c r="H260" s="162">
        <v>0.06</v>
      </c>
      <c r="I260" s="163"/>
      <c r="L260" s="159"/>
      <c r="M260" s="164"/>
      <c r="T260" s="165"/>
      <c r="AT260" s="160" t="s">
        <v>147</v>
      </c>
      <c r="AU260" s="160" t="s">
        <v>87</v>
      </c>
      <c r="AV260" s="14" t="s">
        <v>145</v>
      </c>
      <c r="AW260" s="14" t="s">
        <v>34</v>
      </c>
      <c r="AX260" s="14" t="s">
        <v>85</v>
      </c>
      <c r="AY260" s="160" t="s">
        <v>138</v>
      </c>
    </row>
    <row r="261" spans="2:65" s="1" customFormat="1" ht="10.199999999999999">
      <c r="B261" s="32"/>
      <c r="D261" s="146" t="s">
        <v>317</v>
      </c>
      <c r="F261" s="189" t="s">
        <v>749</v>
      </c>
      <c r="L261" s="32"/>
      <c r="M261" s="190"/>
      <c r="T261" s="56"/>
      <c r="AU261" s="17" t="s">
        <v>87</v>
      </c>
    </row>
    <row r="262" spans="2:65" s="1" customFormat="1" ht="10.199999999999999">
      <c r="B262" s="32"/>
      <c r="D262" s="146" t="s">
        <v>317</v>
      </c>
      <c r="F262" s="191" t="s">
        <v>750</v>
      </c>
      <c r="H262" s="192">
        <v>0</v>
      </c>
      <c r="L262" s="32"/>
      <c r="M262" s="190"/>
      <c r="T262" s="56"/>
      <c r="AU262" s="17" t="s">
        <v>87</v>
      </c>
    </row>
    <row r="263" spans="2:65" s="1" customFormat="1" ht="10.199999999999999">
      <c r="B263" s="32"/>
      <c r="D263" s="146" t="s">
        <v>317</v>
      </c>
      <c r="F263" s="191" t="s">
        <v>672</v>
      </c>
      <c r="H263" s="192">
        <v>136</v>
      </c>
      <c r="L263" s="32"/>
      <c r="M263" s="190"/>
      <c r="T263" s="56"/>
      <c r="AU263" s="17" t="s">
        <v>87</v>
      </c>
    </row>
    <row r="264" spans="2:65" s="1" customFormat="1" ht="10.199999999999999">
      <c r="B264" s="32"/>
      <c r="D264" s="146" t="s">
        <v>317</v>
      </c>
      <c r="F264" s="191" t="s">
        <v>150</v>
      </c>
      <c r="H264" s="192">
        <v>136</v>
      </c>
      <c r="L264" s="32"/>
      <c r="M264" s="190"/>
      <c r="T264" s="56"/>
      <c r="AU264" s="17" t="s">
        <v>87</v>
      </c>
    </row>
    <row r="265" spans="2:65" s="1" customFormat="1" ht="37.799999999999997" customHeight="1">
      <c r="B265" s="32"/>
      <c r="C265" s="132" t="s">
        <v>260</v>
      </c>
      <c r="D265" s="132" t="s">
        <v>140</v>
      </c>
      <c r="E265" s="133" t="s">
        <v>774</v>
      </c>
      <c r="F265" s="134" t="s">
        <v>775</v>
      </c>
      <c r="G265" s="135" t="s">
        <v>243</v>
      </c>
      <c r="H265" s="136">
        <v>171.71</v>
      </c>
      <c r="I265" s="137"/>
      <c r="J265" s="138">
        <f>ROUND(I265*H265,2)</f>
        <v>0</v>
      </c>
      <c r="K265" s="134" t="s">
        <v>144</v>
      </c>
      <c r="L265" s="32"/>
      <c r="M265" s="139" t="s">
        <v>1</v>
      </c>
      <c r="N265" s="140" t="s">
        <v>42</v>
      </c>
      <c r="P265" s="141">
        <f>O265*H265</f>
        <v>0</v>
      </c>
      <c r="Q265" s="141">
        <v>1.15E-3</v>
      </c>
      <c r="R265" s="141">
        <f>Q265*H265</f>
        <v>0.19746650000000002</v>
      </c>
      <c r="S265" s="141">
        <v>0</v>
      </c>
      <c r="T265" s="142">
        <f>S265*H265</f>
        <v>0</v>
      </c>
      <c r="AR265" s="143" t="s">
        <v>223</v>
      </c>
      <c r="AT265" s="143" t="s">
        <v>140</v>
      </c>
      <c r="AU265" s="143" t="s">
        <v>87</v>
      </c>
      <c r="AY265" s="17" t="s">
        <v>138</v>
      </c>
      <c r="BE265" s="144">
        <f>IF(N265="základní",J265,0)</f>
        <v>0</v>
      </c>
      <c r="BF265" s="144">
        <f>IF(N265="snížená",J265,0)</f>
        <v>0</v>
      </c>
      <c r="BG265" s="144">
        <f>IF(N265="zákl. přenesená",J265,0)</f>
        <v>0</v>
      </c>
      <c r="BH265" s="144">
        <f>IF(N265="sníž. přenesená",J265,0)</f>
        <v>0</v>
      </c>
      <c r="BI265" s="144">
        <f>IF(N265="nulová",J265,0)</f>
        <v>0</v>
      </c>
      <c r="BJ265" s="17" t="s">
        <v>85</v>
      </c>
      <c r="BK265" s="144">
        <f>ROUND(I265*H265,2)</f>
        <v>0</v>
      </c>
      <c r="BL265" s="17" t="s">
        <v>223</v>
      </c>
      <c r="BM265" s="143" t="s">
        <v>776</v>
      </c>
    </row>
    <row r="266" spans="2:65" s="12" customFormat="1" ht="10.199999999999999">
      <c r="B266" s="145"/>
      <c r="D266" s="146" t="s">
        <v>147</v>
      </c>
      <c r="E266" s="147" t="s">
        <v>1</v>
      </c>
      <c r="F266" s="148" t="s">
        <v>777</v>
      </c>
      <c r="H266" s="147" t="s">
        <v>1</v>
      </c>
      <c r="I266" s="149"/>
      <c r="L266" s="145"/>
      <c r="M266" s="150"/>
      <c r="T266" s="151"/>
      <c r="AT266" s="147" t="s">
        <v>147</v>
      </c>
      <c r="AU266" s="147" t="s">
        <v>87</v>
      </c>
      <c r="AV266" s="12" t="s">
        <v>85</v>
      </c>
      <c r="AW266" s="12" t="s">
        <v>34</v>
      </c>
      <c r="AX266" s="12" t="s">
        <v>77</v>
      </c>
      <c r="AY266" s="147" t="s">
        <v>138</v>
      </c>
    </row>
    <row r="267" spans="2:65" s="13" customFormat="1" ht="10.199999999999999">
      <c r="B267" s="152"/>
      <c r="D267" s="146" t="s">
        <v>147</v>
      </c>
      <c r="E267" s="153" t="s">
        <v>1</v>
      </c>
      <c r="F267" s="154" t="s">
        <v>778</v>
      </c>
      <c r="H267" s="155">
        <v>98.7</v>
      </c>
      <c r="I267" s="156"/>
      <c r="L267" s="152"/>
      <c r="M267" s="157"/>
      <c r="T267" s="158"/>
      <c r="AT267" s="153" t="s">
        <v>147</v>
      </c>
      <c r="AU267" s="153" t="s">
        <v>87</v>
      </c>
      <c r="AV267" s="13" t="s">
        <v>87</v>
      </c>
      <c r="AW267" s="13" t="s">
        <v>34</v>
      </c>
      <c r="AX267" s="13" t="s">
        <v>77</v>
      </c>
      <c r="AY267" s="153" t="s">
        <v>138</v>
      </c>
    </row>
    <row r="268" spans="2:65" s="12" customFormat="1" ht="10.199999999999999">
      <c r="B268" s="145"/>
      <c r="D268" s="146" t="s">
        <v>147</v>
      </c>
      <c r="E268" s="147" t="s">
        <v>1</v>
      </c>
      <c r="F268" s="148" t="s">
        <v>779</v>
      </c>
      <c r="H268" s="147" t="s">
        <v>1</v>
      </c>
      <c r="I268" s="149"/>
      <c r="L268" s="145"/>
      <c r="M268" s="150"/>
      <c r="T268" s="151"/>
      <c r="AT268" s="147" t="s">
        <v>147</v>
      </c>
      <c r="AU268" s="147" t="s">
        <v>87</v>
      </c>
      <c r="AV268" s="12" t="s">
        <v>85</v>
      </c>
      <c r="AW268" s="12" t="s">
        <v>34</v>
      </c>
      <c r="AX268" s="12" t="s">
        <v>77</v>
      </c>
      <c r="AY268" s="147" t="s">
        <v>138</v>
      </c>
    </row>
    <row r="269" spans="2:65" s="13" customFormat="1" ht="10.199999999999999">
      <c r="B269" s="152"/>
      <c r="D269" s="146" t="s">
        <v>147</v>
      </c>
      <c r="E269" s="153" t="s">
        <v>1</v>
      </c>
      <c r="F269" s="154" t="s">
        <v>780</v>
      </c>
      <c r="H269" s="155">
        <v>37</v>
      </c>
      <c r="I269" s="156"/>
      <c r="L269" s="152"/>
      <c r="M269" s="157"/>
      <c r="T269" s="158"/>
      <c r="AT269" s="153" t="s">
        <v>147</v>
      </c>
      <c r="AU269" s="153" t="s">
        <v>87</v>
      </c>
      <c r="AV269" s="13" t="s">
        <v>87</v>
      </c>
      <c r="AW269" s="13" t="s">
        <v>34</v>
      </c>
      <c r="AX269" s="13" t="s">
        <v>77</v>
      </c>
      <c r="AY269" s="153" t="s">
        <v>138</v>
      </c>
    </row>
    <row r="270" spans="2:65" s="12" customFormat="1" ht="10.199999999999999">
      <c r="B270" s="145"/>
      <c r="D270" s="146" t="s">
        <v>147</v>
      </c>
      <c r="E270" s="147" t="s">
        <v>1</v>
      </c>
      <c r="F270" s="148" t="s">
        <v>781</v>
      </c>
      <c r="H270" s="147" t="s">
        <v>1</v>
      </c>
      <c r="I270" s="149"/>
      <c r="L270" s="145"/>
      <c r="M270" s="150"/>
      <c r="T270" s="151"/>
      <c r="AT270" s="147" t="s">
        <v>147</v>
      </c>
      <c r="AU270" s="147" t="s">
        <v>87</v>
      </c>
      <c r="AV270" s="12" t="s">
        <v>85</v>
      </c>
      <c r="AW270" s="12" t="s">
        <v>34</v>
      </c>
      <c r="AX270" s="12" t="s">
        <v>77</v>
      </c>
      <c r="AY270" s="147" t="s">
        <v>138</v>
      </c>
    </row>
    <row r="271" spans="2:65" s="13" customFormat="1" ht="10.199999999999999">
      <c r="B271" s="152"/>
      <c r="D271" s="146" t="s">
        <v>147</v>
      </c>
      <c r="E271" s="153" t="s">
        <v>1</v>
      </c>
      <c r="F271" s="154" t="s">
        <v>782</v>
      </c>
      <c r="H271" s="155">
        <v>20.399999999999999</v>
      </c>
      <c r="I271" s="156"/>
      <c r="L271" s="152"/>
      <c r="M271" s="157"/>
      <c r="T271" s="158"/>
      <c r="AT271" s="153" t="s">
        <v>147</v>
      </c>
      <c r="AU271" s="153" t="s">
        <v>87</v>
      </c>
      <c r="AV271" s="13" t="s">
        <v>87</v>
      </c>
      <c r="AW271" s="13" t="s">
        <v>34</v>
      </c>
      <c r="AX271" s="13" t="s">
        <v>77</v>
      </c>
      <c r="AY271" s="153" t="s">
        <v>138</v>
      </c>
    </row>
    <row r="272" spans="2:65" s="14" customFormat="1" ht="10.199999999999999">
      <c r="B272" s="159"/>
      <c r="D272" s="146" t="s">
        <v>147</v>
      </c>
      <c r="E272" s="160" t="s">
        <v>1</v>
      </c>
      <c r="F272" s="161" t="s">
        <v>150</v>
      </c>
      <c r="H272" s="162">
        <v>156.1</v>
      </c>
      <c r="I272" s="163"/>
      <c r="L272" s="159"/>
      <c r="M272" s="164"/>
      <c r="T272" s="165"/>
      <c r="AT272" s="160" t="s">
        <v>147</v>
      </c>
      <c r="AU272" s="160" t="s">
        <v>87</v>
      </c>
      <c r="AV272" s="14" t="s">
        <v>145</v>
      </c>
      <c r="AW272" s="14" t="s">
        <v>34</v>
      </c>
      <c r="AX272" s="14" t="s">
        <v>85</v>
      </c>
      <c r="AY272" s="160" t="s">
        <v>138</v>
      </c>
    </row>
    <row r="273" spans="2:65" s="13" customFormat="1" ht="10.199999999999999">
      <c r="B273" s="152"/>
      <c r="D273" s="146" t="s">
        <v>147</v>
      </c>
      <c r="F273" s="154" t="s">
        <v>783</v>
      </c>
      <c r="H273" s="155">
        <v>171.71</v>
      </c>
      <c r="I273" s="156"/>
      <c r="L273" s="152"/>
      <c r="M273" s="157"/>
      <c r="T273" s="158"/>
      <c r="AT273" s="153" t="s">
        <v>147</v>
      </c>
      <c r="AU273" s="153" t="s">
        <v>87</v>
      </c>
      <c r="AV273" s="13" t="s">
        <v>87</v>
      </c>
      <c r="AW273" s="13" t="s">
        <v>4</v>
      </c>
      <c r="AX273" s="13" t="s">
        <v>85</v>
      </c>
      <c r="AY273" s="153" t="s">
        <v>138</v>
      </c>
    </row>
    <row r="274" spans="2:65" s="1" customFormat="1" ht="37.799999999999997" customHeight="1">
      <c r="B274" s="32"/>
      <c r="C274" s="132" t="s">
        <v>265</v>
      </c>
      <c r="D274" s="132" t="s">
        <v>140</v>
      </c>
      <c r="E274" s="133" t="s">
        <v>784</v>
      </c>
      <c r="F274" s="134" t="s">
        <v>785</v>
      </c>
      <c r="G274" s="135" t="s">
        <v>243</v>
      </c>
      <c r="H274" s="136">
        <v>37</v>
      </c>
      <c r="I274" s="137"/>
      <c r="J274" s="138">
        <f>ROUND(I274*H274,2)</f>
        <v>0</v>
      </c>
      <c r="K274" s="134" t="s">
        <v>144</v>
      </c>
      <c r="L274" s="32"/>
      <c r="M274" s="139" t="s">
        <v>1</v>
      </c>
      <c r="N274" s="140" t="s">
        <v>42</v>
      </c>
      <c r="P274" s="141">
        <f>O274*H274</f>
        <v>0</v>
      </c>
      <c r="Q274" s="141">
        <v>6.3000000000000003E-4</v>
      </c>
      <c r="R274" s="141">
        <f>Q274*H274</f>
        <v>2.3310000000000001E-2</v>
      </c>
      <c r="S274" s="141">
        <v>0</v>
      </c>
      <c r="T274" s="142">
        <f>S274*H274</f>
        <v>0</v>
      </c>
      <c r="AR274" s="143" t="s">
        <v>223</v>
      </c>
      <c r="AT274" s="143" t="s">
        <v>140</v>
      </c>
      <c r="AU274" s="143" t="s">
        <v>87</v>
      </c>
      <c r="AY274" s="17" t="s">
        <v>138</v>
      </c>
      <c r="BE274" s="144">
        <f>IF(N274="základní",J274,0)</f>
        <v>0</v>
      </c>
      <c r="BF274" s="144">
        <f>IF(N274="snížená",J274,0)</f>
        <v>0</v>
      </c>
      <c r="BG274" s="144">
        <f>IF(N274="zákl. přenesená",J274,0)</f>
        <v>0</v>
      </c>
      <c r="BH274" s="144">
        <f>IF(N274="sníž. přenesená",J274,0)</f>
        <v>0</v>
      </c>
      <c r="BI274" s="144">
        <f>IF(N274="nulová",J274,0)</f>
        <v>0</v>
      </c>
      <c r="BJ274" s="17" t="s">
        <v>85</v>
      </c>
      <c r="BK274" s="144">
        <f>ROUND(I274*H274,2)</f>
        <v>0</v>
      </c>
      <c r="BL274" s="17" t="s">
        <v>223</v>
      </c>
      <c r="BM274" s="143" t="s">
        <v>786</v>
      </c>
    </row>
    <row r="275" spans="2:65" s="12" customFormat="1" ht="10.199999999999999">
      <c r="B275" s="145"/>
      <c r="D275" s="146" t="s">
        <v>147</v>
      </c>
      <c r="E275" s="147" t="s">
        <v>1</v>
      </c>
      <c r="F275" s="148" t="s">
        <v>787</v>
      </c>
      <c r="H275" s="147" t="s">
        <v>1</v>
      </c>
      <c r="I275" s="149"/>
      <c r="L275" s="145"/>
      <c r="M275" s="150"/>
      <c r="T275" s="151"/>
      <c r="AT275" s="147" t="s">
        <v>147</v>
      </c>
      <c r="AU275" s="147" t="s">
        <v>87</v>
      </c>
      <c r="AV275" s="12" t="s">
        <v>85</v>
      </c>
      <c r="AW275" s="12" t="s">
        <v>34</v>
      </c>
      <c r="AX275" s="12" t="s">
        <v>77</v>
      </c>
      <c r="AY275" s="147" t="s">
        <v>138</v>
      </c>
    </row>
    <row r="276" spans="2:65" s="13" customFormat="1" ht="10.199999999999999">
      <c r="B276" s="152"/>
      <c r="D276" s="146" t="s">
        <v>147</v>
      </c>
      <c r="E276" s="153" t="s">
        <v>1</v>
      </c>
      <c r="F276" s="154" t="s">
        <v>780</v>
      </c>
      <c r="H276" s="155">
        <v>37</v>
      </c>
      <c r="I276" s="156"/>
      <c r="L276" s="152"/>
      <c r="M276" s="157"/>
      <c r="T276" s="158"/>
      <c r="AT276" s="153" t="s">
        <v>147</v>
      </c>
      <c r="AU276" s="153" t="s">
        <v>87</v>
      </c>
      <c r="AV276" s="13" t="s">
        <v>87</v>
      </c>
      <c r="AW276" s="13" t="s">
        <v>34</v>
      </c>
      <c r="AX276" s="13" t="s">
        <v>85</v>
      </c>
      <c r="AY276" s="153" t="s">
        <v>138</v>
      </c>
    </row>
    <row r="277" spans="2:65" s="1" customFormat="1" ht="33" customHeight="1">
      <c r="B277" s="32"/>
      <c r="C277" s="132" t="s">
        <v>271</v>
      </c>
      <c r="D277" s="132" t="s">
        <v>140</v>
      </c>
      <c r="E277" s="133" t="s">
        <v>788</v>
      </c>
      <c r="F277" s="134" t="s">
        <v>789</v>
      </c>
      <c r="G277" s="135" t="s">
        <v>243</v>
      </c>
      <c r="H277" s="136">
        <v>54.56</v>
      </c>
      <c r="I277" s="137"/>
      <c r="J277" s="138">
        <f>ROUND(I277*H277,2)</f>
        <v>0</v>
      </c>
      <c r="K277" s="134" t="s">
        <v>144</v>
      </c>
      <c r="L277" s="32"/>
      <c r="M277" s="139" t="s">
        <v>1</v>
      </c>
      <c r="N277" s="140" t="s">
        <v>42</v>
      </c>
      <c r="P277" s="141">
        <f>O277*H277</f>
        <v>0</v>
      </c>
      <c r="Q277" s="141">
        <v>1.5299999999999999E-3</v>
      </c>
      <c r="R277" s="141">
        <f>Q277*H277</f>
        <v>8.3476800000000004E-2</v>
      </c>
      <c r="S277" s="141">
        <v>0</v>
      </c>
      <c r="T277" s="142">
        <f>S277*H277</f>
        <v>0</v>
      </c>
      <c r="AR277" s="143" t="s">
        <v>223</v>
      </c>
      <c r="AT277" s="143" t="s">
        <v>140</v>
      </c>
      <c r="AU277" s="143" t="s">
        <v>87</v>
      </c>
      <c r="AY277" s="17" t="s">
        <v>138</v>
      </c>
      <c r="BE277" s="144">
        <f>IF(N277="základní",J277,0)</f>
        <v>0</v>
      </c>
      <c r="BF277" s="144">
        <f>IF(N277="snížená",J277,0)</f>
        <v>0</v>
      </c>
      <c r="BG277" s="144">
        <f>IF(N277="zákl. přenesená",J277,0)</f>
        <v>0</v>
      </c>
      <c r="BH277" s="144">
        <f>IF(N277="sníž. přenesená",J277,0)</f>
        <v>0</v>
      </c>
      <c r="BI277" s="144">
        <f>IF(N277="nulová",J277,0)</f>
        <v>0</v>
      </c>
      <c r="BJ277" s="17" t="s">
        <v>85</v>
      </c>
      <c r="BK277" s="144">
        <f>ROUND(I277*H277,2)</f>
        <v>0</v>
      </c>
      <c r="BL277" s="17" t="s">
        <v>223</v>
      </c>
      <c r="BM277" s="143" t="s">
        <v>790</v>
      </c>
    </row>
    <row r="278" spans="2:65" s="12" customFormat="1" ht="10.199999999999999">
      <c r="B278" s="145"/>
      <c r="D278" s="146" t="s">
        <v>147</v>
      </c>
      <c r="E278" s="147" t="s">
        <v>1</v>
      </c>
      <c r="F278" s="148" t="s">
        <v>777</v>
      </c>
      <c r="H278" s="147" t="s">
        <v>1</v>
      </c>
      <c r="I278" s="149"/>
      <c r="L278" s="145"/>
      <c r="M278" s="150"/>
      <c r="T278" s="151"/>
      <c r="AT278" s="147" t="s">
        <v>147</v>
      </c>
      <c r="AU278" s="147" t="s">
        <v>87</v>
      </c>
      <c r="AV278" s="12" t="s">
        <v>85</v>
      </c>
      <c r="AW278" s="12" t="s">
        <v>34</v>
      </c>
      <c r="AX278" s="12" t="s">
        <v>77</v>
      </c>
      <c r="AY278" s="147" t="s">
        <v>138</v>
      </c>
    </row>
    <row r="279" spans="2:65" s="13" customFormat="1" ht="10.199999999999999">
      <c r="B279" s="152"/>
      <c r="D279" s="146" t="s">
        <v>147</v>
      </c>
      <c r="E279" s="153" t="s">
        <v>1</v>
      </c>
      <c r="F279" s="154" t="s">
        <v>791</v>
      </c>
      <c r="H279" s="155">
        <v>54.56</v>
      </c>
      <c r="I279" s="156"/>
      <c r="L279" s="152"/>
      <c r="M279" s="157"/>
      <c r="T279" s="158"/>
      <c r="AT279" s="153" t="s">
        <v>147</v>
      </c>
      <c r="AU279" s="153" t="s">
        <v>87</v>
      </c>
      <c r="AV279" s="13" t="s">
        <v>87</v>
      </c>
      <c r="AW279" s="13" t="s">
        <v>34</v>
      </c>
      <c r="AX279" s="13" t="s">
        <v>85</v>
      </c>
      <c r="AY279" s="153" t="s">
        <v>138</v>
      </c>
    </row>
    <row r="280" spans="2:65" s="1" customFormat="1" ht="33" customHeight="1">
      <c r="B280" s="32"/>
      <c r="C280" s="132" t="s">
        <v>279</v>
      </c>
      <c r="D280" s="132" t="s">
        <v>140</v>
      </c>
      <c r="E280" s="133" t="s">
        <v>792</v>
      </c>
      <c r="F280" s="134" t="s">
        <v>793</v>
      </c>
      <c r="G280" s="135" t="s">
        <v>243</v>
      </c>
      <c r="H280" s="136">
        <v>36.409999999999997</v>
      </c>
      <c r="I280" s="137"/>
      <c r="J280" s="138">
        <f>ROUND(I280*H280,2)</f>
        <v>0</v>
      </c>
      <c r="K280" s="134" t="s">
        <v>144</v>
      </c>
      <c r="L280" s="32"/>
      <c r="M280" s="139" t="s">
        <v>1</v>
      </c>
      <c r="N280" s="140" t="s">
        <v>42</v>
      </c>
      <c r="P280" s="141">
        <f>O280*H280</f>
        <v>0</v>
      </c>
      <c r="Q280" s="141">
        <v>4.0000000000000002E-4</v>
      </c>
      <c r="R280" s="141">
        <f>Q280*H280</f>
        <v>1.4563999999999999E-2</v>
      </c>
      <c r="S280" s="141">
        <v>0</v>
      </c>
      <c r="T280" s="142">
        <f>S280*H280</f>
        <v>0</v>
      </c>
      <c r="AR280" s="143" t="s">
        <v>223</v>
      </c>
      <c r="AT280" s="143" t="s">
        <v>140</v>
      </c>
      <c r="AU280" s="143" t="s">
        <v>87</v>
      </c>
      <c r="AY280" s="17" t="s">
        <v>138</v>
      </c>
      <c r="BE280" s="144">
        <f>IF(N280="základní",J280,0)</f>
        <v>0</v>
      </c>
      <c r="BF280" s="144">
        <f>IF(N280="snížená",J280,0)</f>
        <v>0</v>
      </c>
      <c r="BG280" s="144">
        <f>IF(N280="zákl. přenesená",J280,0)</f>
        <v>0</v>
      </c>
      <c r="BH280" s="144">
        <f>IF(N280="sníž. přenesená",J280,0)</f>
        <v>0</v>
      </c>
      <c r="BI280" s="144">
        <f>IF(N280="nulová",J280,0)</f>
        <v>0</v>
      </c>
      <c r="BJ280" s="17" t="s">
        <v>85</v>
      </c>
      <c r="BK280" s="144">
        <f>ROUND(I280*H280,2)</f>
        <v>0</v>
      </c>
      <c r="BL280" s="17" t="s">
        <v>223</v>
      </c>
      <c r="BM280" s="143" t="s">
        <v>794</v>
      </c>
    </row>
    <row r="281" spans="2:65" s="12" customFormat="1" ht="10.199999999999999">
      <c r="B281" s="145"/>
      <c r="D281" s="146" t="s">
        <v>147</v>
      </c>
      <c r="E281" s="147" t="s">
        <v>1</v>
      </c>
      <c r="F281" s="148" t="s">
        <v>795</v>
      </c>
      <c r="H281" s="147" t="s">
        <v>1</v>
      </c>
      <c r="I281" s="149"/>
      <c r="L281" s="145"/>
      <c r="M281" s="150"/>
      <c r="T281" s="151"/>
      <c r="AT281" s="147" t="s">
        <v>147</v>
      </c>
      <c r="AU281" s="147" t="s">
        <v>87</v>
      </c>
      <c r="AV281" s="12" t="s">
        <v>85</v>
      </c>
      <c r="AW281" s="12" t="s">
        <v>34</v>
      </c>
      <c r="AX281" s="12" t="s">
        <v>77</v>
      </c>
      <c r="AY281" s="147" t="s">
        <v>138</v>
      </c>
    </row>
    <row r="282" spans="2:65" s="13" customFormat="1" ht="10.199999999999999">
      <c r="B282" s="152"/>
      <c r="D282" s="146" t="s">
        <v>147</v>
      </c>
      <c r="E282" s="153" t="s">
        <v>1</v>
      </c>
      <c r="F282" s="154" t="s">
        <v>796</v>
      </c>
      <c r="H282" s="155">
        <v>36.409999999999997</v>
      </c>
      <c r="I282" s="156"/>
      <c r="L282" s="152"/>
      <c r="M282" s="157"/>
      <c r="T282" s="158"/>
      <c r="AT282" s="153" t="s">
        <v>147</v>
      </c>
      <c r="AU282" s="153" t="s">
        <v>87</v>
      </c>
      <c r="AV282" s="13" t="s">
        <v>87</v>
      </c>
      <c r="AW282" s="13" t="s">
        <v>34</v>
      </c>
      <c r="AX282" s="13" t="s">
        <v>85</v>
      </c>
      <c r="AY282" s="153" t="s">
        <v>138</v>
      </c>
    </row>
    <row r="283" spans="2:65" s="1" customFormat="1" ht="33" customHeight="1">
      <c r="B283" s="32"/>
      <c r="C283" s="132" t="s">
        <v>283</v>
      </c>
      <c r="D283" s="132" t="s">
        <v>140</v>
      </c>
      <c r="E283" s="133" t="s">
        <v>792</v>
      </c>
      <c r="F283" s="134" t="s">
        <v>793</v>
      </c>
      <c r="G283" s="135" t="s">
        <v>243</v>
      </c>
      <c r="H283" s="136">
        <v>59.44</v>
      </c>
      <c r="I283" s="137"/>
      <c r="J283" s="138">
        <f>ROUND(I283*H283,2)</f>
        <v>0</v>
      </c>
      <c r="K283" s="134" t="s">
        <v>144</v>
      </c>
      <c r="L283" s="32"/>
      <c r="M283" s="139" t="s">
        <v>1</v>
      </c>
      <c r="N283" s="140" t="s">
        <v>42</v>
      </c>
      <c r="P283" s="141">
        <f>O283*H283</f>
        <v>0</v>
      </c>
      <c r="Q283" s="141">
        <v>4.0000000000000002E-4</v>
      </c>
      <c r="R283" s="141">
        <f>Q283*H283</f>
        <v>2.3775999999999999E-2</v>
      </c>
      <c r="S283" s="141">
        <v>0</v>
      </c>
      <c r="T283" s="142">
        <f>S283*H283</f>
        <v>0</v>
      </c>
      <c r="AR283" s="143" t="s">
        <v>223</v>
      </c>
      <c r="AT283" s="143" t="s">
        <v>140</v>
      </c>
      <c r="AU283" s="143" t="s">
        <v>87</v>
      </c>
      <c r="AY283" s="17" t="s">
        <v>138</v>
      </c>
      <c r="BE283" s="144">
        <f>IF(N283="základní",J283,0)</f>
        <v>0</v>
      </c>
      <c r="BF283" s="144">
        <f>IF(N283="snížená",J283,0)</f>
        <v>0</v>
      </c>
      <c r="BG283" s="144">
        <f>IF(N283="zákl. přenesená",J283,0)</f>
        <v>0</v>
      </c>
      <c r="BH283" s="144">
        <f>IF(N283="sníž. přenesená",J283,0)</f>
        <v>0</v>
      </c>
      <c r="BI283" s="144">
        <f>IF(N283="nulová",J283,0)</f>
        <v>0</v>
      </c>
      <c r="BJ283" s="17" t="s">
        <v>85</v>
      </c>
      <c r="BK283" s="144">
        <f>ROUND(I283*H283,2)</f>
        <v>0</v>
      </c>
      <c r="BL283" s="17" t="s">
        <v>223</v>
      </c>
      <c r="BM283" s="143" t="s">
        <v>797</v>
      </c>
    </row>
    <row r="284" spans="2:65" s="12" customFormat="1" ht="10.199999999999999">
      <c r="B284" s="145"/>
      <c r="D284" s="146" t="s">
        <v>147</v>
      </c>
      <c r="E284" s="147" t="s">
        <v>1</v>
      </c>
      <c r="F284" s="148" t="s">
        <v>781</v>
      </c>
      <c r="H284" s="147" t="s">
        <v>1</v>
      </c>
      <c r="I284" s="149"/>
      <c r="L284" s="145"/>
      <c r="M284" s="150"/>
      <c r="T284" s="151"/>
      <c r="AT284" s="147" t="s">
        <v>147</v>
      </c>
      <c r="AU284" s="147" t="s">
        <v>87</v>
      </c>
      <c r="AV284" s="12" t="s">
        <v>85</v>
      </c>
      <c r="AW284" s="12" t="s">
        <v>34</v>
      </c>
      <c r="AX284" s="12" t="s">
        <v>77</v>
      </c>
      <c r="AY284" s="147" t="s">
        <v>138</v>
      </c>
    </row>
    <row r="285" spans="2:65" s="13" customFormat="1" ht="10.199999999999999">
      <c r="B285" s="152"/>
      <c r="D285" s="146" t="s">
        <v>147</v>
      </c>
      <c r="E285" s="153" t="s">
        <v>1</v>
      </c>
      <c r="F285" s="154" t="s">
        <v>798</v>
      </c>
      <c r="H285" s="155">
        <v>22.44</v>
      </c>
      <c r="I285" s="156"/>
      <c r="L285" s="152"/>
      <c r="M285" s="157"/>
      <c r="T285" s="158"/>
      <c r="AT285" s="153" t="s">
        <v>147</v>
      </c>
      <c r="AU285" s="153" t="s">
        <v>87</v>
      </c>
      <c r="AV285" s="13" t="s">
        <v>87</v>
      </c>
      <c r="AW285" s="13" t="s">
        <v>34</v>
      </c>
      <c r="AX285" s="13" t="s">
        <v>77</v>
      </c>
      <c r="AY285" s="153" t="s">
        <v>138</v>
      </c>
    </row>
    <row r="286" spans="2:65" s="12" customFormat="1" ht="10.199999999999999">
      <c r="B286" s="145"/>
      <c r="D286" s="146" t="s">
        <v>147</v>
      </c>
      <c r="E286" s="147" t="s">
        <v>1</v>
      </c>
      <c r="F286" s="148" t="s">
        <v>799</v>
      </c>
      <c r="H286" s="147" t="s">
        <v>1</v>
      </c>
      <c r="I286" s="149"/>
      <c r="L286" s="145"/>
      <c r="M286" s="150"/>
      <c r="T286" s="151"/>
      <c r="AT286" s="147" t="s">
        <v>147</v>
      </c>
      <c r="AU286" s="147" t="s">
        <v>87</v>
      </c>
      <c r="AV286" s="12" t="s">
        <v>85</v>
      </c>
      <c r="AW286" s="12" t="s">
        <v>34</v>
      </c>
      <c r="AX286" s="12" t="s">
        <v>77</v>
      </c>
      <c r="AY286" s="147" t="s">
        <v>138</v>
      </c>
    </row>
    <row r="287" spans="2:65" s="13" customFormat="1" ht="10.199999999999999">
      <c r="B287" s="152"/>
      <c r="D287" s="146" t="s">
        <v>147</v>
      </c>
      <c r="E287" s="153" t="s">
        <v>1</v>
      </c>
      <c r="F287" s="154" t="s">
        <v>780</v>
      </c>
      <c r="H287" s="155">
        <v>37</v>
      </c>
      <c r="I287" s="156"/>
      <c r="L287" s="152"/>
      <c r="M287" s="157"/>
      <c r="T287" s="158"/>
      <c r="AT287" s="153" t="s">
        <v>147</v>
      </c>
      <c r="AU287" s="153" t="s">
        <v>87</v>
      </c>
      <c r="AV287" s="13" t="s">
        <v>87</v>
      </c>
      <c r="AW287" s="13" t="s">
        <v>34</v>
      </c>
      <c r="AX287" s="13" t="s">
        <v>77</v>
      </c>
      <c r="AY287" s="153" t="s">
        <v>138</v>
      </c>
    </row>
    <row r="288" spans="2:65" s="14" customFormat="1" ht="10.199999999999999">
      <c r="B288" s="159"/>
      <c r="D288" s="146" t="s">
        <v>147</v>
      </c>
      <c r="E288" s="160" t="s">
        <v>1</v>
      </c>
      <c r="F288" s="161" t="s">
        <v>150</v>
      </c>
      <c r="H288" s="162">
        <v>59.44</v>
      </c>
      <c r="I288" s="163"/>
      <c r="L288" s="159"/>
      <c r="M288" s="164"/>
      <c r="T288" s="165"/>
      <c r="AT288" s="160" t="s">
        <v>147</v>
      </c>
      <c r="AU288" s="160" t="s">
        <v>87</v>
      </c>
      <c r="AV288" s="14" t="s">
        <v>145</v>
      </c>
      <c r="AW288" s="14" t="s">
        <v>34</v>
      </c>
      <c r="AX288" s="14" t="s">
        <v>85</v>
      </c>
      <c r="AY288" s="160" t="s">
        <v>138</v>
      </c>
    </row>
    <row r="289" spans="2:65" s="1" customFormat="1" ht="37.799999999999997" customHeight="1">
      <c r="B289" s="32"/>
      <c r="C289" s="132" t="s">
        <v>289</v>
      </c>
      <c r="D289" s="132" t="s">
        <v>140</v>
      </c>
      <c r="E289" s="133" t="s">
        <v>800</v>
      </c>
      <c r="F289" s="134" t="s">
        <v>801</v>
      </c>
      <c r="G289" s="135" t="s">
        <v>143</v>
      </c>
      <c r="H289" s="136">
        <v>583.375</v>
      </c>
      <c r="I289" s="137"/>
      <c r="J289" s="138">
        <f>ROUND(I289*H289,2)</f>
        <v>0</v>
      </c>
      <c r="K289" s="134" t="s">
        <v>144</v>
      </c>
      <c r="L289" s="32"/>
      <c r="M289" s="139" t="s">
        <v>1</v>
      </c>
      <c r="N289" s="140" t="s">
        <v>42</v>
      </c>
      <c r="P289" s="141">
        <f>O289*H289</f>
        <v>0</v>
      </c>
      <c r="Q289" s="141">
        <v>1.3999999999999999E-4</v>
      </c>
      <c r="R289" s="141">
        <f>Q289*H289</f>
        <v>8.1672499999999995E-2</v>
      </c>
      <c r="S289" s="141">
        <v>0</v>
      </c>
      <c r="T289" s="142">
        <f>S289*H289</f>
        <v>0</v>
      </c>
      <c r="AR289" s="143" t="s">
        <v>223</v>
      </c>
      <c r="AT289" s="143" t="s">
        <v>140</v>
      </c>
      <c r="AU289" s="143" t="s">
        <v>87</v>
      </c>
      <c r="AY289" s="17" t="s">
        <v>138</v>
      </c>
      <c r="BE289" s="144">
        <f>IF(N289="základní",J289,0)</f>
        <v>0</v>
      </c>
      <c r="BF289" s="144">
        <f>IF(N289="snížená",J289,0)</f>
        <v>0</v>
      </c>
      <c r="BG289" s="144">
        <f>IF(N289="zákl. přenesená",J289,0)</f>
        <v>0</v>
      </c>
      <c r="BH289" s="144">
        <f>IF(N289="sníž. přenesená",J289,0)</f>
        <v>0</v>
      </c>
      <c r="BI289" s="144">
        <f>IF(N289="nulová",J289,0)</f>
        <v>0</v>
      </c>
      <c r="BJ289" s="17" t="s">
        <v>85</v>
      </c>
      <c r="BK289" s="144">
        <f>ROUND(I289*H289,2)</f>
        <v>0</v>
      </c>
      <c r="BL289" s="17" t="s">
        <v>223</v>
      </c>
      <c r="BM289" s="143" t="s">
        <v>802</v>
      </c>
    </row>
    <row r="290" spans="2:65" s="13" customFormat="1" ht="10.199999999999999">
      <c r="B290" s="152"/>
      <c r="D290" s="146" t="s">
        <v>147</v>
      </c>
      <c r="E290" s="153" t="s">
        <v>1</v>
      </c>
      <c r="F290" s="154" t="s">
        <v>673</v>
      </c>
      <c r="H290" s="155">
        <v>485</v>
      </c>
      <c r="I290" s="156"/>
      <c r="L290" s="152"/>
      <c r="M290" s="157"/>
      <c r="T290" s="158"/>
      <c r="AT290" s="153" t="s">
        <v>147</v>
      </c>
      <c r="AU290" s="153" t="s">
        <v>87</v>
      </c>
      <c r="AV290" s="13" t="s">
        <v>87</v>
      </c>
      <c r="AW290" s="13" t="s">
        <v>34</v>
      </c>
      <c r="AX290" s="13" t="s">
        <v>77</v>
      </c>
      <c r="AY290" s="153" t="s">
        <v>138</v>
      </c>
    </row>
    <row r="291" spans="2:65" s="13" customFormat="1" ht="10.199999999999999">
      <c r="B291" s="152"/>
      <c r="D291" s="146" t="s">
        <v>147</v>
      </c>
      <c r="E291" s="153" t="s">
        <v>1</v>
      </c>
      <c r="F291" s="154" t="s">
        <v>677</v>
      </c>
      <c r="H291" s="155">
        <v>24.675000000000001</v>
      </c>
      <c r="I291" s="156"/>
      <c r="L291" s="152"/>
      <c r="M291" s="157"/>
      <c r="T291" s="158"/>
      <c r="AT291" s="153" t="s">
        <v>147</v>
      </c>
      <c r="AU291" s="153" t="s">
        <v>87</v>
      </c>
      <c r="AV291" s="13" t="s">
        <v>87</v>
      </c>
      <c r="AW291" s="13" t="s">
        <v>34</v>
      </c>
      <c r="AX291" s="13" t="s">
        <v>77</v>
      </c>
      <c r="AY291" s="153" t="s">
        <v>138</v>
      </c>
    </row>
    <row r="292" spans="2:65" s="13" customFormat="1" ht="10.199999999999999">
      <c r="B292" s="152"/>
      <c r="D292" s="146" t="s">
        <v>147</v>
      </c>
      <c r="E292" s="153" t="s">
        <v>1</v>
      </c>
      <c r="F292" s="154" t="s">
        <v>682</v>
      </c>
      <c r="H292" s="155">
        <v>51.5</v>
      </c>
      <c r="I292" s="156"/>
      <c r="L292" s="152"/>
      <c r="M292" s="157"/>
      <c r="T292" s="158"/>
      <c r="AT292" s="153" t="s">
        <v>147</v>
      </c>
      <c r="AU292" s="153" t="s">
        <v>87</v>
      </c>
      <c r="AV292" s="13" t="s">
        <v>87</v>
      </c>
      <c r="AW292" s="13" t="s">
        <v>34</v>
      </c>
      <c r="AX292" s="13" t="s">
        <v>77</v>
      </c>
      <c r="AY292" s="153" t="s">
        <v>138</v>
      </c>
    </row>
    <row r="293" spans="2:65" s="12" customFormat="1" ht="10.199999999999999">
      <c r="B293" s="145"/>
      <c r="D293" s="146" t="s">
        <v>147</v>
      </c>
      <c r="E293" s="147" t="s">
        <v>1</v>
      </c>
      <c r="F293" s="148" t="s">
        <v>803</v>
      </c>
      <c r="H293" s="147" t="s">
        <v>1</v>
      </c>
      <c r="I293" s="149"/>
      <c r="L293" s="145"/>
      <c r="M293" s="150"/>
      <c r="T293" s="151"/>
      <c r="AT293" s="147" t="s">
        <v>147</v>
      </c>
      <c r="AU293" s="147" t="s">
        <v>87</v>
      </c>
      <c r="AV293" s="12" t="s">
        <v>85</v>
      </c>
      <c r="AW293" s="12" t="s">
        <v>34</v>
      </c>
      <c r="AX293" s="12" t="s">
        <v>77</v>
      </c>
      <c r="AY293" s="147" t="s">
        <v>138</v>
      </c>
    </row>
    <row r="294" spans="2:65" s="13" customFormat="1" ht="10.199999999999999">
      <c r="B294" s="152"/>
      <c r="D294" s="146" t="s">
        <v>147</v>
      </c>
      <c r="E294" s="153" t="s">
        <v>1</v>
      </c>
      <c r="F294" s="154" t="s">
        <v>804</v>
      </c>
      <c r="H294" s="155">
        <v>22.2</v>
      </c>
      <c r="I294" s="156"/>
      <c r="L294" s="152"/>
      <c r="M294" s="157"/>
      <c r="T294" s="158"/>
      <c r="AT294" s="153" t="s">
        <v>147</v>
      </c>
      <c r="AU294" s="153" t="s">
        <v>87</v>
      </c>
      <c r="AV294" s="13" t="s">
        <v>87</v>
      </c>
      <c r="AW294" s="13" t="s">
        <v>34</v>
      </c>
      <c r="AX294" s="13" t="s">
        <v>77</v>
      </c>
      <c r="AY294" s="153" t="s">
        <v>138</v>
      </c>
    </row>
    <row r="295" spans="2:65" s="14" customFormat="1" ht="10.199999999999999">
      <c r="B295" s="159"/>
      <c r="D295" s="146" t="s">
        <v>147</v>
      </c>
      <c r="E295" s="160" t="s">
        <v>1</v>
      </c>
      <c r="F295" s="161" t="s">
        <v>150</v>
      </c>
      <c r="H295" s="162">
        <v>583.375</v>
      </c>
      <c r="I295" s="163"/>
      <c r="L295" s="159"/>
      <c r="M295" s="164"/>
      <c r="T295" s="165"/>
      <c r="AT295" s="160" t="s">
        <v>147</v>
      </c>
      <c r="AU295" s="160" t="s">
        <v>87</v>
      </c>
      <c r="AV295" s="14" t="s">
        <v>145</v>
      </c>
      <c r="AW295" s="14" t="s">
        <v>34</v>
      </c>
      <c r="AX295" s="14" t="s">
        <v>85</v>
      </c>
      <c r="AY295" s="160" t="s">
        <v>138</v>
      </c>
    </row>
    <row r="296" spans="2:65" s="1" customFormat="1" ht="10.199999999999999">
      <c r="B296" s="32"/>
      <c r="D296" s="146" t="s">
        <v>317</v>
      </c>
      <c r="F296" s="189" t="s">
        <v>805</v>
      </c>
      <c r="L296" s="32"/>
      <c r="M296" s="190"/>
      <c r="T296" s="56"/>
      <c r="AU296" s="17" t="s">
        <v>87</v>
      </c>
    </row>
    <row r="297" spans="2:65" s="1" customFormat="1" ht="10.199999999999999">
      <c r="B297" s="32"/>
      <c r="D297" s="146" t="s">
        <v>317</v>
      </c>
      <c r="F297" s="191" t="s">
        <v>806</v>
      </c>
      <c r="H297" s="192">
        <v>0</v>
      </c>
      <c r="L297" s="32"/>
      <c r="M297" s="190"/>
      <c r="T297" s="56"/>
      <c r="AU297" s="17" t="s">
        <v>87</v>
      </c>
    </row>
    <row r="298" spans="2:65" s="1" customFormat="1" ht="10.199999999999999">
      <c r="B298" s="32"/>
      <c r="D298" s="146" t="s">
        <v>317</v>
      </c>
      <c r="F298" s="191" t="s">
        <v>674</v>
      </c>
      <c r="H298" s="192">
        <v>485</v>
      </c>
      <c r="L298" s="32"/>
      <c r="M298" s="190"/>
      <c r="T298" s="56"/>
      <c r="AU298" s="17" t="s">
        <v>87</v>
      </c>
    </row>
    <row r="299" spans="2:65" s="1" customFormat="1" ht="10.199999999999999">
      <c r="B299" s="32"/>
      <c r="D299" s="146" t="s">
        <v>317</v>
      </c>
      <c r="F299" s="191" t="s">
        <v>150</v>
      </c>
      <c r="H299" s="192">
        <v>485</v>
      </c>
      <c r="L299" s="32"/>
      <c r="M299" s="190"/>
      <c r="T299" s="56"/>
      <c r="AU299" s="17" t="s">
        <v>87</v>
      </c>
    </row>
    <row r="300" spans="2:65" s="1" customFormat="1" ht="10.199999999999999">
      <c r="B300" s="32"/>
      <c r="D300" s="146" t="s">
        <v>317</v>
      </c>
      <c r="F300" s="189" t="s">
        <v>807</v>
      </c>
      <c r="L300" s="32"/>
      <c r="M300" s="190"/>
      <c r="T300" s="56"/>
      <c r="AU300" s="17" t="s">
        <v>87</v>
      </c>
    </row>
    <row r="301" spans="2:65" s="1" customFormat="1" ht="10.199999999999999">
      <c r="B301" s="32"/>
      <c r="D301" s="146" t="s">
        <v>317</v>
      </c>
      <c r="F301" s="191" t="s">
        <v>754</v>
      </c>
      <c r="H301" s="192">
        <v>0</v>
      </c>
      <c r="L301" s="32"/>
      <c r="M301" s="190"/>
      <c r="T301" s="56"/>
      <c r="AU301" s="17" t="s">
        <v>87</v>
      </c>
    </row>
    <row r="302" spans="2:65" s="1" customFormat="1" ht="10.199999999999999">
      <c r="B302" s="32"/>
      <c r="D302" s="146" t="s">
        <v>317</v>
      </c>
      <c r="F302" s="191" t="s">
        <v>808</v>
      </c>
      <c r="H302" s="192">
        <v>24.675000000000001</v>
      </c>
      <c r="L302" s="32"/>
      <c r="M302" s="190"/>
      <c r="T302" s="56"/>
      <c r="AU302" s="17" t="s">
        <v>87</v>
      </c>
    </row>
    <row r="303" spans="2:65" s="1" customFormat="1" ht="10.199999999999999">
      <c r="B303" s="32"/>
      <c r="D303" s="146" t="s">
        <v>317</v>
      </c>
      <c r="F303" s="191" t="s">
        <v>150</v>
      </c>
      <c r="H303" s="192">
        <v>24.675000000000001</v>
      </c>
      <c r="L303" s="32"/>
      <c r="M303" s="190"/>
      <c r="T303" s="56"/>
      <c r="AU303" s="17" t="s">
        <v>87</v>
      </c>
    </row>
    <row r="304" spans="2:65" s="1" customFormat="1" ht="10.199999999999999">
      <c r="B304" s="32"/>
      <c r="D304" s="146" t="s">
        <v>317</v>
      </c>
      <c r="F304" s="189" t="s">
        <v>809</v>
      </c>
      <c r="L304" s="32"/>
      <c r="M304" s="190"/>
      <c r="T304" s="56"/>
      <c r="AU304" s="17" t="s">
        <v>87</v>
      </c>
    </row>
    <row r="305" spans="2:65" s="1" customFormat="1" ht="10.199999999999999">
      <c r="B305" s="32"/>
      <c r="D305" s="146" t="s">
        <v>317</v>
      </c>
      <c r="F305" s="191" t="s">
        <v>752</v>
      </c>
      <c r="H305" s="192">
        <v>0</v>
      </c>
      <c r="L305" s="32"/>
      <c r="M305" s="190"/>
      <c r="T305" s="56"/>
      <c r="AU305" s="17" t="s">
        <v>87</v>
      </c>
    </row>
    <row r="306" spans="2:65" s="1" customFormat="1" ht="10.199999999999999">
      <c r="B306" s="32"/>
      <c r="D306" s="146" t="s">
        <v>317</v>
      </c>
      <c r="F306" s="191" t="s">
        <v>810</v>
      </c>
      <c r="H306" s="192">
        <v>51.5</v>
      </c>
      <c r="L306" s="32"/>
      <c r="M306" s="190"/>
      <c r="T306" s="56"/>
      <c r="AU306" s="17" t="s">
        <v>87</v>
      </c>
    </row>
    <row r="307" spans="2:65" s="1" customFormat="1" ht="10.199999999999999">
      <c r="B307" s="32"/>
      <c r="D307" s="146" t="s">
        <v>317</v>
      </c>
      <c r="F307" s="191" t="s">
        <v>150</v>
      </c>
      <c r="H307" s="192">
        <v>51.5</v>
      </c>
      <c r="L307" s="32"/>
      <c r="M307" s="190"/>
      <c r="T307" s="56"/>
      <c r="AU307" s="17" t="s">
        <v>87</v>
      </c>
    </row>
    <row r="308" spans="2:65" s="1" customFormat="1" ht="24.15" customHeight="1">
      <c r="B308" s="32"/>
      <c r="C308" s="173" t="s">
        <v>293</v>
      </c>
      <c r="D308" s="173" t="s">
        <v>201</v>
      </c>
      <c r="E308" s="174" t="s">
        <v>811</v>
      </c>
      <c r="F308" s="175" t="s">
        <v>812</v>
      </c>
      <c r="G308" s="176" t="s">
        <v>143</v>
      </c>
      <c r="H308" s="177">
        <v>669.77099999999996</v>
      </c>
      <c r="I308" s="178"/>
      <c r="J308" s="179">
        <f>ROUND(I308*H308,2)</f>
        <v>0</v>
      </c>
      <c r="K308" s="175" t="s">
        <v>144</v>
      </c>
      <c r="L308" s="180"/>
      <c r="M308" s="181" t="s">
        <v>1</v>
      </c>
      <c r="N308" s="182" t="s">
        <v>42</v>
      </c>
      <c r="P308" s="141">
        <f>O308*H308</f>
        <v>0</v>
      </c>
      <c r="Q308" s="141">
        <v>1.9E-3</v>
      </c>
      <c r="R308" s="141">
        <f>Q308*H308</f>
        <v>1.2725648999999999</v>
      </c>
      <c r="S308" s="141">
        <v>0</v>
      </c>
      <c r="T308" s="142">
        <f>S308*H308</f>
        <v>0</v>
      </c>
      <c r="AR308" s="143" t="s">
        <v>286</v>
      </c>
      <c r="AT308" s="143" t="s">
        <v>201</v>
      </c>
      <c r="AU308" s="143" t="s">
        <v>87</v>
      </c>
      <c r="AY308" s="17" t="s">
        <v>138</v>
      </c>
      <c r="BE308" s="144">
        <f>IF(N308="základní",J308,0)</f>
        <v>0</v>
      </c>
      <c r="BF308" s="144">
        <f>IF(N308="snížená",J308,0)</f>
        <v>0</v>
      </c>
      <c r="BG308" s="144">
        <f>IF(N308="zákl. přenesená",J308,0)</f>
        <v>0</v>
      </c>
      <c r="BH308" s="144">
        <f>IF(N308="sníž. přenesená",J308,0)</f>
        <v>0</v>
      </c>
      <c r="BI308" s="144">
        <f>IF(N308="nulová",J308,0)</f>
        <v>0</v>
      </c>
      <c r="BJ308" s="17" t="s">
        <v>85</v>
      </c>
      <c r="BK308" s="144">
        <f>ROUND(I308*H308,2)</f>
        <v>0</v>
      </c>
      <c r="BL308" s="17" t="s">
        <v>223</v>
      </c>
      <c r="BM308" s="143" t="s">
        <v>813</v>
      </c>
    </row>
    <row r="309" spans="2:65" s="13" customFormat="1" ht="10.199999999999999">
      <c r="B309" s="152"/>
      <c r="D309" s="146" t="s">
        <v>147</v>
      </c>
      <c r="E309" s="153" t="s">
        <v>1</v>
      </c>
      <c r="F309" s="154" t="s">
        <v>814</v>
      </c>
      <c r="H309" s="155">
        <v>557.75</v>
      </c>
      <c r="I309" s="156"/>
      <c r="L309" s="152"/>
      <c r="M309" s="157"/>
      <c r="T309" s="158"/>
      <c r="AT309" s="153" t="s">
        <v>147</v>
      </c>
      <c r="AU309" s="153" t="s">
        <v>87</v>
      </c>
      <c r="AV309" s="13" t="s">
        <v>87</v>
      </c>
      <c r="AW309" s="13" t="s">
        <v>34</v>
      </c>
      <c r="AX309" s="13" t="s">
        <v>77</v>
      </c>
      <c r="AY309" s="153" t="s">
        <v>138</v>
      </c>
    </row>
    <row r="310" spans="2:65" s="13" customFormat="1" ht="10.199999999999999">
      <c r="B310" s="152"/>
      <c r="D310" s="146" t="s">
        <v>147</v>
      </c>
      <c r="E310" s="153" t="s">
        <v>1</v>
      </c>
      <c r="F310" s="154" t="s">
        <v>815</v>
      </c>
      <c r="H310" s="155">
        <v>28.376000000000001</v>
      </c>
      <c r="I310" s="156"/>
      <c r="L310" s="152"/>
      <c r="M310" s="157"/>
      <c r="T310" s="158"/>
      <c r="AT310" s="153" t="s">
        <v>147</v>
      </c>
      <c r="AU310" s="153" t="s">
        <v>87</v>
      </c>
      <c r="AV310" s="13" t="s">
        <v>87</v>
      </c>
      <c r="AW310" s="13" t="s">
        <v>34</v>
      </c>
      <c r="AX310" s="13" t="s">
        <v>77</v>
      </c>
      <c r="AY310" s="153" t="s">
        <v>138</v>
      </c>
    </row>
    <row r="311" spans="2:65" s="13" customFormat="1" ht="10.199999999999999">
      <c r="B311" s="152"/>
      <c r="D311" s="146" t="s">
        <v>147</v>
      </c>
      <c r="E311" s="153" t="s">
        <v>1</v>
      </c>
      <c r="F311" s="154" t="s">
        <v>816</v>
      </c>
      <c r="H311" s="155">
        <v>59.225000000000001</v>
      </c>
      <c r="I311" s="156"/>
      <c r="L311" s="152"/>
      <c r="M311" s="157"/>
      <c r="T311" s="158"/>
      <c r="AT311" s="153" t="s">
        <v>147</v>
      </c>
      <c r="AU311" s="153" t="s">
        <v>87</v>
      </c>
      <c r="AV311" s="13" t="s">
        <v>87</v>
      </c>
      <c r="AW311" s="13" t="s">
        <v>34</v>
      </c>
      <c r="AX311" s="13" t="s">
        <v>77</v>
      </c>
      <c r="AY311" s="153" t="s">
        <v>138</v>
      </c>
    </row>
    <row r="312" spans="2:65" s="12" customFormat="1" ht="10.199999999999999">
      <c r="B312" s="145"/>
      <c r="D312" s="146" t="s">
        <v>147</v>
      </c>
      <c r="E312" s="147" t="s">
        <v>1</v>
      </c>
      <c r="F312" s="148" t="s">
        <v>803</v>
      </c>
      <c r="H312" s="147" t="s">
        <v>1</v>
      </c>
      <c r="I312" s="149"/>
      <c r="L312" s="145"/>
      <c r="M312" s="150"/>
      <c r="T312" s="151"/>
      <c r="AT312" s="147" t="s">
        <v>147</v>
      </c>
      <c r="AU312" s="147" t="s">
        <v>87</v>
      </c>
      <c r="AV312" s="12" t="s">
        <v>85</v>
      </c>
      <c r="AW312" s="12" t="s">
        <v>34</v>
      </c>
      <c r="AX312" s="12" t="s">
        <v>77</v>
      </c>
      <c r="AY312" s="147" t="s">
        <v>138</v>
      </c>
    </row>
    <row r="313" spans="2:65" s="13" customFormat="1" ht="10.199999999999999">
      <c r="B313" s="152"/>
      <c r="D313" s="146" t="s">
        <v>147</v>
      </c>
      <c r="E313" s="153" t="s">
        <v>1</v>
      </c>
      <c r="F313" s="154" t="s">
        <v>817</v>
      </c>
      <c r="H313" s="155">
        <v>24.42</v>
      </c>
      <c r="I313" s="156"/>
      <c r="L313" s="152"/>
      <c r="M313" s="157"/>
      <c r="T313" s="158"/>
      <c r="AT313" s="153" t="s">
        <v>147</v>
      </c>
      <c r="AU313" s="153" t="s">
        <v>87</v>
      </c>
      <c r="AV313" s="13" t="s">
        <v>87</v>
      </c>
      <c r="AW313" s="13" t="s">
        <v>34</v>
      </c>
      <c r="AX313" s="13" t="s">
        <v>77</v>
      </c>
      <c r="AY313" s="153" t="s">
        <v>138</v>
      </c>
    </row>
    <row r="314" spans="2:65" s="14" customFormat="1" ht="10.199999999999999">
      <c r="B314" s="159"/>
      <c r="D314" s="146" t="s">
        <v>147</v>
      </c>
      <c r="E314" s="160" t="s">
        <v>1</v>
      </c>
      <c r="F314" s="161" t="s">
        <v>150</v>
      </c>
      <c r="H314" s="162">
        <v>669.77099999999996</v>
      </c>
      <c r="I314" s="163"/>
      <c r="L314" s="159"/>
      <c r="M314" s="164"/>
      <c r="T314" s="165"/>
      <c r="AT314" s="160" t="s">
        <v>147</v>
      </c>
      <c r="AU314" s="160" t="s">
        <v>87</v>
      </c>
      <c r="AV314" s="14" t="s">
        <v>145</v>
      </c>
      <c r="AW314" s="14" t="s">
        <v>34</v>
      </c>
      <c r="AX314" s="14" t="s">
        <v>85</v>
      </c>
      <c r="AY314" s="160" t="s">
        <v>138</v>
      </c>
    </row>
    <row r="315" spans="2:65" s="1" customFormat="1" ht="10.199999999999999">
      <c r="B315" s="32"/>
      <c r="D315" s="146" t="s">
        <v>317</v>
      </c>
      <c r="F315" s="189" t="s">
        <v>805</v>
      </c>
      <c r="L315" s="32"/>
      <c r="M315" s="190"/>
      <c r="T315" s="56"/>
      <c r="AU315" s="17" t="s">
        <v>87</v>
      </c>
    </row>
    <row r="316" spans="2:65" s="1" customFormat="1" ht="10.199999999999999">
      <c r="B316" s="32"/>
      <c r="D316" s="146" t="s">
        <v>317</v>
      </c>
      <c r="F316" s="191" t="s">
        <v>806</v>
      </c>
      <c r="H316" s="192">
        <v>0</v>
      </c>
      <c r="L316" s="32"/>
      <c r="M316" s="190"/>
      <c r="T316" s="56"/>
      <c r="AU316" s="17" t="s">
        <v>87</v>
      </c>
    </row>
    <row r="317" spans="2:65" s="1" customFormat="1" ht="10.199999999999999">
      <c r="B317" s="32"/>
      <c r="D317" s="146" t="s">
        <v>317</v>
      </c>
      <c r="F317" s="191" t="s">
        <v>674</v>
      </c>
      <c r="H317" s="192">
        <v>485</v>
      </c>
      <c r="L317" s="32"/>
      <c r="M317" s="190"/>
      <c r="T317" s="56"/>
      <c r="AU317" s="17" t="s">
        <v>87</v>
      </c>
    </row>
    <row r="318" spans="2:65" s="1" customFormat="1" ht="10.199999999999999">
      <c r="B318" s="32"/>
      <c r="D318" s="146" t="s">
        <v>317</v>
      </c>
      <c r="F318" s="191" t="s">
        <v>150</v>
      </c>
      <c r="H318" s="192">
        <v>485</v>
      </c>
      <c r="L318" s="32"/>
      <c r="M318" s="190"/>
      <c r="T318" s="56"/>
      <c r="AU318" s="17" t="s">
        <v>87</v>
      </c>
    </row>
    <row r="319" spans="2:65" s="1" customFormat="1" ht="10.199999999999999">
      <c r="B319" s="32"/>
      <c r="D319" s="146" t="s">
        <v>317</v>
      </c>
      <c r="F319" s="189" t="s">
        <v>807</v>
      </c>
      <c r="L319" s="32"/>
      <c r="M319" s="190"/>
      <c r="T319" s="56"/>
      <c r="AU319" s="17" t="s">
        <v>87</v>
      </c>
    </row>
    <row r="320" spans="2:65" s="1" customFormat="1" ht="10.199999999999999">
      <c r="B320" s="32"/>
      <c r="D320" s="146" t="s">
        <v>317</v>
      </c>
      <c r="F320" s="191" t="s">
        <v>754</v>
      </c>
      <c r="H320" s="192">
        <v>0</v>
      </c>
      <c r="L320" s="32"/>
      <c r="M320" s="190"/>
      <c r="T320" s="56"/>
      <c r="AU320" s="17" t="s">
        <v>87</v>
      </c>
    </row>
    <row r="321" spans="2:65" s="1" customFormat="1" ht="10.199999999999999">
      <c r="B321" s="32"/>
      <c r="D321" s="146" t="s">
        <v>317</v>
      </c>
      <c r="F321" s="191" t="s">
        <v>808</v>
      </c>
      <c r="H321" s="192">
        <v>24.675000000000001</v>
      </c>
      <c r="L321" s="32"/>
      <c r="M321" s="190"/>
      <c r="T321" s="56"/>
      <c r="AU321" s="17" t="s">
        <v>87</v>
      </c>
    </row>
    <row r="322" spans="2:65" s="1" customFormat="1" ht="10.199999999999999">
      <c r="B322" s="32"/>
      <c r="D322" s="146" t="s">
        <v>317</v>
      </c>
      <c r="F322" s="191" t="s">
        <v>150</v>
      </c>
      <c r="H322" s="192">
        <v>24.675000000000001</v>
      </c>
      <c r="L322" s="32"/>
      <c r="M322" s="190"/>
      <c r="T322" s="56"/>
      <c r="AU322" s="17" t="s">
        <v>87</v>
      </c>
    </row>
    <row r="323" spans="2:65" s="1" customFormat="1" ht="10.199999999999999">
      <c r="B323" s="32"/>
      <c r="D323" s="146" t="s">
        <v>317</v>
      </c>
      <c r="F323" s="189" t="s">
        <v>809</v>
      </c>
      <c r="L323" s="32"/>
      <c r="M323" s="190"/>
      <c r="T323" s="56"/>
      <c r="AU323" s="17" t="s">
        <v>87</v>
      </c>
    </row>
    <row r="324" spans="2:65" s="1" customFormat="1" ht="10.199999999999999">
      <c r="B324" s="32"/>
      <c r="D324" s="146" t="s">
        <v>317</v>
      </c>
      <c r="F324" s="191" t="s">
        <v>752</v>
      </c>
      <c r="H324" s="192">
        <v>0</v>
      </c>
      <c r="L324" s="32"/>
      <c r="M324" s="190"/>
      <c r="T324" s="56"/>
      <c r="AU324" s="17" t="s">
        <v>87</v>
      </c>
    </row>
    <row r="325" spans="2:65" s="1" customFormat="1" ht="10.199999999999999">
      <c r="B325" s="32"/>
      <c r="D325" s="146" t="s">
        <v>317</v>
      </c>
      <c r="F325" s="191" t="s">
        <v>810</v>
      </c>
      <c r="H325" s="192">
        <v>51.5</v>
      </c>
      <c r="L325" s="32"/>
      <c r="M325" s="190"/>
      <c r="T325" s="56"/>
      <c r="AU325" s="17" t="s">
        <v>87</v>
      </c>
    </row>
    <row r="326" spans="2:65" s="1" customFormat="1" ht="10.199999999999999">
      <c r="B326" s="32"/>
      <c r="D326" s="146" t="s">
        <v>317</v>
      </c>
      <c r="F326" s="191" t="s">
        <v>150</v>
      </c>
      <c r="H326" s="192">
        <v>51.5</v>
      </c>
      <c r="L326" s="32"/>
      <c r="M326" s="190"/>
      <c r="T326" s="56"/>
      <c r="AU326" s="17" t="s">
        <v>87</v>
      </c>
    </row>
    <row r="327" spans="2:65" s="1" customFormat="1" ht="33" customHeight="1">
      <c r="B327" s="32"/>
      <c r="C327" s="132" t="s">
        <v>297</v>
      </c>
      <c r="D327" s="132" t="s">
        <v>140</v>
      </c>
      <c r="E327" s="133" t="s">
        <v>818</v>
      </c>
      <c r="F327" s="134" t="s">
        <v>819</v>
      </c>
      <c r="G327" s="135" t="s">
        <v>143</v>
      </c>
      <c r="H327" s="136">
        <v>2.468</v>
      </c>
      <c r="I327" s="137"/>
      <c r="J327" s="138">
        <f>ROUND(I327*H327,2)</f>
        <v>0</v>
      </c>
      <c r="K327" s="134" t="s">
        <v>144</v>
      </c>
      <c r="L327" s="32"/>
      <c r="M327" s="139" t="s">
        <v>1</v>
      </c>
      <c r="N327" s="140" t="s">
        <v>42</v>
      </c>
      <c r="P327" s="141">
        <f>O327*H327</f>
        <v>0</v>
      </c>
      <c r="Q327" s="141">
        <v>2.7999999999999998E-4</v>
      </c>
      <c r="R327" s="141">
        <f>Q327*H327</f>
        <v>6.9103999999999997E-4</v>
      </c>
      <c r="S327" s="141">
        <v>0</v>
      </c>
      <c r="T327" s="142">
        <f>S327*H327</f>
        <v>0</v>
      </c>
      <c r="AR327" s="143" t="s">
        <v>223</v>
      </c>
      <c r="AT327" s="143" t="s">
        <v>140</v>
      </c>
      <c r="AU327" s="143" t="s">
        <v>87</v>
      </c>
      <c r="AY327" s="17" t="s">
        <v>138</v>
      </c>
      <c r="BE327" s="144">
        <f>IF(N327="základní",J327,0)</f>
        <v>0</v>
      </c>
      <c r="BF327" s="144">
        <f>IF(N327="snížená",J327,0)</f>
        <v>0</v>
      </c>
      <c r="BG327" s="144">
        <f>IF(N327="zákl. přenesená",J327,0)</f>
        <v>0</v>
      </c>
      <c r="BH327" s="144">
        <f>IF(N327="sníž. přenesená",J327,0)</f>
        <v>0</v>
      </c>
      <c r="BI327" s="144">
        <f>IF(N327="nulová",J327,0)</f>
        <v>0</v>
      </c>
      <c r="BJ327" s="17" t="s">
        <v>85</v>
      </c>
      <c r="BK327" s="144">
        <f>ROUND(I327*H327,2)</f>
        <v>0</v>
      </c>
      <c r="BL327" s="17" t="s">
        <v>223</v>
      </c>
      <c r="BM327" s="143" t="s">
        <v>820</v>
      </c>
    </row>
    <row r="328" spans="2:65" s="12" customFormat="1" ht="10.199999999999999">
      <c r="B328" s="145"/>
      <c r="D328" s="146" t="s">
        <v>147</v>
      </c>
      <c r="E328" s="147" t="s">
        <v>1</v>
      </c>
      <c r="F328" s="148" t="s">
        <v>821</v>
      </c>
      <c r="H328" s="147" t="s">
        <v>1</v>
      </c>
      <c r="I328" s="149"/>
      <c r="L328" s="145"/>
      <c r="M328" s="150"/>
      <c r="T328" s="151"/>
      <c r="AT328" s="147" t="s">
        <v>147</v>
      </c>
      <c r="AU328" s="147" t="s">
        <v>87</v>
      </c>
      <c r="AV328" s="12" t="s">
        <v>85</v>
      </c>
      <c r="AW328" s="12" t="s">
        <v>34</v>
      </c>
      <c r="AX328" s="12" t="s">
        <v>77</v>
      </c>
      <c r="AY328" s="147" t="s">
        <v>138</v>
      </c>
    </row>
    <row r="329" spans="2:65" s="13" customFormat="1" ht="10.199999999999999">
      <c r="B329" s="152"/>
      <c r="D329" s="146" t="s">
        <v>147</v>
      </c>
      <c r="E329" s="153" t="s">
        <v>1</v>
      </c>
      <c r="F329" s="154" t="s">
        <v>822</v>
      </c>
      <c r="H329" s="155">
        <v>2.468</v>
      </c>
      <c r="I329" s="156"/>
      <c r="L329" s="152"/>
      <c r="M329" s="157"/>
      <c r="T329" s="158"/>
      <c r="AT329" s="153" t="s">
        <v>147</v>
      </c>
      <c r="AU329" s="153" t="s">
        <v>87</v>
      </c>
      <c r="AV329" s="13" t="s">
        <v>87</v>
      </c>
      <c r="AW329" s="13" t="s">
        <v>34</v>
      </c>
      <c r="AX329" s="13" t="s">
        <v>77</v>
      </c>
      <c r="AY329" s="153" t="s">
        <v>138</v>
      </c>
    </row>
    <row r="330" spans="2:65" s="14" customFormat="1" ht="10.199999999999999">
      <c r="B330" s="159"/>
      <c r="D330" s="146" t="s">
        <v>147</v>
      </c>
      <c r="E330" s="160" t="s">
        <v>1</v>
      </c>
      <c r="F330" s="161" t="s">
        <v>150</v>
      </c>
      <c r="H330" s="162">
        <v>2.468</v>
      </c>
      <c r="I330" s="163"/>
      <c r="L330" s="159"/>
      <c r="M330" s="164"/>
      <c r="T330" s="165"/>
      <c r="AT330" s="160" t="s">
        <v>147</v>
      </c>
      <c r="AU330" s="160" t="s">
        <v>87</v>
      </c>
      <c r="AV330" s="14" t="s">
        <v>145</v>
      </c>
      <c r="AW330" s="14" t="s">
        <v>34</v>
      </c>
      <c r="AX330" s="14" t="s">
        <v>85</v>
      </c>
      <c r="AY330" s="160" t="s">
        <v>138</v>
      </c>
    </row>
    <row r="331" spans="2:65" s="1" customFormat="1" ht="10.199999999999999">
      <c r="B331" s="32"/>
      <c r="D331" s="146" t="s">
        <v>317</v>
      </c>
      <c r="F331" s="189" t="s">
        <v>807</v>
      </c>
      <c r="L331" s="32"/>
      <c r="M331" s="190"/>
      <c r="T331" s="56"/>
      <c r="AU331" s="17" t="s">
        <v>87</v>
      </c>
    </row>
    <row r="332" spans="2:65" s="1" customFormat="1" ht="10.199999999999999">
      <c r="B332" s="32"/>
      <c r="D332" s="146" t="s">
        <v>317</v>
      </c>
      <c r="F332" s="191" t="s">
        <v>754</v>
      </c>
      <c r="H332" s="192">
        <v>0</v>
      </c>
      <c r="L332" s="32"/>
      <c r="M332" s="190"/>
      <c r="T332" s="56"/>
      <c r="AU332" s="17" t="s">
        <v>87</v>
      </c>
    </row>
    <row r="333" spans="2:65" s="1" customFormat="1" ht="10.199999999999999">
      <c r="B333" s="32"/>
      <c r="D333" s="146" t="s">
        <v>317</v>
      </c>
      <c r="F333" s="191" t="s">
        <v>808</v>
      </c>
      <c r="H333" s="192">
        <v>24.675000000000001</v>
      </c>
      <c r="L333" s="32"/>
      <c r="M333" s="190"/>
      <c r="T333" s="56"/>
      <c r="AU333" s="17" t="s">
        <v>87</v>
      </c>
    </row>
    <row r="334" spans="2:65" s="1" customFormat="1" ht="10.199999999999999">
      <c r="B334" s="32"/>
      <c r="D334" s="146" t="s">
        <v>317</v>
      </c>
      <c r="F334" s="191" t="s">
        <v>150</v>
      </c>
      <c r="H334" s="192">
        <v>24.675000000000001</v>
      </c>
      <c r="L334" s="32"/>
      <c r="M334" s="190"/>
      <c r="T334" s="56"/>
      <c r="AU334" s="17" t="s">
        <v>87</v>
      </c>
    </row>
    <row r="335" spans="2:65" s="1" customFormat="1" ht="37.799999999999997" customHeight="1">
      <c r="B335" s="32"/>
      <c r="C335" s="132" t="s">
        <v>506</v>
      </c>
      <c r="D335" s="132" t="s">
        <v>140</v>
      </c>
      <c r="E335" s="133" t="s">
        <v>823</v>
      </c>
      <c r="F335" s="134" t="s">
        <v>824</v>
      </c>
      <c r="G335" s="135" t="s">
        <v>143</v>
      </c>
      <c r="H335" s="136">
        <v>2.468</v>
      </c>
      <c r="I335" s="137"/>
      <c r="J335" s="138">
        <f>ROUND(I335*H335,2)</f>
        <v>0</v>
      </c>
      <c r="K335" s="134" t="s">
        <v>144</v>
      </c>
      <c r="L335" s="32"/>
      <c r="M335" s="139" t="s">
        <v>1</v>
      </c>
      <c r="N335" s="140" t="s">
        <v>42</v>
      </c>
      <c r="P335" s="141">
        <f>O335*H335</f>
        <v>0</v>
      </c>
      <c r="Q335" s="141">
        <v>4.2999999999999999E-4</v>
      </c>
      <c r="R335" s="141">
        <f>Q335*H335</f>
        <v>1.06124E-3</v>
      </c>
      <c r="S335" s="141">
        <v>0</v>
      </c>
      <c r="T335" s="142">
        <f>S335*H335</f>
        <v>0</v>
      </c>
      <c r="AR335" s="143" t="s">
        <v>223</v>
      </c>
      <c r="AT335" s="143" t="s">
        <v>140</v>
      </c>
      <c r="AU335" s="143" t="s">
        <v>87</v>
      </c>
      <c r="AY335" s="17" t="s">
        <v>138</v>
      </c>
      <c r="BE335" s="144">
        <f>IF(N335="základní",J335,0)</f>
        <v>0</v>
      </c>
      <c r="BF335" s="144">
        <f>IF(N335="snížená",J335,0)</f>
        <v>0</v>
      </c>
      <c r="BG335" s="144">
        <f>IF(N335="zákl. přenesená",J335,0)</f>
        <v>0</v>
      </c>
      <c r="BH335" s="144">
        <f>IF(N335="sníž. přenesená",J335,0)</f>
        <v>0</v>
      </c>
      <c r="BI335" s="144">
        <f>IF(N335="nulová",J335,0)</f>
        <v>0</v>
      </c>
      <c r="BJ335" s="17" t="s">
        <v>85</v>
      </c>
      <c r="BK335" s="144">
        <f>ROUND(I335*H335,2)</f>
        <v>0</v>
      </c>
      <c r="BL335" s="17" t="s">
        <v>223</v>
      </c>
      <c r="BM335" s="143" t="s">
        <v>825</v>
      </c>
    </row>
    <row r="336" spans="2:65" s="12" customFormat="1" ht="10.199999999999999">
      <c r="B336" s="145"/>
      <c r="D336" s="146" t="s">
        <v>147</v>
      </c>
      <c r="E336" s="147" t="s">
        <v>1</v>
      </c>
      <c r="F336" s="148" t="s">
        <v>821</v>
      </c>
      <c r="H336" s="147" t="s">
        <v>1</v>
      </c>
      <c r="I336" s="149"/>
      <c r="L336" s="145"/>
      <c r="M336" s="150"/>
      <c r="T336" s="151"/>
      <c r="AT336" s="147" t="s">
        <v>147</v>
      </c>
      <c r="AU336" s="147" t="s">
        <v>87</v>
      </c>
      <c r="AV336" s="12" t="s">
        <v>85</v>
      </c>
      <c r="AW336" s="12" t="s">
        <v>34</v>
      </c>
      <c r="AX336" s="12" t="s">
        <v>77</v>
      </c>
      <c r="AY336" s="147" t="s">
        <v>138</v>
      </c>
    </row>
    <row r="337" spans="2:65" s="13" customFormat="1" ht="10.199999999999999">
      <c r="B337" s="152"/>
      <c r="D337" s="146" t="s">
        <v>147</v>
      </c>
      <c r="E337" s="153" t="s">
        <v>1</v>
      </c>
      <c r="F337" s="154" t="s">
        <v>822</v>
      </c>
      <c r="H337" s="155">
        <v>2.468</v>
      </c>
      <c r="I337" s="156"/>
      <c r="L337" s="152"/>
      <c r="M337" s="157"/>
      <c r="T337" s="158"/>
      <c r="AT337" s="153" t="s">
        <v>147</v>
      </c>
      <c r="AU337" s="153" t="s">
        <v>87</v>
      </c>
      <c r="AV337" s="13" t="s">
        <v>87</v>
      </c>
      <c r="AW337" s="13" t="s">
        <v>34</v>
      </c>
      <c r="AX337" s="13" t="s">
        <v>85</v>
      </c>
      <c r="AY337" s="153" t="s">
        <v>138</v>
      </c>
    </row>
    <row r="338" spans="2:65" s="1" customFormat="1" ht="10.199999999999999">
      <c r="B338" s="32"/>
      <c r="D338" s="146" t="s">
        <v>317</v>
      </c>
      <c r="F338" s="189" t="s">
        <v>807</v>
      </c>
      <c r="L338" s="32"/>
      <c r="M338" s="190"/>
      <c r="T338" s="56"/>
      <c r="AU338" s="17" t="s">
        <v>87</v>
      </c>
    </row>
    <row r="339" spans="2:65" s="1" customFormat="1" ht="10.199999999999999">
      <c r="B339" s="32"/>
      <c r="D339" s="146" t="s">
        <v>317</v>
      </c>
      <c r="F339" s="191" t="s">
        <v>754</v>
      </c>
      <c r="H339" s="192">
        <v>0</v>
      </c>
      <c r="L339" s="32"/>
      <c r="M339" s="190"/>
      <c r="T339" s="56"/>
      <c r="AU339" s="17" t="s">
        <v>87</v>
      </c>
    </row>
    <row r="340" spans="2:65" s="1" customFormat="1" ht="10.199999999999999">
      <c r="B340" s="32"/>
      <c r="D340" s="146" t="s">
        <v>317</v>
      </c>
      <c r="F340" s="191" t="s">
        <v>808</v>
      </c>
      <c r="H340" s="192">
        <v>24.675000000000001</v>
      </c>
      <c r="L340" s="32"/>
      <c r="M340" s="190"/>
      <c r="T340" s="56"/>
      <c r="AU340" s="17" t="s">
        <v>87</v>
      </c>
    </row>
    <row r="341" spans="2:65" s="1" customFormat="1" ht="10.199999999999999">
      <c r="B341" s="32"/>
      <c r="D341" s="146" t="s">
        <v>317</v>
      </c>
      <c r="F341" s="191" t="s">
        <v>150</v>
      </c>
      <c r="H341" s="192">
        <v>24.675000000000001</v>
      </c>
      <c r="L341" s="32"/>
      <c r="M341" s="190"/>
      <c r="T341" s="56"/>
      <c r="AU341" s="17" t="s">
        <v>87</v>
      </c>
    </row>
    <row r="342" spans="2:65" s="1" customFormat="1" ht="24.15" customHeight="1">
      <c r="B342" s="32"/>
      <c r="C342" s="173" t="s">
        <v>286</v>
      </c>
      <c r="D342" s="173" t="s">
        <v>201</v>
      </c>
      <c r="E342" s="174" t="s">
        <v>826</v>
      </c>
      <c r="F342" s="175" t="s">
        <v>827</v>
      </c>
      <c r="G342" s="176" t="s">
        <v>143</v>
      </c>
      <c r="H342" s="177">
        <v>1234.585</v>
      </c>
      <c r="I342" s="178"/>
      <c r="J342" s="179">
        <f>ROUND(I342*H342,2)</f>
        <v>0</v>
      </c>
      <c r="K342" s="175" t="s">
        <v>144</v>
      </c>
      <c r="L342" s="180"/>
      <c r="M342" s="181" t="s">
        <v>1</v>
      </c>
      <c r="N342" s="182" t="s">
        <v>42</v>
      </c>
      <c r="P342" s="141">
        <f>O342*H342</f>
        <v>0</v>
      </c>
      <c r="Q342" s="141">
        <v>2.9999999999999997E-4</v>
      </c>
      <c r="R342" s="141">
        <f>Q342*H342</f>
        <v>0.37037549999999997</v>
      </c>
      <c r="S342" s="141">
        <v>0</v>
      </c>
      <c r="T342" s="142">
        <f>S342*H342</f>
        <v>0</v>
      </c>
      <c r="AR342" s="143" t="s">
        <v>286</v>
      </c>
      <c r="AT342" s="143" t="s">
        <v>201</v>
      </c>
      <c r="AU342" s="143" t="s">
        <v>87</v>
      </c>
      <c r="AY342" s="17" t="s">
        <v>138</v>
      </c>
      <c r="BE342" s="144">
        <f>IF(N342="základní",J342,0)</f>
        <v>0</v>
      </c>
      <c r="BF342" s="144">
        <f>IF(N342="snížená",J342,0)</f>
        <v>0</v>
      </c>
      <c r="BG342" s="144">
        <f>IF(N342="zákl. přenesená",J342,0)</f>
        <v>0</v>
      </c>
      <c r="BH342" s="144">
        <f>IF(N342="sníž. přenesená",J342,0)</f>
        <v>0</v>
      </c>
      <c r="BI342" s="144">
        <f>IF(N342="nulová",J342,0)</f>
        <v>0</v>
      </c>
      <c r="BJ342" s="17" t="s">
        <v>85</v>
      </c>
      <c r="BK342" s="144">
        <f>ROUND(I342*H342,2)</f>
        <v>0</v>
      </c>
      <c r="BL342" s="17" t="s">
        <v>223</v>
      </c>
      <c r="BM342" s="143" t="s">
        <v>828</v>
      </c>
    </row>
    <row r="343" spans="2:65" s="13" customFormat="1" ht="10.199999999999999">
      <c r="B343" s="152"/>
      <c r="D343" s="146" t="s">
        <v>147</v>
      </c>
      <c r="E343" s="153" t="s">
        <v>1</v>
      </c>
      <c r="F343" s="154" t="s">
        <v>829</v>
      </c>
      <c r="H343" s="155">
        <v>1067</v>
      </c>
      <c r="I343" s="156"/>
      <c r="L343" s="152"/>
      <c r="M343" s="157"/>
      <c r="T343" s="158"/>
      <c r="AT343" s="153" t="s">
        <v>147</v>
      </c>
      <c r="AU343" s="153" t="s">
        <v>87</v>
      </c>
      <c r="AV343" s="13" t="s">
        <v>87</v>
      </c>
      <c r="AW343" s="13" t="s">
        <v>34</v>
      </c>
      <c r="AX343" s="13" t="s">
        <v>77</v>
      </c>
      <c r="AY343" s="153" t="s">
        <v>138</v>
      </c>
    </row>
    <row r="344" spans="2:65" s="13" customFormat="1" ht="10.199999999999999">
      <c r="B344" s="152"/>
      <c r="D344" s="146" t="s">
        <v>147</v>
      </c>
      <c r="E344" s="153" t="s">
        <v>1</v>
      </c>
      <c r="F344" s="154" t="s">
        <v>830</v>
      </c>
      <c r="H344" s="155">
        <v>54.284999999999997</v>
      </c>
      <c r="I344" s="156"/>
      <c r="L344" s="152"/>
      <c r="M344" s="157"/>
      <c r="T344" s="158"/>
      <c r="AT344" s="153" t="s">
        <v>147</v>
      </c>
      <c r="AU344" s="153" t="s">
        <v>87</v>
      </c>
      <c r="AV344" s="13" t="s">
        <v>87</v>
      </c>
      <c r="AW344" s="13" t="s">
        <v>34</v>
      </c>
      <c r="AX344" s="13" t="s">
        <v>77</v>
      </c>
      <c r="AY344" s="153" t="s">
        <v>138</v>
      </c>
    </row>
    <row r="345" spans="2:65" s="13" customFormat="1" ht="10.199999999999999">
      <c r="B345" s="152"/>
      <c r="D345" s="146" t="s">
        <v>147</v>
      </c>
      <c r="E345" s="153" t="s">
        <v>1</v>
      </c>
      <c r="F345" s="154" t="s">
        <v>831</v>
      </c>
      <c r="H345" s="155">
        <v>113.3</v>
      </c>
      <c r="I345" s="156"/>
      <c r="L345" s="152"/>
      <c r="M345" s="157"/>
      <c r="T345" s="158"/>
      <c r="AT345" s="153" t="s">
        <v>147</v>
      </c>
      <c r="AU345" s="153" t="s">
        <v>87</v>
      </c>
      <c r="AV345" s="13" t="s">
        <v>87</v>
      </c>
      <c r="AW345" s="13" t="s">
        <v>34</v>
      </c>
      <c r="AX345" s="13" t="s">
        <v>77</v>
      </c>
      <c r="AY345" s="153" t="s">
        <v>138</v>
      </c>
    </row>
    <row r="346" spans="2:65" s="14" customFormat="1" ht="10.199999999999999">
      <c r="B346" s="159"/>
      <c r="D346" s="146" t="s">
        <v>147</v>
      </c>
      <c r="E346" s="160" t="s">
        <v>1</v>
      </c>
      <c r="F346" s="161" t="s">
        <v>150</v>
      </c>
      <c r="H346" s="162">
        <v>1234.585</v>
      </c>
      <c r="I346" s="163"/>
      <c r="L346" s="159"/>
      <c r="M346" s="164"/>
      <c r="T346" s="165"/>
      <c r="AT346" s="160" t="s">
        <v>147</v>
      </c>
      <c r="AU346" s="160" t="s">
        <v>87</v>
      </c>
      <c r="AV346" s="14" t="s">
        <v>145</v>
      </c>
      <c r="AW346" s="14" t="s">
        <v>34</v>
      </c>
      <c r="AX346" s="14" t="s">
        <v>85</v>
      </c>
      <c r="AY346" s="160" t="s">
        <v>138</v>
      </c>
    </row>
    <row r="347" spans="2:65" s="1" customFormat="1" ht="10.199999999999999">
      <c r="B347" s="32"/>
      <c r="D347" s="146" t="s">
        <v>317</v>
      </c>
      <c r="F347" s="189" t="s">
        <v>805</v>
      </c>
      <c r="L347" s="32"/>
      <c r="M347" s="190"/>
      <c r="T347" s="56"/>
      <c r="AU347" s="17" t="s">
        <v>87</v>
      </c>
    </row>
    <row r="348" spans="2:65" s="1" customFormat="1" ht="10.199999999999999">
      <c r="B348" s="32"/>
      <c r="D348" s="146" t="s">
        <v>317</v>
      </c>
      <c r="F348" s="191" t="s">
        <v>806</v>
      </c>
      <c r="H348" s="192">
        <v>0</v>
      </c>
      <c r="L348" s="32"/>
      <c r="M348" s="190"/>
      <c r="T348" s="56"/>
      <c r="AU348" s="17" t="s">
        <v>87</v>
      </c>
    </row>
    <row r="349" spans="2:65" s="1" customFormat="1" ht="10.199999999999999">
      <c r="B349" s="32"/>
      <c r="D349" s="146" t="s">
        <v>317</v>
      </c>
      <c r="F349" s="191" t="s">
        <v>674</v>
      </c>
      <c r="H349" s="192">
        <v>485</v>
      </c>
      <c r="L349" s="32"/>
      <c r="M349" s="190"/>
      <c r="T349" s="56"/>
      <c r="AU349" s="17" t="s">
        <v>87</v>
      </c>
    </row>
    <row r="350" spans="2:65" s="1" customFormat="1" ht="10.199999999999999">
      <c r="B350" s="32"/>
      <c r="D350" s="146" t="s">
        <v>317</v>
      </c>
      <c r="F350" s="191" t="s">
        <v>150</v>
      </c>
      <c r="H350" s="192">
        <v>485</v>
      </c>
      <c r="L350" s="32"/>
      <c r="M350" s="190"/>
      <c r="T350" s="56"/>
      <c r="AU350" s="17" t="s">
        <v>87</v>
      </c>
    </row>
    <row r="351" spans="2:65" s="1" customFormat="1" ht="10.199999999999999">
      <c r="B351" s="32"/>
      <c r="D351" s="146" t="s">
        <v>317</v>
      </c>
      <c r="F351" s="189" t="s">
        <v>807</v>
      </c>
      <c r="L351" s="32"/>
      <c r="M351" s="190"/>
      <c r="T351" s="56"/>
      <c r="AU351" s="17" t="s">
        <v>87</v>
      </c>
    </row>
    <row r="352" spans="2:65" s="1" customFormat="1" ht="10.199999999999999">
      <c r="B352" s="32"/>
      <c r="D352" s="146" t="s">
        <v>317</v>
      </c>
      <c r="F352" s="191" t="s">
        <v>754</v>
      </c>
      <c r="H352" s="192">
        <v>0</v>
      </c>
      <c r="L352" s="32"/>
      <c r="M352" s="190"/>
      <c r="T352" s="56"/>
      <c r="AU352" s="17" t="s">
        <v>87</v>
      </c>
    </row>
    <row r="353" spans="2:65" s="1" customFormat="1" ht="10.199999999999999">
      <c r="B353" s="32"/>
      <c r="D353" s="146" t="s">
        <v>317</v>
      </c>
      <c r="F353" s="191" t="s">
        <v>808</v>
      </c>
      <c r="H353" s="192">
        <v>24.675000000000001</v>
      </c>
      <c r="L353" s="32"/>
      <c r="M353" s="190"/>
      <c r="T353" s="56"/>
      <c r="AU353" s="17" t="s">
        <v>87</v>
      </c>
    </row>
    <row r="354" spans="2:65" s="1" customFormat="1" ht="10.199999999999999">
      <c r="B354" s="32"/>
      <c r="D354" s="146" t="s">
        <v>317</v>
      </c>
      <c r="F354" s="191" t="s">
        <v>150</v>
      </c>
      <c r="H354" s="192">
        <v>24.675000000000001</v>
      </c>
      <c r="L354" s="32"/>
      <c r="M354" s="190"/>
      <c r="T354" s="56"/>
      <c r="AU354" s="17" t="s">
        <v>87</v>
      </c>
    </row>
    <row r="355" spans="2:65" s="1" customFormat="1" ht="10.199999999999999">
      <c r="B355" s="32"/>
      <c r="D355" s="146" t="s">
        <v>317</v>
      </c>
      <c r="F355" s="189" t="s">
        <v>809</v>
      </c>
      <c r="L355" s="32"/>
      <c r="M355" s="190"/>
      <c r="T355" s="56"/>
      <c r="AU355" s="17" t="s">
        <v>87</v>
      </c>
    </row>
    <row r="356" spans="2:65" s="1" customFormat="1" ht="10.199999999999999">
      <c r="B356" s="32"/>
      <c r="D356" s="146" t="s">
        <v>317</v>
      </c>
      <c r="F356" s="191" t="s">
        <v>752</v>
      </c>
      <c r="H356" s="192">
        <v>0</v>
      </c>
      <c r="L356" s="32"/>
      <c r="M356" s="190"/>
      <c r="T356" s="56"/>
      <c r="AU356" s="17" t="s">
        <v>87</v>
      </c>
    </row>
    <row r="357" spans="2:65" s="1" customFormat="1" ht="10.199999999999999">
      <c r="B357" s="32"/>
      <c r="D357" s="146" t="s">
        <v>317</v>
      </c>
      <c r="F357" s="191" t="s">
        <v>810</v>
      </c>
      <c r="H357" s="192">
        <v>51.5</v>
      </c>
      <c r="L357" s="32"/>
      <c r="M357" s="190"/>
      <c r="T357" s="56"/>
      <c r="AU357" s="17" t="s">
        <v>87</v>
      </c>
    </row>
    <row r="358" spans="2:65" s="1" customFormat="1" ht="10.199999999999999">
      <c r="B358" s="32"/>
      <c r="D358" s="146" t="s">
        <v>317</v>
      </c>
      <c r="F358" s="191" t="s">
        <v>150</v>
      </c>
      <c r="H358" s="192">
        <v>51.5</v>
      </c>
      <c r="L358" s="32"/>
      <c r="M358" s="190"/>
      <c r="T358" s="56"/>
      <c r="AU358" s="17" t="s">
        <v>87</v>
      </c>
    </row>
    <row r="359" spans="2:65" s="1" customFormat="1" ht="24.15" customHeight="1">
      <c r="B359" s="32"/>
      <c r="C359" s="132" t="s">
        <v>516</v>
      </c>
      <c r="D359" s="132" t="s">
        <v>140</v>
      </c>
      <c r="E359" s="133" t="s">
        <v>832</v>
      </c>
      <c r="F359" s="134" t="s">
        <v>833</v>
      </c>
      <c r="G359" s="135" t="s">
        <v>143</v>
      </c>
      <c r="H359" s="136">
        <v>169.43100000000001</v>
      </c>
      <c r="I359" s="137"/>
      <c r="J359" s="138">
        <f>ROUND(I359*H359,2)</f>
        <v>0</v>
      </c>
      <c r="K359" s="134" t="s">
        <v>144</v>
      </c>
      <c r="L359" s="32"/>
      <c r="M359" s="139" t="s">
        <v>1</v>
      </c>
      <c r="N359" s="140" t="s">
        <v>42</v>
      </c>
      <c r="P359" s="141">
        <f>O359*H359</f>
        <v>0</v>
      </c>
      <c r="Q359" s="141">
        <v>0</v>
      </c>
      <c r="R359" s="141">
        <f>Q359*H359</f>
        <v>0</v>
      </c>
      <c r="S359" s="141">
        <v>0</v>
      </c>
      <c r="T359" s="142">
        <f>S359*H359</f>
        <v>0</v>
      </c>
      <c r="AR359" s="143" t="s">
        <v>223</v>
      </c>
      <c r="AT359" s="143" t="s">
        <v>140</v>
      </c>
      <c r="AU359" s="143" t="s">
        <v>87</v>
      </c>
      <c r="AY359" s="17" t="s">
        <v>138</v>
      </c>
      <c r="BE359" s="144">
        <f>IF(N359="základní",J359,0)</f>
        <v>0</v>
      </c>
      <c r="BF359" s="144">
        <f>IF(N359="snížená",J359,0)</f>
        <v>0</v>
      </c>
      <c r="BG359" s="144">
        <f>IF(N359="zákl. přenesená",J359,0)</f>
        <v>0</v>
      </c>
      <c r="BH359" s="144">
        <f>IF(N359="sníž. přenesená",J359,0)</f>
        <v>0</v>
      </c>
      <c r="BI359" s="144">
        <f>IF(N359="nulová",J359,0)</f>
        <v>0</v>
      </c>
      <c r="BJ359" s="17" t="s">
        <v>85</v>
      </c>
      <c r="BK359" s="144">
        <f>ROUND(I359*H359,2)</f>
        <v>0</v>
      </c>
      <c r="BL359" s="17" t="s">
        <v>223</v>
      </c>
      <c r="BM359" s="143" t="s">
        <v>834</v>
      </c>
    </row>
    <row r="360" spans="2:65" s="13" customFormat="1" ht="10.199999999999999">
      <c r="B360" s="152"/>
      <c r="D360" s="146" t="s">
        <v>147</v>
      </c>
      <c r="E360" s="153" t="s">
        <v>1</v>
      </c>
      <c r="F360" s="154" t="s">
        <v>835</v>
      </c>
      <c r="H360" s="155">
        <v>169.43100000000001</v>
      </c>
      <c r="I360" s="156"/>
      <c r="L360" s="152"/>
      <c r="M360" s="157"/>
      <c r="T360" s="158"/>
      <c r="AT360" s="153" t="s">
        <v>147</v>
      </c>
      <c r="AU360" s="153" t="s">
        <v>87</v>
      </c>
      <c r="AV360" s="13" t="s">
        <v>87</v>
      </c>
      <c r="AW360" s="13" t="s">
        <v>34</v>
      </c>
      <c r="AX360" s="13" t="s">
        <v>77</v>
      </c>
      <c r="AY360" s="153" t="s">
        <v>138</v>
      </c>
    </row>
    <row r="361" spans="2:65" s="14" customFormat="1" ht="10.199999999999999">
      <c r="B361" s="159"/>
      <c r="D361" s="146" t="s">
        <v>147</v>
      </c>
      <c r="E361" s="160" t="s">
        <v>1</v>
      </c>
      <c r="F361" s="161" t="s">
        <v>150</v>
      </c>
      <c r="H361" s="162">
        <v>169.43100000000001</v>
      </c>
      <c r="I361" s="163"/>
      <c r="L361" s="159"/>
      <c r="M361" s="164"/>
      <c r="T361" s="165"/>
      <c r="AT361" s="160" t="s">
        <v>147</v>
      </c>
      <c r="AU361" s="160" t="s">
        <v>87</v>
      </c>
      <c r="AV361" s="14" t="s">
        <v>145</v>
      </c>
      <c r="AW361" s="14" t="s">
        <v>34</v>
      </c>
      <c r="AX361" s="14" t="s">
        <v>85</v>
      </c>
      <c r="AY361" s="160" t="s">
        <v>138</v>
      </c>
    </row>
    <row r="362" spans="2:65" s="1" customFormat="1" ht="10.199999999999999">
      <c r="B362" s="32"/>
      <c r="D362" s="146" t="s">
        <v>317</v>
      </c>
      <c r="F362" s="189" t="s">
        <v>749</v>
      </c>
      <c r="L362" s="32"/>
      <c r="M362" s="190"/>
      <c r="T362" s="56"/>
      <c r="AU362" s="17" t="s">
        <v>87</v>
      </c>
    </row>
    <row r="363" spans="2:65" s="1" customFormat="1" ht="10.199999999999999">
      <c r="B363" s="32"/>
      <c r="D363" s="146" t="s">
        <v>317</v>
      </c>
      <c r="F363" s="191" t="s">
        <v>750</v>
      </c>
      <c r="H363" s="192">
        <v>0</v>
      </c>
      <c r="L363" s="32"/>
      <c r="M363" s="190"/>
      <c r="T363" s="56"/>
      <c r="AU363" s="17" t="s">
        <v>87</v>
      </c>
    </row>
    <row r="364" spans="2:65" s="1" customFormat="1" ht="10.199999999999999">
      <c r="B364" s="32"/>
      <c r="D364" s="146" t="s">
        <v>317</v>
      </c>
      <c r="F364" s="191" t="s">
        <v>672</v>
      </c>
      <c r="H364" s="192">
        <v>136</v>
      </c>
      <c r="L364" s="32"/>
      <c r="M364" s="190"/>
      <c r="T364" s="56"/>
      <c r="AU364" s="17" t="s">
        <v>87</v>
      </c>
    </row>
    <row r="365" spans="2:65" s="1" customFormat="1" ht="10.199999999999999">
      <c r="B365" s="32"/>
      <c r="D365" s="146" t="s">
        <v>317</v>
      </c>
      <c r="F365" s="191" t="s">
        <v>150</v>
      </c>
      <c r="H365" s="192">
        <v>136</v>
      </c>
      <c r="L365" s="32"/>
      <c r="M365" s="190"/>
      <c r="T365" s="56"/>
      <c r="AU365" s="17" t="s">
        <v>87</v>
      </c>
    </row>
    <row r="366" spans="2:65" s="1" customFormat="1" ht="10.199999999999999">
      <c r="B366" s="32"/>
      <c r="D366" s="146" t="s">
        <v>317</v>
      </c>
      <c r="F366" s="189" t="s">
        <v>326</v>
      </c>
      <c r="L366" s="32"/>
      <c r="M366" s="190"/>
      <c r="T366" s="56"/>
      <c r="AU366" s="17" t="s">
        <v>87</v>
      </c>
    </row>
    <row r="367" spans="2:65" s="1" customFormat="1" ht="10.199999999999999">
      <c r="B367" s="32"/>
      <c r="D367" s="146" t="s">
        <v>317</v>
      </c>
      <c r="F367" s="191" t="s">
        <v>754</v>
      </c>
      <c r="H367" s="192">
        <v>0</v>
      </c>
      <c r="L367" s="32"/>
      <c r="M367" s="190"/>
      <c r="T367" s="56"/>
      <c r="AU367" s="17" t="s">
        <v>87</v>
      </c>
    </row>
    <row r="368" spans="2:65" s="1" customFormat="1" ht="10.199999999999999">
      <c r="B368" s="32"/>
      <c r="D368" s="146" t="s">
        <v>317</v>
      </c>
      <c r="F368" s="191" t="s">
        <v>755</v>
      </c>
      <c r="H368" s="192">
        <v>16.881</v>
      </c>
      <c r="L368" s="32"/>
      <c r="M368" s="190"/>
      <c r="T368" s="56"/>
      <c r="AU368" s="17" t="s">
        <v>87</v>
      </c>
    </row>
    <row r="369" spans="2:65" s="1" customFormat="1" ht="10.199999999999999">
      <c r="B369" s="32"/>
      <c r="D369" s="146" t="s">
        <v>317</v>
      </c>
      <c r="F369" s="191" t="s">
        <v>150</v>
      </c>
      <c r="H369" s="192">
        <v>16.881</v>
      </c>
      <c r="L369" s="32"/>
      <c r="M369" s="190"/>
      <c r="T369" s="56"/>
      <c r="AU369" s="17" t="s">
        <v>87</v>
      </c>
    </row>
    <row r="370" spans="2:65" s="1" customFormat="1" ht="10.199999999999999">
      <c r="B370" s="32"/>
      <c r="D370" s="146" t="s">
        <v>317</v>
      </c>
      <c r="F370" s="189" t="s">
        <v>751</v>
      </c>
      <c r="L370" s="32"/>
      <c r="M370" s="190"/>
      <c r="T370" s="56"/>
      <c r="AU370" s="17" t="s">
        <v>87</v>
      </c>
    </row>
    <row r="371" spans="2:65" s="1" customFormat="1" ht="10.199999999999999">
      <c r="B371" s="32"/>
      <c r="D371" s="146" t="s">
        <v>317</v>
      </c>
      <c r="F371" s="191" t="s">
        <v>752</v>
      </c>
      <c r="H371" s="192">
        <v>0</v>
      </c>
      <c r="L371" s="32"/>
      <c r="M371" s="190"/>
      <c r="T371" s="56"/>
      <c r="AU371" s="17" t="s">
        <v>87</v>
      </c>
    </row>
    <row r="372" spans="2:65" s="1" customFormat="1" ht="10.199999999999999">
      <c r="B372" s="32"/>
      <c r="D372" s="146" t="s">
        <v>317</v>
      </c>
      <c r="F372" s="191" t="s">
        <v>753</v>
      </c>
      <c r="H372" s="192">
        <v>16.55</v>
      </c>
      <c r="L372" s="32"/>
      <c r="M372" s="190"/>
      <c r="T372" s="56"/>
      <c r="AU372" s="17" t="s">
        <v>87</v>
      </c>
    </row>
    <row r="373" spans="2:65" s="1" customFormat="1" ht="10.199999999999999">
      <c r="B373" s="32"/>
      <c r="D373" s="146" t="s">
        <v>317</v>
      </c>
      <c r="F373" s="191" t="s">
        <v>150</v>
      </c>
      <c r="H373" s="192">
        <v>16.55</v>
      </c>
      <c r="L373" s="32"/>
      <c r="M373" s="190"/>
      <c r="T373" s="56"/>
      <c r="AU373" s="17" t="s">
        <v>87</v>
      </c>
    </row>
    <row r="374" spans="2:65" s="1" customFormat="1" ht="49.05" customHeight="1">
      <c r="B374" s="32"/>
      <c r="C374" s="173" t="s">
        <v>523</v>
      </c>
      <c r="D374" s="173" t="s">
        <v>201</v>
      </c>
      <c r="E374" s="174" t="s">
        <v>836</v>
      </c>
      <c r="F374" s="175" t="s">
        <v>837</v>
      </c>
      <c r="G374" s="176" t="s">
        <v>143</v>
      </c>
      <c r="H374" s="177">
        <v>194.846</v>
      </c>
      <c r="I374" s="178"/>
      <c r="J374" s="179">
        <f>ROUND(I374*H374,2)</f>
        <v>0</v>
      </c>
      <c r="K374" s="175" t="s">
        <v>144</v>
      </c>
      <c r="L374" s="180"/>
      <c r="M374" s="181" t="s">
        <v>1</v>
      </c>
      <c r="N374" s="182" t="s">
        <v>42</v>
      </c>
      <c r="P374" s="141">
        <f>O374*H374</f>
        <v>0</v>
      </c>
      <c r="Q374" s="141">
        <v>4.0000000000000001E-3</v>
      </c>
      <c r="R374" s="141">
        <f>Q374*H374</f>
        <v>0.77938400000000008</v>
      </c>
      <c r="S374" s="141">
        <v>0</v>
      </c>
      <c r="T374" s="142">
        <f>S374*H374</f>
        <v>0</v>
      </c>
      <c r="AR374" s="143" t="s">
        <v>286</v>
      </c>
      <c r="AT374" s="143" t="s">
        <v>201</v>
      </c>
      <c r="AU374" s="143" t="s">
        <v>87</v>
      </c>
      <c r="AY374" s="17" t="s">
        <v>138</v>
      </c>
      <c r="BE374" s="144">
        <f>IF(N374="základní",J374,0)</f>
        <v>0</v>
      </c>
      <c r="BF374" s="144">
        <f>IF(N374="snížená",J374,0)</f>
        <v>0</v>
      </c>
      <c r="BG374" s="144">
        <f>IF(N374="zákl. přenesená",J374,0)</f>
        <v>0</v>
      </c>
      <c r="BH374" s="144">
        <f>IF(N374="sníž. přenesená",J374,0)</f>
        <v>0</v>
      </c>
      <c r="BI374" s="144">
        <f>IF(N374="nulová",J374,0)</f>
        <v>0</v>
      </c>
      <c r="BJ374" s="17" t="s">
        <v>85</v>
      </c>
      <c r="BK374" s="144">
        <f>ROUND(I374*H374,2)</f>
        <v>0</v>
      </c>
      <c r="BL374" s="17" t="s">
        <v>223</v>
      </c>
      <c r="BM374" s="143" t="s">
        <v>838</v>
      </c>
    </row>
    <row r="375" spans="2:65" s="12" customFormat="1" ht="10.199999999999999">
      <c r="B375" s="145"/>
      <c r="D375" s="146" t="s">
        <v>147</v>
      </c>
      <c r="E375" s="147" t="s">
        <v>1</v>
      </c>
      <c r="F375" s="148" t="s">
        <v>821</v>
      </c>
      <c r="H375" s="147" t="s">
        <v>1</v>
      </c>
      <c r="I375" s="149"/>
      <c r="L375" s="145"/>
      <c r="M375" s="150"/>
      <c r="T375" s="151"/>
      <c r="AT375" s="147" t="s">
        <v>147</v>
      </c>
      <c r="AU375" s="147" t="s">
        <v>87</v>
      </c>
      <c r="AV375" s="12" t="s">
        <v>85</v>
      </c>
      <c r="AW375" s="12" t="s">
        <v>34</v>
      </c>
      <c r="AX375" s="12" t="s">
        <v>77</v>
      </c>
      <c r="AY375" s="147" t="s">
        <v>138</v>
      </c>
    </row>
    <row r="376" spans="2:65" s="13" customFormat="1" ht="10.199999999999999">
      <c r="B376" s="152"/>
      <c r="D376" s="146" t="s">
        <v>147</v>
      </c>
      <c r="E376" s="153" t="s">
        <v>1</v>
      </c>
      <c r="F376" s="154" t="s">
        <v>839</v>
      </c>
      <c r="H376" s="155">
        <v>156.4</v>
      </c>
      <c r="I376" s="156"/>
      <c r="L376" s="152"/>
      <c r="M376" s="157"/>
      <c r="T376" s="158"/>
      <c r="AT376" s="153" t="s">
        <v>147</v>
      </c>
      <c r="AU376" s="153" t="s">
        <v>87</v>
      </c>
      <c r="AV376" s="13" t="s">
        <v>87</v>
      </c>
      <c r="AW376" s="13" t="s">
        <v>34</v>
      </c>
      <c r="AX376" s="13" t="s">
        <v>77</v>
      </c>
      <c r="AY376" s="153" t="s">
        <v>138</v>
      </c>
    </row>
    <row r="377" spans="2:65" s="13" customFormat="1" ht="10.199999999999999">
      <c r="B377" s="152"/>
      <c r="D377" s="146" t="s">
        <v>147</v>
      </c>
      <c r="E377" s="153" t="s">
        <v>1</v>
      </c>
      <c r="F377" s="154" t="s">
        <v>840</v>
      </c>
      <c r="H377" s="155">
        <v>19.413</v>
      </c>
      <c r="I377" s="156"/>
      <c r="L377" s="152"/>
      <c r="M377" s="157"/>
      <c r="T377" s="158"/>
      <c r="AT377" s="153" t="s">
        <v>147</v>
      </c>
      <c r="AU377" s="153" t="s">
        <v>87</v>
      </c>
      <c r="AV377" s="13" t="s">
        <v>87</v>
      </c>
      <c r="AW377" s="13" t="s">
        <v>34</v>
      </c>
      <c r="AX377" s="13" t="s">
        <v>77</v>
      </c>
      <c r="AY377" s="153" t="s">
        <v>138</v>
      </c>
    </row>
    <row r="378" spans="2:65" s="13" customFormat="1" ht="10.199999999999999">
      <c r="B378" s="152"/>
      <c r="D378" s="146" t="s">
        <v>147</v>
      </c>
      <c r="E378" s="153" t="s">
        <v>1</v>
      </c>
      <c r="F378" s="154" t="s">
        <v>841</v>
      </c>
      <c r="H378" s="155">
        <v>19.033000000000001</v>
      </c>
      <c r="I378" s="156"/>
      <c r="L378" s="152"/>
      <c r="M378" s="157"/>
      <c r="T378" s="158"/>
      <c r="AT378" s="153" t="s">
        <v>147</v>
      </c>
      <c r="AU378" s="153" t="s">
        <v>87</v>
      </c>
      <c r="AV378" s="13" t="s">
        <v>87</v>
      </c>
      <c r="AW378" s="13" t="s">
        <v>34</v>
      </c>
      <c r="AX378" s="13" t="s">
        <v>77</v>
      </c>
      <c r="AY378" s="153" t="s">
        <v>138</v>
      </c>
    </row>
    <row r="379" spans="2:65" s="14" customFormat="1" ht="10.199999999999999">
      <c r="B379" s="159"/>
      <c r="D379" s="146" t="s">
        <v>147</v>
      </c>
      <c r="E379" s="160" t="s">
        <v>1</v>
      </c>
      <c r="F379" s="161" t="s">
        <v>150</v>
      </c>
      <c r="H379" s="162">
        <v>194.846</v>
      </c>
      <c r="I379" s="163"/>
      <c r="L379" s="159"/>
      <c r="M379" s="164"/>
      <c r="T379" s="165"/>
      <c r="AT379" s="160" t="s">
        <v>147</v>
      </c>
      <c r="AU379" s="160" t="s">
        <v>87</v>
      </c>
      <c r="AV379" s="14" t="s">
        <v>145</v>
      </c>
      <c r="AW379" s="14" t="s">
        <v>34</v>
      </c>
      <c r="AX379" s="14" t="s">
        <v>85</v>
      </c>
      <c r="AY379" s="160" t="s">
        <v>138</v>
      </c>
    </row>
    <row r="380" spans="2:65" s="1" customFormat="1" ht="10.199999999999999">
      <c r="B380" s="32"/>
      <c r="D380" s="146" t="s">
        <v>317</v>
      </c>
      <c r="F380" s="189" t="s">
        <v>749</v>
      </c>
      <c r="L380" s="32"/>
      <c r="M380" s="190"/>
      <c r="T380" s="56"/>
      <c r="AU380" s="17" t="s">
        <v>87</v>
      </c>
    </row>
    <row r="381" spans="2:65" s="1" customFormat="1" ht="10.199999999999999">
      <c r="B381" s="32"/>
      <c r="D381" s="146" t="s">
        <v>317</v>
      </c>
      <c r="F381" s="191" t="s">
        <v>750</v>
      </c>
      <c r="H381" s="192">
        <v>0</v>
      </c>
      <c r="L381" s="32"/>
      <c r="M381" s="190"/>
      <c r="T381" s="56"/>
      <c r="AU381" s="17" t="s">
        <v>87</v>
      </c>
    </row>
    <row r="382" spans="2:65" s="1" customFormat="1" ht="10.199999999999999">
      <c r="B382" s="32"/>
      <c r="D382" s="146" t="s">
        <v>317</v>
      </c>
      <c r="F382" s="191" t="s">
        <v>672</v>
      </c>
      <c r="H382" s="192">
        <v>136</v>
      </c>
      <c r="L382" s="32"/>
      <c r="M382" s="190"/>
      <c r="T382" s="56"/>
      <c r="AU382" s="17" t="s">
        <v>87</v>
      </c>
    </row>
    <row r="383" spans="2:65" s="1" customFormat="1" ht="10.199999999999999">
      <c r="B383" s="32"/>
      <c r="D383" s="146" t="s">
        <v>317</v>
      </c>
      <c r="F383" s="191" t="s">
        <v>150</v>
      </c>
      <c r="H383" s="192">
        <v>136</v>
      </c>
      <c r="L383" s="32"/>
      <c r="M383" s="190"/>
      <c r="T383" s="56"/>
      <c r="AU383" s="17" t="s">
        <v>87</v>
      </c>
    </row>
    <row r="384" spans="2:65" s="1" customFormat="1" ht="10.199999999999999">
      <c r="B384" s="32"/>
      <c r="D384" s="146" t="s">
        <v>317</v>
      </c>
      <c r="F384" s="189" t="s">
        <v>326</v>
      </c>
      <c r="L384" s="32"/>
      <c r="M384" s="190"/>
      <c r="T384" s="56"/>
      <c r="AU384" s="17" t="s">
        <v>87</v>
      </c>
    </row>
    <row r="385" spans="2:65" s="1" customFormat="1" ht="10.199999999999999">
      <c r="B385" s="32"/>
      <c r="D385" s="146" t="s">
        <v>317</v>
      </c>
      <c r="F385" s="191" t="s">
        <v>754</v>
      </c>
      <c r="H385" s="192">
        <v>0</v>
      </c>
      <c r="L385" s="32"/>
      <c r="M385" s="190"/>
      <c r="T385" s="56"/>
      <c r="AU385" s="17" t="s">
        <v>87</v>
      </c>
    </row>
    <row r="386" spans="2:65" s="1" customFormat="1" ht="10.199999999999999">
      <c r="B386" s="32"/>
      <c r="D386" s="146" t="s">
        <v>317</v>
      </c>
      <c r="F386" s="191" t="s">
        <v>755</v>
      </c>
      <c r="H386" s="192">
        <v>16.881</v>
      </c>
      <c r="L386" s="32"/>
      <c r="M386" s="190"/>
      <c r="T386" s="56"/>
      <c r="AU386" s="17" t="s">
        <v>87</v>
      </c>
    </row>
    <row r="387" spans="2:65" s="1" customFormat="1" ht="10.199999999999999">
      <c r="B387" s="32"/>
      <c r="D387" s="146" t="s">
        <v>317</v>
      </c>
      <c r="F387" s="191" t="s">
        <v>150</v>
      </c>
      <c r="H387" s="192">
        <v>16.881</v>
      </c>
      <c r="L387" s="32"/>
      <c r="M387" s="190"/>
      <c r="T387" s="56"/>
      <c r="AU387" s="17" t="s">
        <v>87</v>
      </c>
    </row>
    <row r="388" spans="2:65" s="1" customFormat="1" ht="10.199999999999999">
      <c r="B388" s="32"/>
      <c r="D388" s="146" t="s">
        <v>317</v>
      </c>
      <c r="F388" s="189" t="s">
        <v>751</v>
      </c>
      <c r="L388" s="32"/>
      <c r="M388" s="190"/>
      <c r="T388" s="56"/>
      <c r="AU388" s="17" t="s">
        <v>87</v>
      </c>
    </row>
    <row r="389" spans="2:65" s="1" customFormat="1" ht="10.199999999999999">
      <c r="B389" s="32"/>
      <c r="D389" s="146" t="s">
        <v>317</v>
      </c>
      <c r="F389" s="191" t="s">
        <v>752</v>
      </c>
      <c r="H389" s="192">
        <v>0</v>
      </c>
      <c r="L389" s="32"/>
      <c r="M389" s="190"/>
      <c r="T389" s="56"/>
      <c r="AU389" s="17" t="s">
        <v>87</v>
      </c>
    </row>
    <row r="390" spans="2:65" s="1" customFormat="1" ht="10.199999999999999">
      <c r="B390" s="32"/>
      <c r="D390" s="146" t="s">
        <v>317</v>
      </c>
      <c r="F390" s="191" t="s">
        <v>753</v>
      </c>
      <c r="H390" s="192">
        <v>16.55</v>
      </c>
      <c r="L390" s="32"/>
      <c r="M390" s="190"/>
      <c r="T390" s="56"/>
      <c r="AU390" s="17" t="s">
        <v>87</v>
      </c>
    </row>
    <row r="391" spans="2:65" s="1" customFormat="1" ht="10.199999999999999">
      <c r="B391" s="32"/>
      <c r="D391" s="146" t="s">
        <v>317</v>
      </c>
      <c r="F391" s="191" t="s">
        <v>150</v>
      </c>
      <c r="H391" s="192">
        <v>16.55</v>
      </c>
      <c r="L391" s="32"/>
      <c r="M391" s="190"/>
      <c r="T391" s="56"/>
      <c r="AU391" s="17" t="s">
        <v>87</v>
      </c>
    </row>
    <row r="392" spans="2:65" s="1" customFormat="1" ht="24.15" customHeight="1">
      <c r="B392" s="32"/>
      <c r="C392" s="132" t="s">
        <v>539</v>
      </c>
      <c r="D392" s="132" t="s">
        <v>140</v>
      </c>
      <c r="E392" s="133" t="s">
        <v>842</v>
      </c>
      <c r="F392" s="134" t="s">
        <v>843</v>
      </c>
      <c r="G392" s="135" t="s">
        <v>143</v>
      </c>
      <c r="H392" s="136">
        <v>169.43100000000001</v>
      </c>
      <c r="I392" s="137"/>
      <c r="J392" s="138">
        <f>ROUND(I392*H392,2)</f>
        <v>0</v>
      </c>
      <c r="K392" s="134" t="s">
        <v>144</v>
      </c>
      <c r="L392" s="32"/>
      <c r="M392" s="139" t="s">
        <v>1</v>
      </c>
      <c r="N392" s="140" t="s">
        <v>42</v>
      </c>
      <c r="P392" s="141">
        <f>O392*H392</f>
        <v>0</v>
      </c>
      <c r="Q392" s="141">
        <v>9.3999999999999997E-4</v>
      </c>
      <c r="R392" s="141">
        <f>Q392*H392</f>
        <v>0.15926514</v>
      </c>
      <c r="S392" s="141">
        <v>0</v>
      </c>
      <c r="T392" s="142">
        <f>S392*H392</f>
        <v>0</v>
      </c>
      <c r="AR392" s="143" t="s">
        <v>223</v>
      </c>
      <c r="AT392" s="143" t="s">
        <v>140</v>
      </c>
      <c r="AU392" s="143" t="s">
        <v>87</v>
      </c>
      <c r="AY392" s="17" t="s">
        <v>138</v>
      </c>
      <c r="BE392" s="144">
        <f>IF(N392="základní",J392,0)</f>
        <v>0</v>
      </c>
      <c r="BF392" s="144">
        <f>IF(N392="snížená",J392,0)</f>
        <v>0</v>
      </c>
      <c r="BG392" s="144">
        <f>IF(N392="zákl. přenesená",J392,0)</f>
        <v>0</v>
      </c>
      <c r="BH392" s="144">
        <f>IF(N392="sníž. přenesená",J392,0)</f>
        <v>0</v>
      </c>
      <c r="BI392" s="144">
        <f>IF(N392="nulová",J392,0)</f>
        <v>0</v>
      </c>
      <c r="BJ392" s="17" t="s">
        <v>85</v>
      </c>
      <c r="BK392" s="144">
        <f>ROUND(I392*H392,2)</f>
        <v>0</v>
      </c>
      <c r="BL392" s="17" t="s">
        <v>223</v>
      </c>
      <c r="BM392" s="143" t="s">
        <v>844</v>
      </c>
    </row>
    <row r="393" spans="2:65" s="13" customFormat="1" ht="10.199999999999999">
      <c r="B393" s="152"/>
      <c r="D393" s="146" t="s">
        <v>147</v>
      </c>
      <c r="E393" s="153" t="s">
        <v>1</v>
      </c>
      <c r="F393" s="154" t="s">
        <v>670</v>
      </c>
      <c r="H393" s="155">
        <v>136</v>
      </c>
      <c r="I393" s="156"/>
      <c r="L393" s="152"/>
      <c r="M393" s="157"/>
      <c r="T393" s="158"/>
      <c r="AT393" s="153" t="s">
        <v>147</v>
      </c>
      <c r="AU393" s="153" t="s">
        <v>87</v>
      </c>
      <c r="AV393" s="13" t="s">
        <v>87</v>
      </c>
      <c r="AW393" s="13" t="s">
        <v>34</v>
      </c>
      <c r="AX393" s="13" t="s">
        <v>77</v>
      </c>
      <c r="AY393" s="153" t="s">
        <v>138</v>
      </c>
    </row>
    <row r="394" spans="2:65" s="13" customFormat="1" ht="10.199999999999999">
      <c r="B394" s="152"/>
      <c r="D394" s="146" t="s">
        <v>147</v>
      </c>
      <c r="E394" s="153" t="s">
        <v>1</v>
      </c>
      <c r="F394" s="154" t="s">
        <v>301</v>
      </c>
      <c r="H394" s="155">
        <v>16.881</v>
      </c>
      <c r="I394" s="156"/>
      <c r="L394" s="152"/>
      <c r="M394" s="157"/>
      <c r="T394" s="158"/>
      <c r="AT394" s="153" t="s">
        <v>147</v>
      </c>
      <c r="AU394" s="153" t="s">
        <v>87</v>
      </c>
      <c r="AV394" s="13" t="s">
        <v>87</v>
      </c>
      <c r="AW394" s="13" t="s">
        <v>34</v>
      </c>
      <c r="AX394" s="13" t="s">
        <v>77</v>
      </c>
      <c r="AY394" s="153" t="s">
        <v>138</v>
      </c>
    </row>
    <row r="395" spans="2:65" s="13" customFormat="1" ht="10.199999999999999">
      <c r="B395" s="152"/>
      <c r="D395" s="146" t="s">
        <v>147</v>
      </c>
      <c r="E395" s="153" t="s">
        <v>1</v>
      </c>
      <c r="F395" s="154" t="s">
        <v>679</v>
      </c>
      <c r="H395" s="155">
        <v>16.55</v>
      </c>
      <c r="I395" s="156"/>
      <c r="L395" s="152"/>
      <c r="M395" s="157"/>
      <c r="T395" s="158"/>
      <c r="AT395" s="153" t="s">
        <v>147</v>
      </c>
      <c r="AU395" s="153" t="s">
        <v>87</v>
      </c>
      <c r="AV395" s="13" t="s">
        <v>87</v>
      </c>
      <c r="AW395" s="13" t="s">
        <v>34</v>
      </c>
      <c r="AX395" s="13" t="s">
        <v>77</v>
      </c>
      <c r="AY395" s="153" t="s">
        <v>138</v>
      </c>
    </row>
    <row r="396" spans="2:65" s="14" customFormat="1" ht="10.199999999999999">
      <c r="B396" s="159"/>
      <c r="D396" s="146" t="s">
        <v>147</v>
      </c>
      <c r="E396" s="160" t="s">
        <v>1</v>
      </c>
      <c r="F396" s="161" t="s">
        <v>150</v>
      </c>
      <c r="H396" s="162">
        <v>169.43100000000001</v>
      </c>
      <c r="I396" s="163"/>
      <c r="L396" s="159"/>
      <c r="M396" s="164"/>
      <c r="T396" s="165"/>
      <c r="AT396" s="160" t="s">
        <v>147</v>
      </c>
      <c r="AU396" s="160" t="s">
        <v>87</v>
      </c>
      <c r="AV396" s="14" t="s">
        <v>145</v>
      </c>
      <c r="AW396" s="14" t="s">
        <v>34</v>
      </c>
      <c r="AX396" s="14" t="s">
        <v>85</v>
      </c>
      <c r="AY396" s="160" t="s">
        <v>138</v>
      </c>
    </row>
    <row r="397" spans="2:65" s="1" customFormat="1" ht="10.199999999999999">
      <c r="B397" s="32"/>
      <c r="D397" s="146" t="s">
        <v>317</v>
      </c>
      <c r="F397" s="189" t="s">
        <v>749</v>
      </c>
      <c r="L397" s="32"/>
      <c r="M397" s="190"/>
      <c r="T397" s="56"/>
      <c r="AU397" s="17" t="s">
        <v>87</v>
      </c>
    </row>
    <row r="398" spans="2:65" s="1" customFormat="1" ht="10.199999999999999">
      <c r="B398" s="32"/>
      <c r="D398" s="146" t="s">
        <v>317</v>
      </c>
      <c r="F398" s="191" t="s">
        <v>750</v>
      </c>
      <c r="H398" s="192">
        <v>0</v>
      </c>
      <c r="L398" s="32"/>
      <c r="M398" s="190"/>
      <c r="T398" s="56"/>
      <c r="AU398" s="17" t="s">
        <v>87</v>
      </c>
    </row>
    <row r="399" spans="2:65" s="1" customFormat="1" ht="10.199999999999999">
      <c r="B399" s="32"/>
      <c r="D399" s="146" t="s">
        <v>317</v>
      </c>
      <c r="F399" s="191" t="s">
        <v>672</v>
      </c>
      <c r="H399" s="192">
        <v>136</v>
      </c>
      <c r="L399" s="32"/>
      <c r="M399" s="190"/>
      <c r="T399" s="56"/>
      <c r="AU399" s="17" t="s">
        <v>87</v>
      </c>
    </row>
    <row r="400" spans="2:65" s="1" customFormat="1" ht="10.199999999999999">
      <c r="B400" s="32"/>
      <c r="D400" s="146" t="s">
        <v>317</v>
      </c>
      <c r="F400" s="191" t="s">
        <v>150</v>
      </c>
      <c r="H400" s="192">
        <v>136</v>
      </c>
      <c r="L400" s="32"/>
      <c r="M400" s="190"/>
      <c r="T400" s="56"/>
      <c r="AU400" s="17" t="s">
        <v>87</v>
      </c>
    </row>
    <row r="401" spans="2:65" s="1" customFormat="1" ht="10.199999999999999">
      <c r="B401" s="32"/>
      <c r="D401" s="146" t="s">
        <v>317</v>
      </c>
      <c r="F401" s="189" t="s">
        <v>326</v>
      </c>
      <c r="L401" s="32"/>
      <c r="M401" s="190"/>
      <c r="T401" s="56"/>
      <c r="AU401" s="17" t="s">
        <v>87</v>
      </c>
    </row>
    <row r="402" spans="2:65" s="1" customFormat="1" ht="10.199999999999999">
      <c r="B402" s="32"/>
      <c r="D402" s="146" t="s">
        <v>317</v>
      </c>
      <c r="F402" s="191" t="s">
        <v>754</v>
      </c>
      <c r="H402" s="192">
        <v>0</v>
      </c>
      <c r="L402" s="32"/>
      <c r="M402" s="190"/>
      <c r="T402" s="56"/>
      <c r="AU402" s="17" t="s">
        <v>87</v>
      </c>
    </row>
    <row r="403" spans="2:65" s="1" customFormat="1" ht="10.199999999999999">
      <c r="B403" s="32"/>
      <c r="D403" s="146" t="s">
        <v>317</v>
      </c>
      <c r="F403" s="191" t="s">
        <v>755</v>
      </c>
      <c r="H403" s="192">
        <v>16.881</v>
      </c>
      <c r="L403" s="32"/>
      <c r="M403" s="190"/>
      <c r="T403" s="56"/>
      <c r="AU403" s="17" t="s">
        <v>87</v>
      </c>
    </row>
    <row r="404" spans="2:65" s="1" customFormat="1" ht="10.199999999999999">
      <c r="B404" s="32"/>
      <c r="D404" s="146" t="s">
        <v>317</v>
      </c>
      <c r="F404" s="191" t="s">
        <v>150</v>
      </c>
      <c r="H404" s="192">
        <v>16.881</v>
      </c>
      <c r="L404" s="32"/>
      <c r="M404" s="190"/>
      <c r="T404" s="56"/>
      <c r="AU404" s="17" t="s">
        <v>87</v>
      </c>
    </row>
    <row r="405" spans="2:65" s="1" customFormat="1" ht="10.199999999999999">
      <c r="B405" s="32"/>
      <c r="D405" s="146" t="s">
        <v>317</v>
      </c>
      <c r="F405" s="189" t="s">
        <v>751</v>
      </c>
      <c r="L405" s="32"/>
      <c r="M405" s="190"/>
      <c r="T405" s="56"/>
      <c r="AU405" s="17" t="s">
        <v>87</v>
      </c>
    </row>
    <row r="406" spans="2:65" s="1" customFormat="1" ht="10.199999999999999">
      <c r="B406" s="32"/>
      <c r="D406" s="146" t="s">
        <v>317</v>
      </c>
      <c r="F406" s="191" t="s">
        <v>752</v>
      </c>
      <c r="H406" s="192">
        <v>0</v>
      </c>
      <c r="L406" s="32"/>
      <c r="M406" s="190"/>
      <c r="T406" s="56"/>
      <c r="AU406" s="17" t="s">
        <v>87</v>
      </c>
    </row>
    <row r="407" spans="2:65" s="1" customFormat="1" ht="10.199999999999999">
      <c r="B407" s="32"/>
      <c r="D407" s="146" t="s">
        <v>317</v>
      </c>
      <c r="F407" s="191" t="s">
        <v>753</v>
      </c>
      <c r="H407" s="192">
        <v>16.55</v>
      </c>
      <c r="L407" s="32"/>
      <c r="M407" s="190"/>
      <c r="T407" s="56"/>
      <c r="AU407" s="17" t="s">
        <v>87</v>
      </c>
    </row>
    <row r="408" spans="2:65" s="1" customFormat="1" ht="10.199999999999999">
      <c r="B408" s="32"/>
      <c r="D408" s="146" t="s">
        <v>317</v>
      </c>
      <c r="F408" s="191" t="s">
        <v>150</v>
      </c>
      <c r="H408" s="192">
        <v>16.55</v>
      </c>
      <c r="L408" s="32"/>
      <c r="M408" s="190"/>
      <c r="T408" s="56"/>
      <c r="AU408" s="17" t="s">
        <v>87</v>
      </c>
    </row>
    <row r="409" spans="2:65" s="1" customFormat="1" ht="44.25" customHeight="1">
      <c r="B409" s="32"/>
      <c r="C409" s="173" t="s">
        <v>556</v>
      </c>
      <c r="D409" s="173" t="s">
        <v>201</v>
      </c>
      <c r="E409" s="174" t="s">
        <v>845</v>
      </c>
      <c r="F409" s="175" t="s">
        <v>846</v>
      </c>
      <c r="G409" s="176" t="s">
        <v>143</v>
      </c>
      <c r="H409" s="177">
        <v>194.846</v>
      </c>
      <c r="I409" s="178"/>
      <c r="J409" s="179">
        <f>ROUND(I409*H409,2)</f>
        <v>0</v>
      </c>
      <c r="K409" s="175" t="s">
        <v>144</v>
      </c>
      <c r="L409" s="180"/>
      <c r="M409" s="181" t="s">
        <v>1</v>
      </c>
      <c r="N409" s="182" t="s">
        <v>42</v>
      </c>
      <c r="P409" s="141">
        <f>O409*H409</f>
        <v>0</v>
      </c>
      <c r="Q409" s="141">
        <v>5.1999999999999998E-3</v>
      </c>
      <c r="R409" s="141">
        <f>Q409*H409</f>
        <v>1.0131992000000001</v>
      </c>
      <c r="S409" s="141">
        <v>0</v>
      </c>
      <c r="T409" s="142">
        <f>S409*H409</f>
        <v>0</v>
      </c>
      <c r="AR409" s="143" t="s">
        <v>286</v>
      </c>
      <c r="AT409" s="143" t="s">
        <v>201</v>
      </c>
      <c r="AU409" s="143" t="s">
        <v>87</v>
      </c>
      <c r="AY409" s="17" t="s">
        <v>138</v>
      </c>
      <c r="BE409" s="144">
        <f>IF(N409="základní",J409,0)</f>
        <v>0</v>
      </c>
      <c r="BF409" s="144">
        <f>IF(N409="snížená",J409,0)</f>
        <v>0</v>
      </c>
      <c r="BG409" s="144">
        <f>IF(N409="zákl. přenesená",J409,0)</f>
        <v>0</v>
      </c>
      <c r="BH409" s="144">
        <f>IF(N409="sníž. přenesená",J409,0)</f>
        <v>0</v>
      </c>
      <c r="BI409" s="144">
        <f>IF(N409="nulová",J409,0)</f>
        <v>0</v>
      </c>
      <c r="BJ409" s="17" t="s">
        <v>85</v>
      </c>
      <c r="BK409" s="144">
        <f>ROUND(I409*H409,2)</f>
        <v>0</v>
      </c>
      <c r="BL409" s="17" t="s">
        <v>223</v>
      </c>
      <c r="BM409" s="143" t="s">
        <v>847</v>
      </c>
    </row>
    <row r="410" spans="2:65" s="12" customFormat="1" ht="10.199999999999999">
      <c r="B410" s="145"/>
      <c r="D410" s="146" t="s">
        <v>147</v>
      </c>
      <c r="E410" s="147" t="s">
        <v>1</v>
      </c>
      <c r="F410" s="148" t="s">
        <v>821</v>
      </c>
      <c r="H410" s="147" t="s">
        <v>1</v>
      </c>
      <c r="I410" s="149"/>
      <c r="L410" s="145"/>
      <c r="M410" s="150"/>
      <c r="T410" s="151"/>
      <c r="AT410" s="147" t="s">
        <v>147</v>
      </c>
      <c r="AU410" s="147" t="s">
        <v>87</v>
      </c>
      <c r="AV410" s="12" t="s">
        <v>85</v>
      </c>
      <c r="AW410" s="12" t="s">
        <v>34</v>
      </c>
      <c r="AX410" s="12" t="s">
        <v>77</v>
      </c>
      <c r="AY410" s="147" t="s">
        <v>138</v>
      </c>
    </row>
    <row r="411" spans="2:65" s="13" customFormat="1" ht="10.199999999999999">
      <c r="B411" s="152"/>
      <c r="D411" s="146" t="s">
        <v>147</v>
      </c>
      <c r="E411" s="153" t="s">
        <v>1</v>
      </c>
      <c r="F411" s="154" t="s">
        <v>839</v>
      </c>
      <c r="H411" s="155">
        <v>156.4</v>
      </c>
      <c r="I411" s="156"/>
      <c r="L411" s="152"/>
      <c r="M411" s="157"/>
      <c r="T411" s="158"/>
      <c r="AT411" s="153" t="s">
        <v>147</v>
      </c>
      <c r="AU411" s="153" t="s">
        <v>87</v>
      </c>
      <c r="AV411" s="13" t="s">
        <v>87</v>
      </c>
      <c r="AW411" s="13" t="s">
        <v>34</v>
      </c>
      <c r="AX411" s="13" t="s">
        <v>77</v>
      </c>
      <c r="AY411" s="153" t="s">
        <v>138</v>
      </c>
    </row>
    <row r="412" spans="2:65" s="13" customFormat="1" ht="10.199999999999999">
      <c r="B412" s="152"/>
      <c r="D412" s="146" t="s">
        <v>147</v>
      </c>
      <c r="E412" s="153" t="s">
        <v>1</v>
      </c>
      <c r="F412" s="154" t="s">
        <v>840</v>
      </c>
      <c r="H412" s="155">
        <v>19.413</v>
      </c>
      <c r="I412" s="156"/>
      <c r="L412" s="152"/>
      <c r="M412" s="157"/>
      <c r="T412" s="158"/>
      <c r="AT412" s="153" t="s">
        <v>147</v>
      </c>
      <c r="AU412" s="153" t="s">
        <v>87</v>
      </c>
      <c r="AV412" s="13" t="s">
        <v>87</v>
      </c>
      <c r="AW412" s="13" t="s">
        <v>34</v>
      </c>
      <c r="AX412" s="13" t="s">
        <v>77</v>
      </c>
      <c r="AY412" s="153" t="s">
        <v>138</v>
      </c>
    </row>
    <row r="413" spans="2:65" s="13" customFormat="1" ht="10.199999999999999">
      <c r="B413" s="152"/>
      <c r="D413" s="146" t="s">
        <v>147</v>
      </c>
      <c r="E413" s="153" t="s">
        <v>1</v>
      </c>
      <c r="F413" s="154" t="s">
        <v>841</v>
      </c>
      <c r="H413" s="155">
        <v>19.033000000000001</v>
      </c>
      <c r="I413" s="156"/>
      <c r="L413" s="152"/>
      <c r="M413" s="157"/>
      <c r="T413" s="158"/>
      <c r="AT413" s="153" t="s">
        <v>147</v>
      </c>
      <c r="AU413" s="153" t="s">
        <v>87</v>
      </c>
      <c r="AV413" s="13" t="s">
        <v>87</v>
      </c>
      <c r="AW413" s="13" t="s">
        <v>34</v>
      </c>
      <c r="AX413" s="13" t="s">
        <v>77</v>
      </c>
      <c r="AY413" s="153" t="s">
        <v>138</v>
      </c>
    </row>
    <row r="414" spans="2:65" s="14" customFormat="1" ht="10.199999999999999">
      <c r="B414" s="159"/>
      <c r="D414" s="146" t="s">
        <v>147</v>
      </c>
      <c r="E414" s="160" t="s">
        <v>1</v>
      </c>
      <c r="F414" s="161" t="s">
        <v>150</v>
      </c>
      <c r="H414" s="162">
        <v>194.846</v>
      </c>
      <c r="I414" s="163"/>
      <c r="L414" s="159"/>
      <c r="M414" s="164"/>
      <c r="T414" s="165"/>
      <c r="AT414" s="160" t="s">
        <v>147</v>
      </c>
      <c r="AU414" s="160" t="s">
        <v>87</v>
      </c>
      <c r="AV414" s="14" t="s">
        <v>145</v>
      </c>
      <c r="AW414" s="14" t="s">
        <v>34</v>
      </c>
      <c r="AX414" s="14" t="s">
        <v>85</v>
      </c>
      <c r="AY414" s="160" t="s">
        <v>138</v>
      </c>
    </row>
    <row r="415" spans="2:65" s="1" customFormat="1" ht="10.199999999999999">
      <c r="B415" s="32"/>
      <c r="D415" s="146" t="s">
        <v>317</v>
      </c>
      <c r="F415" s="189" t="s">
        <v>749</v>
      </c>
      <c r="L415" s="32"/>
      <c r="M415" s="190"/>
      <c r="T415" s="56"/>
      <c r="AU415" s="17" t="s">
        <v>87</v>
      </c>
    </row>
    <row r="416" spans="2:65" s="1" customFormat="1" ht="10.199999999999999">
      <c r="B416" s="32"/>
      <c r="D416" s="146" t="s">
        <v>317</v>
      </c>
      <c r="F416" s="191" t="s">
        <v>750</v>
      </c>
      <c r="H416" s="192">
        <v>0</v>
      </c>
      <c r="L416" s="32"/>
      <c r="M416" s="190"/>
      <c r="T416" s="56"/>
      <c r="AU416" s="17" t="s">
        <v>87</v>
      </c>
    </row>
    <row r="417" spans="2:65" s="1" customFormat="1" ht="10.199999999999999">
      <c r="B417" s="32"/>
      <c r="D417" s="146" t="s">
        <v>317</v>
      </c>
      <c r="F417" s="191" t="s">
        <v>672</v>
      </c>
      <c r="H417" s="192">
        <v>136</v>
      </c>
      <c r="L417" s="32"/>
      <c r="M417" s="190"/>
      <c r="T417" s="56"/>
      <c r="AU417" s="17" t="s">
        <v>87</v>
      </c>
    </row>
    <row r="418" spans="2:65" s="1" customFormat="1" ht="10.199999999999999">
      <c r="B418" s="32"/>
      <c r="D418" s="146" t="s">
        <v>317</v>
      </c>
      <c r="F418" s="191" t="s">
        <v>150</v>
      </c>
      <c r="H418" s="192">
        <v>136</v>
      </c>
      <c r="L418" s="32"/>
      <c r="M418" s="190"/>
      <c r="T418" s="56"/>
      <c r="AU418" s="17" t="s">
        <v>87</v>
      </c>
    </row>
    <row r="419" spans="2:65" s="1" customFormat="1" ht="10.199999999999999">
      <c r="B419" s="32"/>
      <c r="D419" s="146" t="s">
        <v>317</v>
      </c>
      <c r="F419" s="189" t="s">
        <v>326</v>
      </c>
      <c r="L419" s="32"/>
      <c r="M419" s="190"/>
      <c r="T419" s="56"/>
      <c r="AU419" s="17" t="s">
        <v>87</v>
      </c>
    </row>
    <row r="420" spans="2:65" s="1" customFormat="1" ht="10.199999999999999">
      <c r="B420" s="32"/>
      <c r="D420" s="146" t="s">
        <v>317</v>
      </c>
      <c r="F420" s="191" t="s">
        <v>754</v>
      </c>
      <c r="H420" s="192">
        <v>0</v>
      </c>
      <c r="L420" s="32"/>
      <c r="M420" s="190"/>
      <c r="T420" s="56"/>
      <c r="AU420" s="17" t="s">
        <v>87</v>
      </c>
    </row>
    <row r="421" spans="2:65" s="1" customFormat="1" ht="10.199999999999999">
      <c r="B421" s="32"/>
      <c r="D421" s="146" t="s">
        <v>317</v>
      </c>
      <c r="F421" s="191" t="s">
        <v>755</v>
      </c>
      <c r="H421" s="192">
        <v>16.881</v>
      </c>
      <c r="L421" s="32"/>
      <c r="M421" s="190"/>
      <c r="T421" s="56"/>
      <c r="AU421" s="17" t="s">
        <v>87</v>
      </c>
    </row>
    <row r="422" spans="2:65" s="1" customFormat="1" ht="10.199999999999999">
      <c r="B422" s="32"/>
      <c r="D422" s="146" t="s">
        <v>317</v>
      </c>
      <c r="F422" s="191" t="s">
        <v>150</v>
      </c>
      <c r="H422" s="192">
        <v>16.881</v>
      </c>
      <c r="L422" s="32"/>
      <c r="M422" s="190"/>
      <c r="T422" s="56"/>
      <c r="AU422" s="17" t="s">
        <v>87</v>
      </c>
    </row>
    <row r="423" spans="2:65" s="1" customFormat="1" ht="10.199999999999999">
      <c r="B423" s="32"/>
      <c r="D423" s="146" t="s">
        <v>317</v>
      </c>
      <c r="F423" s="189" t="s">
        <v>751</v>
      </c>
      <c r="L423" s="32"/>
      <c r="M423" s="190"/>
      <c r="T423" s="56"/>
      <c r="AU423" s="17" t="s">
        <v>87</v>
      </c>
    </row>
    <row r="424" spans="2:65" s="1" customFormat="1" ht="10.199999999999999">
      <c r="B424" s="32"/>
      <c r="D424" s="146" t="s">
        <v>317</v>
      </c>
      <c r="F424" s="191" t="s">
        <v>752</v>
      </c>
      <c r="H424" s="192">
        <v>0</v>
      </c>
      <c r="L424" s="32"/>
      <c r="M424" s="190"/>
      <c r="T424" s="56"/>
      <c r="AU424" s="17" t="s">
        <v>87</v>
      </c>
    </row>
    <row r="425" spans="2:65" s="1" customFormat="1" ht="10.199999999999999">
      <c r="B425" s="32"/>
      <c r="D425" s="146" t="s">
        <v>317</v>
      </c>
      <c r="F425" s="191" t="s">
        <v>753</v>
      </c>
      <c r="H425" s="192">
        <v>16.55</v>
      </c>
      <c r="L425" s="32"/>
      <c r="M425" s="190"/>
      <c r="T425" s="56"/>
      <c r="AU425" s="17" t="s">
        <v>87</v>
      </c>
    </row>
    <row r="426" spans="2:65" s="1" customFormat="1" ht="10.199999999999999">
      <c r="B426" s="32"/>
      <c r="D426" s="146" t="s">
        <v>317</v>
      </c>
      <c r="F426" s="191" t="s">
        <v>150</v>
      </c>
      <c r="H426" s="192">
        <v>16.55</v>
      </c>
      <c r="L426" s="32"/>
      <c r="M426" s="190"/>
      <c r="T426" s="56"/>
      <c r="AU426" s="17" t="s">
        <v>87</v>
      </c>
    </row>
    <row r="427" spans="2:65" s="1" customFormat="1" ht="24.15" customHeight="1">
      <c r="B427" s="32"/>
      <c r="C427" s="132" t="s">
        <v>561</v>
      </c>
      <c r="D427" s="132" t="s">
        <v>140</v>
      </c>
      <c r="E427" s="133" t="s">
        <v>848</v>
      </c>
      <c r="F427" s="134" t="s">
        <v>849</v>
      </c>
      <c r="G427" s="135" t="s">
        <v>185</v>
      </c>
      <c r="H427" s="136">
        <v>4.0880000000000001</v>
      </c>
      <c r="I427" s="137"/>
      <c r="J427" s="138">
        <f>ROUND(I427*H427,2)</f>
        <v>0</v>
      </c>
      <c r="K427" s="134" t="s">
        <v>144</v>
      </c>
      <c r="L427" s="32"/>
      <c r="M427" s="139" t="s">
        <v>1</v>
      </c>
      <c r="N427" s="140" t="s">
        <v>42</v>
      </c>
      <c r="P427" s="141">
        <f>O427*H427</f>
        <v>0</v>
      </c>
      <c r="Q427" s="141">
        <v>0</v>
      </c>
      <c r="R427" s="141">
        <f>Q427*H427</f>
        <v>0</v>
      </c>
      <c r="S427" s="141">
        <v>0</v>
      </c>
      <c r="T427" s="142">
        <f>S427*H427</f>
        <v>0</v>
      </c>
      <c r="AR427" s="143" t="s">
        <v>223</v>
      </c>
      <c r="AT427" s="143" t="s">
        <v>140</v>
      </c>
      <c r="AU427" s="143" t="s">
        <v>87</v>
      </c>
      <c r="AY427" s="17" t="s">
        <v>138</v>
      </c>
      <c r="BE427" s="144">
        <f>IF(N427="základní",J427,0)</f>
        <v>0</v>
      </c>
      <c r="BF427" s="144">
        <f>IF(N427="snížená",J427,0)</f>
        <v>0</v>
      </c>
      <c r="BG427" s="144">
        <f>IF(N427="zákl. přenesená",J427,0)</f>
        <v>0</v>
      </c>
      <c r="BH427" s="144">
        <f>IF(N427="sníž. přenesená",J427,0)</f>
        <v>0</v>
      </c>
      <c r="BI427" s="144">
        <f>IF(N427="nulová",J427,0)</f>
        <v>0</v>
      </c>
      <c r="BJ427" s="17" t="s">
        <v>85</v>
      </c>
      <c r="BK427" s="144">
        <f>ROUND(I427*H427,2)</f>
        <v>0</v>
      </c>
      <c r="BL427" s="17" t="s">
        <v>223</v>
      </c>
      <c r="BM427" s="143" t="s">
        <v>850</v>
      </c>
    </row>
    <row r="428" spans="2:65" s="11" customFormat="1" ht="22.8" customHeight="1">
      <c r="B428" s="120"/>
      <c r="D428" s="121" t="s">
        <v>76</v>
      </c>
      <c r="E428" s="130" t="s">
        <v>647</v>
      </c>
      <c r="F428" s="130" t="s">
        <v>648</v>
      </c>
      <c r="I428" s="123"/>
      <c r="J428" s="131">
        <f>BK428</f>
        <v>0</v>
      </c>
      <c r="L428" s="120"/>
      <c r="M428" s="125"/>
      <c r="P428" s="126">
        <f>SUM(P429:P562)</f>
        <v>0</v>
      </c>
      <c r="R428" s="126">
        <f>SUM(R429:R562)</f>
        <v>4.3989951300000003</v>
      </c>
      <c r="T428" s="127">
        <f>SUM(T429:T562)</f>
        <v>0</v>
      </c>
      <c r="AR428" s="121" t="s">
        <v>87</v>
      </c>
      <c r="AT428" s="128" t="s">
        <v>76</v>
      </c>
      <c r="AU428" s="128" t="s">
        <v>85</v>
      </c>
      <c r="AY428" s="121" t="s">
        <v>138</v>
      </c>
      <c r="BK428" s="129">
        <f>SUM(BK429:BK562)</f>
        <v>0</v>
      </c>
    </row>
    <row r="429" spans="2:65" s="1" customFormat="1" ht="24.15" customHeight="1">
      <c r="B429" s="32"/>
      <c r="C429" s="132" t="s">
        <v>566</v>
      </c>
      <c r="D429" s="132" t="s">
        <v>140</v>
      </c>
      <c r="E429" s="133" t="s">
        <v>851</v>
      </c>
      <c r="F429" s="134" t="s">
        <v>852</v>
      </c>
      <c r="G429" s="135" t="s">
        <v>143</v>
      </c>
      <c r="H429" s="136">
        <v>18.5</v>
      </c>
      <c r="I429" s="137"/>
      <c r="J429" s="138">
        <f>ROUND(I429*H429,2)</f>
        <v>0</v>
      </c>
      <c r="K429" s="134" t="s">
        <v>144</v>
      </c>
      <c r="L429" s="32"/>
      <c r="M429" s="139" t="s">
        <v>1</v>
      </c>
      <c r="N429" s="140" t="s">
        <v>42</v>
      </c>
      <c r="P429" s="141">
        <f>O429*H429</f>
        <v>0</v>
      </c>
      <c r="Q429" s="141">
        <v>6.0000000000000001E-3</v>
      </c>
      <c r="R429" s="141">
        <f>Q429*H429</f>
        <v>0.111</v>
      </c>
      <c r="S429" s="141">
        <v>0</v>
      </c>
      <c r="T429" s="142">
        <f>S429*H429</f>
        <v>0</v>
      </c>
      <c r="AR429" s="143" t="s">
        <v>223</v>
      </c>
      <c r="AT429" s="143" t="s">
        <v>140</v>
      </c>
      <c r="AU429" s="143" t="s">
        <v>87</v>
      </c>
      <c r="AY429" s="17" t="s">
        <v>138</v>
      </c>
      <c r="BE429" s="144">
        <f>IF(N429="základní",J429,0)</f>
        <v>0</v>
      </c>
      <c r="BF429" s="144">
        <f>IF(N429="snížená",J429,0)</f>
        <v>0</v>
      </c>
      <c r="BG429" s="144">
        <f>IF(N429="zákl. přenesená",J429,0)</f>
        <v>0</v>
      </c>
      <c r="BH429" s="144">
        <f>IF(N429="sníž. přenesená",J429,0)</f>
        <v>0</v>
      </c>
      <c r="BI429" s="144">
        <f>IF(N429="nulová",J429,0)</f>
        <v>0</v>
      </c>
      <c r="BJ429" s="17" t="s">
        <v>85</v>
      </c>
      <c r="BK429" s="144">
        <f>ROUND(I429*H429,2)</f>
        <v>0</v>
      </c>
      <c r="BL429" s="17" t="s">
        <v>223</v>
      </c>
      <c r="BM429" s="143" t="s">
        <v>853</v>
      </c>
    </row>
    <row r="430" spans="2:65" s="12" customFormat="1" ht="10.199999999999999">
      <c r="B430" s="145"/>
      <c r="D430" s="146" t="s">
        <v>147</v>
      </c>
      <c r="E430" s="147" t="s">
        <v>1</v>
      </c>
      <c r="F430" s="148" t="s">
        <v>854</v>
      </c>
      <c r="H430" s="147" t="s">
        <v>1</v>
      </c>
      <c r="I430" s="149"/>
      <c r="L430" s="145"/>
      <c r="M430" s="150"/>
      <c r="T430" s="151"/>
      <c r="AT430" s="147" t="s">
        <v>147</v>
      </c>
      <c r="AU430" s="147" t="s">
        <v>87</v>
      </c>
      <c r="AV430" s="12" t="s">
        <v>85</v>
      </c>
      <c r="AW430" s="12" t="s">
        <v>34</v>
      </c>
      <c r="AX430" s="12" t="s">
        <v>77</v>
      </c>
      <c r="AY430" s="147" t="s">
        <v>138</v>
      </c>
    </row>
    <row r="431" spans="2:65" s="13" customFormat="1" ht="10.199999999999999">
      <c r="B431" s="152"/>
      <c r="D431" s="146" t="s">
        <v>147</v>
      </c>
      <c r="E431" s="153" t="s">
        <v>1</v>
      </c>
      <c r="F431" s="154" t="s">
        <v>855</v>
      </c>
      <c r="H431" s="155">
        <v>18.5</v>
      </c>
      <c r="I431" s="156"/>
      <c r="L431" s="152"/>
      <c r="M431" s="157"/>
      <c r="T431" s="158"/>
      <c r="AT431" s="153" t="s">
        <v>147</v>
      </c>
      <c r="AU431" s="153" t="s">
        <v>87</v>
      </c>
      <c r="AV431" s="13" t="s">
        <v>87</v>
      </c>
      <c r="AW431" s="13" t="s">
        <v>34</v>
      </c>
      <c r="AX431" s="13" t="s">
        <v>85</v>
      </c>
      <c r="AY431" s="153" t="s">
        <v>138</v>
      </c>
    </row>
    <row r="432" spans="2:65" s="1" customFormat="1" ht="24.15" customHeight="1">
      <c r="B432" s="32"/>
      <c r="C432" s="173" t="s">
        <v>570</v>
      </c>
      <c r="D432" s="173" t="s">
        <v>201</v>
      </c>
      <c r="E432" s="174" t="s">
        <v>856</v>
      </c>
      <c r="F432" s="175" t="s">
        <v>857</v>
      </c>
      <c r="G432" s="176" t="s">
        <v>143</v>
      </c>
      <c r="H432" s="177">
        <v>20.350000000000001</v>
      </c>
      <c r="I432" s="178"/>
      <c r="J432" s="179">
        <f>ROUND(I432*H432,2)</f>
        <v>0</v>
      </c>
      <c r="K432" s="175" t="s">
        <v>144</v>
      </c>
      <c r="L432" s="180"/>
      <c r="M432" s="181" t="s">
        <v>1</v>
      </c>
      <c r="N432" s="182" t="s">
        <v>42</v>
      </c>
      <c r="P432" s="141">
        <f>O432*H432</f>
        <v>0</v>
      </c>
      <c r="Q432" s="141">
        <v>6.0000000000000001E-3</v>
      </c>
      <c r="R432" s="141">
        <f>Q432*H432</f>
        <v>0.12210000000000001</v>
      </c>
      <c r="S432" s="141">
        <v>0</v>
      </c>
      <c r="T432" s="142">
        <f>S432*H432</f>
        <v>0</v>
      </c>
      <c r="AR432" s="143" t="s">
        <v>286</v>
      </c>
      <c r="AT432" s="143" t="s">
        <v>201</v>
      </c>
      <c r="AU432" s="143" t="s">
        <v>87</v>
      </c>
      <c r="AY432" s="17" t="s">
        <v>138</v>
      </c>
      <c r="BE432" s="144">
        <f>IF(N432="základní",J432,0)</f>
        <v>0</v>
      </c>
      <c r="BF432" s="144">
        <f>IF(N432="snížená",J432,0)</f>
        <v>0</v>
      </c>
      <c r="BG432" s="144">
        <f>IF(N432="zákl. přenesená",J432,0)</f>
        <v>0</v>
      </c>
      <c r="BH432" s="144">
        <f>IF(N432="sníž. přenesená",J432,0)</f>
        <v>0</v>
      </c>
      <c r="BI432" s="144">
        <f>IF(N432="nulová",J432,0)</f>
        <v>0</v>
      </c>
      <c r="BJ432" s="17" t="s">
        <v>85</v>
      </c>
      <c r="BK432" s="144">
        <f>ROUND(I432*H432,2)</f>
        <v>0</v>
      </c>
      <c r="BL432" s="17" t="s">
        <v>223</v>
      </c>
      <c r="BM432" s="143" t="s">
        <v>858</v>
      </c>
    </row>
    <row r="433" spans="2:65" s="12" customFormat="1" ht="10.199999999999999">
      <c r="B433" s="145"/>
      <c r="D433" s="146" t="s">
        <v>147</v>
      </c>
      <c r="E433" s="147" t="s">
        <v>1</v>
      </c>
      <c r="F433" s="148" t="s">
        <v>859</v>
      </c>
      <c r="H433" s="147" t="s">
        <v>1</v>
      </c>
      <c r="I433" s="149"/>
      <c r="L433" s="145"/>
      <c r="M433" s="150"/>
      <c r="T433" s="151"/>
      <c r="AT433" s="147" t="s">
        <v>147</v>
      </c>
      <c r="AU433" s="147" t="s">
        <v>87</v>
      </c>
      <c r="AV433" s="12" t="s">
        <v>85</v>
      </c>
      <c r="AW433" s="12" t="s">
        <v>34</v>
      </c>
      <c r="AX433" s="12" t="s">
        <v>77</v>
      </c>
      <c r="AY433" s="147" t="s">
        <v>138</v>
      </c>
    </row>
    <row r="434" spans="2:65" s="13" customFormat="1" ht="10.199999999999999">
      <c r="B434" s="152"/>
      <c r="D434" s="146" t="s">
        <v>147</v>
      </c>
      <c r="E434" s="153" t="s">
        <v>1</v>
      </c>
      <c r="F434" s="154" t="s">
        <v>860</v>
      </c>
      <c r="H434" s="155">
        <v>20.350000000000001</v>
      </c>
      <c r="I434" s="156"/>
      <c r="L434" s="152"/>
      <c r="M434" s="157"/>
      <c r="T434" s="158"/>
      <c r="AT434" s="153" t="s">
        <v>147</v>
      </c>
      <c r="AU434" s="153" t="s">
        <v>87</v>
      </c>
      <c r="AV434" s="13" t="s">
        <v>87</v>
      </c>
      <c r="AW434" s="13" t="s">
        <v>34</v>
      </c>
      <c r="AX434" s="13" t="s">
        <v>85</v>
      </c>
      <c r="AY434" s="153" t="s">
        <v>138</v>
      </c>
    </row>
    <row r="435" spans="2:65" s="1" customFormat="1" ht="37.799999999999997" customHeight="1">
      <c r="B435" s="32"/>
      <c r="C435" s="132" t="s">
        <v>574</v>
      </c>
      <c r="D435" s="132" t="s">
        <v>140</v>
      </c>
      <c r="E435" s="133" t="s">
        <v>861</v>
      </c>
      <c r="F435" s="134" t="s">
        <v>862</v>
      </c>
      <c r="G435" s="135" t="s">
        <v>143</v>
      </c>
      <c r="H435" s="136">
        <v>16.881</v>
      </c>
      <c r="I435" s="137"/>
      <c r="J435" s="138">
        <f>ROUND(I435*H435,2)</f>
        <v>0</v>
      </c>
      <c r="K435" s="134" t="s">
        <v>144</v>
      </c>
      <c r="L435" s="32"/>
      <c r="M435" s="139" t="s">
        <v>1</v>
      </c>
      <c r="N435" s="140" t="s">
        <v>42</v>
      </c>
      <c r="P435" s="141">
        <f>O435*H435</f>
        <v>0</v>
      </c>
      <c r="Q435" s="141">
        <v>6.1199999999999996E-3</v>
      </c>
      <c r="R435" s="141">
        <f>Q435*H435</f>
        <v>0.10331172</v>
      </c>
      <c r="S435" s="141">
        <v>0</v>
      </c>
      <c r="T435" s="142">
        <f>S435*H435</f>
        <v>0</v>
      </c>
      <c r="AR435" s="143" t="s">
        <v>223</v>
      </c>
      <c r="AT435" s="143" t="s">
        <v>140</v>
      </c>
      <c r="AU435" s="143" t="s">
        <v>87</v>
      </c>
      <c r="AY435" s="17" t="s">
        <v>138</v>
      </c>
      <c r="BE435" s="144">
        <f>IF(N435="základní",J435,0)</f>
        <v>0</v>
      </c>
      <c r="BF435" s="144">
        <f>IF(N435="snížená",J435,0)</f>
        <v>0</v>
      </c>
      <c r="BG435" s="144">
        <f>IF(N435="zákl. přenesená",J435,0)</f>
        <v>0</v>
      </c>
      <c r="BH435" s="144">
        <f>IF(N435="sníž. přenesená",J435,0)</f>
        <v>0</v>
      </c>
      <c r="BI435" s="144">
        <f>IF(N435="nulová",J435,0)</f>
        <v>0</v>
      </c>
      <c r="BJ435" s="17" t="s">
        <v>85</v>
      </c>
      <c r="BK435" s="144">
        <f>ROUND(I435*H435,2)</f>
        <v>0</v>
      </c>
      <c r="BL435" s="17" t="s">
        <v>223</v>
      </c>
      <c r="BM435" s="143" t="s">
        <v>863</v>
      </c>
    </row>
    <row r="436" spans="2:65" s="13" customFormat="1" ht="10.199999999999999">
      <c r="B436" s="152"/>
      <c r="D436" s="146" t="s">
        <v>147</v>
      </c>
      <c r="E436" s="153" t="s">
        <v>1</v>
      </c>
      <c r="F436" s="154" t="s">
        <v>301</v>
      </c>
      <c r="H436" s="155">
        <v>16.881</v>
      </c>
      <c r="I436" s="156"/>
      <c r="L436" s="152"/>
      <c r="M436" s="157"/>
      <c r="T436" s="158"/>
      <c r="AT436" s="153" t="s">
        <v>147</v>
      </c>
      <c r="AU436" s="153" t="s">
        <v>87</v>
      </c>
      <c r="AV436" s="13" t="s">
        <v>87</v>
      </c>
      <c r="AW436" s="13" t="s">
        <v>34</v>
      </c>
      <c r="AX436" s="13" t="s">
        <v>85</v>
      </c>
      <c r="AY436" s="153" t="s">
        <v>138</v>
      </c>
    </row>
    <row r="437" spans="2:65" s="1" customFormat="1" ht="10.199999999999999">
      <c r="B437" s="32"/>
      <c r="D437" s="146" t="s">
        <v>317</v>
      </c>
      <c r="F437" s="189" t="s">
        <v>326</v>
      </c>
      <c r="L437" s="32"/>
      <c r="M437" s="190"/>
      <c r="T437" s="56"/>
      <c r="AU437" s="17" t="s">
        <v>87</v>
      </c>
    </row>
    <row r="438" spans="2:65" s="1" customFormat="1" ht="10.199999999999999">
      <c r="B438" s="32"/>
      <c r="D438" s="146" t="s">
        <v>317</v>
      </c>
      <c r="F438" s="191" t="s">
        <v>754</v>
      </c>
      <c r="H438" s="192">
        <v>0</v>
      </c>
      <c r="L438" s="32"/>
      <c r="M438" s="190"/>
      <c r="T438" s="56"/>
      <c r="AU438" s="17" t="s">
        <v>87</v>
      </c>
    </row>
    <row r="439" spans="2:65" s="1" customFormat="1" ht="10.199999999999999">
      <c r="B439" s="32"/>
      <c r="D439" s="146" t="s">
        <v>317</v>
      </c>
      <c r="F439" s="191" t="s">
        <v>755</v>
      </c>
      <c r="H439" s="192">
        <v>16.881</v>
      </c>
      <c r="L439" s="32"/>
      <c r="M439" s="190"/>
      <c r="T439" s="56"/>
      <c r="AU439" s="17" t="s">
        <v>87</v>
      </c>
    </row>
    <row r="440" spans="2:65" s="1" customFormat="1" ht="10.199999999999999">
      <c r="B440" s="32"/>
      <c r="D440" s="146" t="s">
        <v>317</v>
      </c>
      <c r="F440" s="191" t="s">
        <v>150</v>
      </c>
      <c r="H440" s="192">
        <v>16.881</v>
      </c>
      <c r="L440" s="32"/>
      <c r="M440" s="190"/>
      <c r="T440" s="56"/>
      <c r="AU440" s="17" t="s">
        <v>87</v>
      </c>
    </row>
    <row r="441" spans="2:65" s="1" customFormat="1" ht="21.75" customHeight="1">
      <c r="B441" s="32"/>
      <c r="C441" s="173" t="s">
        <v>579</v>
      </c>
      <c r="D441" s="173" t="s">
        <v>201</v>
      </c>
      <c r="E441" s="174" t="s">
        <v>719</v>
      </c>
      <c r="F441" s="175" t="s">
        <v>720</v>
      </c>
      <c r="G441" s="176" t="s">
        <v>143</v>
      </c>
      <c r="H441" s="177">
        <v>17.219000000000001</v>
      </c>
      <c r="I441" s="178"/>
      <c r="J441" s="179">
        <f>ROUND(I441*H441,2)</f>
        <v>0</v>
      </c>
      <c r="K441" s="175" t="s">
        <v>144</v>
      </c>
      <c r="L441" s="180"/>
      <c r="M441" s="181" t="s">
        <v>1</v>
      </c>
      <c r="N441" s="182" t="s">
        <v>42</v>
      </c>
      <c r="P441" s="141">
        <f>O441*H441</f>
        <v>0</v>
      </c>
      <c r="Q441" s="141">
        <v>7.5000000000000002E-4</v>
      </c>
      <c r="R441" s="141">
        <f>Q441*H441</f>
        <v>1.291425E-2</v>
      </c>
      <c r="S441" s="141">
        <v>0</v>
      </c>
      <c r="T441" s="142">
        <f>S441*H441</f>
        <v>0</v>
      </c>
      <c r="AR441" s="143" t="s">
        <v>286</v>
      </c>
      <c r="AT441" s="143" t="s">
        <v>201</v>
      </c>
      <c r="AU441" s="143" t="s">
        <v>87</v>
      </c>
      <c r="AY441" s="17" t="s">
        <v>138</v>
      </c>
      <c r="BE441" s="144">
        <f>IF(N441="základní",J441,0)</f>
        <v>0</v>
      </c>
      <c r="BF441" s="144">
        <f>IF(N441="snížená",J441,0)</f>
        <v>0</v>
      </c>
      <c r="BG441" s="144">
        <f>IF(N441="zákl. přenesená",J441,0)</f>
        <v>0</v>
      </c>
      <c r="BH441" s="144">
        <f>IF(N441="sníž. přenesená",J441,0)</f>
        <v>0</v>
      </c>
      <c r="BI441" s="144">
        <f>IF(N441="nulová",J441,0)</f>
        <v>0</v>
      </c>
      <c r="BJ441" s="17" t="s">
        <v>85</v>
      </c>
      <c r="BK441" s="144">
        <f>ROUND(I441*H441,2)</f>
        <v>0</v>
      </c>
      <c r="BL441" s="17" t="s">
        <v>223</v>
      </c>
      <c r="BM441" s="143" t="s">
        <v>864</v>
      </c>
    </row>
    <row r="442" spans="2:65" s="12" customFormat="1" ht="10.199999999999999">
      <c r="B442" s="145"/>
      <c r="D442" s="146" t="s">
        <v>147</v>
      </c>
      <c r="E442" s="147" t="s">
        <v>1</v>
      </c>
      <c r="F442" s="148" t="s">
        <v>821</v>
      </c>
      <c r="H442" s="147" t="s">
        <v>1</v>
      </c>
      <c r="I442" s="149"/>
      <c r="L442" s="145"/>
      <c r="M442" s="150"/>
      <c r="T442" s="151"/>
      <c r="AT442" s="147" t="s">
        <v>147</v>
      </c>
      <c r="AU442" s="147" t="s">
        <v>87</v>
      </c>
      <c r="AV442" s="12" t="s">
        <v>85</v>
      </c>
      <c r="AW442" s="12" t="s">
        <v>34</v>
      </c>
      <c r="AX442" s="12" t="s">
        <v>77</v>
      </c>
      <c r="AY442" s="147" t="s">
        <v>138</v>
      </c>
    </row>
    <row r="443" spans="2:65" s="13" customFormat="1" ht="10.199999999999999">
      <c r="B443" s="152"/>
      <c r="D443" s="146" t="s">
        <v>147</v>
      </c>
      <c r="E443" s="153" t="s">
        <v>1</v>
      </c>
      <c r="F443" s="154" t="s">
        <v>865</v>
      </c>
      <c r="H443" s="155">
        <v>17.219000000000001</v>
      </c>
      <c r="I443" s="156"/>
      <c r="L443" s="152"/>
      <c r="M443" s="157"/>
      <c r="T443" s="158"/>
      <c r="AT443" s="153" t="s">
        <v>147</v>
      </c>
      <c r="AU443" s="153" t="s">
        <v>87</v>
      </c>
      <c r="AV443" s="13" t="s">
        <v>87</v>
      </c>
      <c r="AW443" s="13" t="s">
        <v>34</v>
      </c>
      <c r="AX443" s="13" t="s">
        <v>85</v>
      </c>
      <c r="AY443" s="153" t="s">
        <v>138</v>
      </c>
    </row>
    <row r="444" spans="2:65" s="1" customFormat="1" ht="10.199999999999999">
      <c r="B444" s="32"/>
      <c r="D444" s="146" t="s">
        <v>317</v>
      </c>
      <c r="F444" s="189" t="s">
        <v>326</v>
      </c>
      <c r="L444" s="32"/>
      <c r="M444" s="190"/>
      <c r="T444" s="56"/>
      <c r="AU444" s="17" t="s">
        <v>87</v>
      </c>
    </row>
    <row r="445" spans="2:65" s="1" customFormat="1" ht="10.199999999999999">
      <c r="B445" s="32"/>
      <c r="D445" s="146" t="s">
        <v>317</v>
      </c>
      <c r="F445" s="191" t="s">
        <v>754</v>
      </c>
      <c r="H445" s="192">
        <v>0</v>
      </c>
      <c r="L445" s="32"/>
      <c r="M445" s="190"/>
      <c r="T445" s="56"/>
      <c r="AU445" s="17" t="s">
        <v>87</v>
      </c>
    </row>
    <row r="446" spans="2:65" s="1" customFormat="1" ht="10.199999999999999">
      <c r="B446" s="32"/>
      <c r="D446" s="146" t="s">
        <v>317</v>
      </c>
      <c r="F446" s="191" t="s">
        <v>755</v>
      </c>
      <c r="H446" s="192">
        <v>16.881</v>
      </c>
      <c r="L446" s="32"/>
      <c r="M446" s="190"/>
      <c r="T446" s="56"/>
      <c r="AU446" s="17" t="s">
        <v>87</v>
      </c>
    </row>
    <row r="447" spans="2:65" s="1" customFormat="1" ht="10.199999999999999">
      <c r="B447" s="32"/>
      <c r="D447" s="146" t="s">
        <v>317</v>
      </c>
      <c r="F447" s="191" t="s">
        <v>150</v>
      </c>
      <c r="H447" s="192">
        <v>16.881</v>
      </c>
      <c r="L447" s="32"/>
      <c r="M447" s="190"/>
      <c r="T447" s="56"/>
      <c r="AU447" s="17" t="s">
        <v>87</v>
      </c>
    </row>
    <row r="448" spans="2:65" s="1" customFormat="1" ht="33" customHeight="1">
      <c r="B448" s="32"/>
      <c r="C448" s="132" t="s">
        <v>583</v>
      </c>
      <c r="D448" s="132" t="s">
        <v>140</v>
      </c>
      <c r="E448" s="133" t="s">
        <v>866</v>
      </c>
      <c r="F448" s="134" t="s">
        <v>867</v>
      </c>
      <c r="G448" s="135" t="s">
        <v>143</v>
      </c>
      <c r="H448" s="136">
        <v>90.27</v>
      </c>
      <c r="I448" s="137"/>
      <c r="J448" s="138">
        <f>ROUND(I448*H448,2)</f>
        <v>0</v>
      </c>
      <c r="K448" s="134" t="s">
        <v>144</v>
      </c>
      <c r="L448" s="32"/>
      <c r="M448" s="139" t="s">
        <v>1</v>
      </c>
      <c r="N448" s="140" t="s">
        <v>42</v>
      </c>
      <c r="P448" s="141">
        <f>O448*H448</f>
        <v>0</v>
      </c>
      <c r="Q448" s="141">
        <v>1.2E-4</v>
      </c>
      <c r="R448" s="141">
        <f>Q448*H448</f>
        <v>1.0832399999999999E-2</v>
      </c>
      <c r="S448" s="141">
        <v>0</v>
      </c>
      <c r="T448" s="142">
        <f>S448*H448</f>
        <v>0</v>
      </c>
      <c r="AR448" s="143" t="s">
        <v>223</v>
      </c>
      <c r="AT448" s="143" t="s">
        <v>140</v>
      </c>
      <c r="AU448" s="143" t="s">
        <v>87</v>
      </c>
      <c r="AY448" s="17" t="s">
        <v>138</v>
      </c>
      <c r="BE448" s="144">
        <f>IF(N448="základní",J448,0)</f>
        <v>0</v>
      </c>
      <c r="BF448" s="144">
        <f>IF(N448="snížená",J448,0)</f>
        <v>0</v>
      </c>
      <c r="BG448" s="144">
        <f>IF(N448="zákl. přenesená",J448,0)</f>
        <v>0</v>
      </c>
      <c r="BH448" s="144">
        <f>IF(N448="sníž. přenesená",J448,0)</f>
        <v>0</v>
      </c>
      <c r="BI448" s="144">
        <f>IF(N448="nulová",J448,0)</f>
        <v>0</v>
      </c>
      <c r="BJ448" s="17" t="s">
        <v>85</v>
      </c>
      <c r="BK448" s="144">
        <f>ROUND(I448*H448,2)</f>
        <v>0</v>
      </c>
      <c r="BL448" s="17" t="s">
        <v>223</v>
      </c>
      <c r="BM448" s="143" t="s">
        <v>868</v>
      </c>
    </row>
    <row r="449" spans="2:65" s="12" customFormat="1" ht="10.199999999999999">
      <c r="B449" s="145"/>
      <c r="D449" s="146" t="s">
        <v>147</v>
      </c>
      <c r="E449" s="147" t="s">
        <v>1</v>
      </c>
      <c r="F449" s="148" t="s">
        <v>869</v>
      </c>
      <c r="H449" s="147" t="s">
        <v>1</v>
      </c>
      <c r="I449" s="149"/>
      <c r="L449" s="145"/>
      <c r="M449" s="150"/>
      <c r="T449" s="151"/>
      <c r="AT449" s="147" t="s">
        <v>147</v>
      </c>
      <c r="AU449" s="147" t="s">
        <v>87</v>
      </c>
      <c r="AV449" s="12" t="s">
        <v>85</v>
      </c>
      <c r="AW449" s="12" t="s">
        <v>34</v>
      </c>
      <c r="AX449" s="12" t="s">
        <v>77</v>
      </c>
      <c r="AY449" s="147" t="s">
        <v>138</v>
      </c>
    </row>
    <row r="450" spans="2:65" s="13" customFormat="1" ht="10.199999999999999">
      <c r="B450" s="152"/>
      <c r="D450" s="146" t="s">
        <v>147</v>
      </c>
      <c r="E450" s="153" t="s">
        <v>1</v>
      </c>
      <c r="F450" s="154" t="s">
        <v>679</v>
      </c>
      <c r="H450" s="155">
        <v>16.55</v>
      </c>
      <c r="I450" s="156"/>
      <c r="L450" s="152"/>
      <c r="M450" s="157"/>
      <c r="T450" s="158"/>
      <c r="AT450" s="153" t="s">
        <v>147</v>
      </c>
      <c r="AU450" s="153" t="s">
        <v>87</v>
      </c>
      <c r="AV450" s="13" t="s">
        <v>87</v>
      </c>
      <c r="AW450" s="13" t="s">
        <v>34</v>
      </c>
      <c r="AX450" s="13" t="s">
        <v>77</v>
      </c>
      <c r="AY450" s="153" t="s">
        <v>138</v>
      </c>
    </row>
    <row r="451" spans="2:65" s="12" customFormat="1" ht="10.199999999999999">
      <c r="B451" s="145"/>
      <c r="D451" s="146" t="s">
        <v>147</v>
      </c>
      <c r="E451" s="147" t="s">
        <v>1</v>
      </c>
      <c r="F451" s="148" t="s">
        <v>869</v>
      </c>
      <c r="H451" s="147" t="s">
        <v>1</v>
      </c>
      <c r="I451" s="149"/>
      <c r="L451" s="145"/>
      <c r="M451" s="150"/>
      <c r="T451" s="151"/>
      <c r="AT451" s="147" t="s">
        <v>147</v>
      </c>
      <c r="AU451" s="147" t="s">
        <v>87</v>
      </c>
      <c r="AV451" s="12" t="s">
        <v>85</v>
      </c>
      <c r="AW451" s="12" t="s">
        <v>34</v>
      </c>
      <c r="AX451" s="12" t="s">
        <v>77</v>
      </c>
      <c r="AY451" s="147" t="s">
        <v>138</v>
      </c>
    </row>
    <row r="452" spans="2:65" s="13" customFormat="1" ht="10.199999999999999">
      <c r="B452" s="152"/>
      <c r="D452" s="146" t="s">
        <v>147</v>
      </c>
      <c r="E452" s="153" t="s">
        <v>1</v>
      </c>
      <c r="F452" s="154" t="s">
        <v>679</v>
      </c>
      <c r="H452" s="155">
        <v>16.55</v>
      </c>
      <c r="I452" s="156"/>
      <c r="L452" s="152"/>
      <c r="M452" s="157"/>
      <c r="T452" s="158"/>
      <c r="AT452" s="153" t="s">
        <v>147</v>
      </c>
      <c r="AU452" s="153" t="s">
        <v>87</v>
      </c>
      <c r="AV452" s="13" t="s">
        <v>87</v>
      </c>
      <c r="AW452" s="13" t="s">
        <v>34</v>
      </c>
      <c r="AX452" s="13" t="s">
        <v>77</v>
      </c>
      <c r="AY452" s="153" t="s">
        <v>138</v>
      </c>
    </row>
    <row r="453" spans="2:65" s="12" customFormat="1" ht="10.199999999999999">
      <c r="B453" s="145"/>
      <c r="D453" s="146" t="s">
        <v>147</v>
      </c>
      <c r="E453" s="147" t="s">
        <v>1</v>
      </c>
      <c r="F453" s="148" t="s">
        <v>870</v>
      </c>
      <c r="H453" s="147" t="s">
        <v>1</v>
      </c>
      <c r="I453" s="149"/>
      <c r="L453" s="145"/>
      <c r="M453" s="150"/>
      <c r="T453" s="151"/>
      <c r="AT453" s="147" t="s">
        <v>147</v>
      </c>
      <c r="AU453" s="147" t="s">
        <v>87</v>
      </c>
      <c r="AV453" s="12" t="s">
        <v>85</v>
      </c>
      <c r="AW453" s="12" t="s">
        <v>34</v>
      </c>
      <c r="AX453" s="12" t="s">
        <v>77</v>
      </c>
      <c r="AY453" s="147" t="s">
        <v>138</v>
      </c>
    </row>
    <row r="454" spans="2:65" s="13" customFormat="1" ht="10.199999999999999">
      <c r="B454" s="152"/>
      <c r="D454" s="146" t="s">
        <v>147</v>
      </c>
      <c r="E454" s="153" t="s">
        <v>1</v>
      </c>
      <c r="F454" s="154" t="s">
        <v>871</v>
      </c>
      <c r="H454" s="155">
        <v>51.5</v>
      </c>
      <c r="I454" s="156"/>
      <c r="L454" s="152"/>
      <c r="M454" s="157"/>
      <c r="T454" s="158"/>
      <c r="AT454" s="153" t="s">
        <v>147</v>
      </c>
      <c r="AU454" s="153" t="s">
        <v>87</v>
      </c>
      <c r="AV454" s="13" t="s">
        <v>87</v>
      </c>
      <c r="AW454" s="13" t="s">
        <v>34</v>
      </c>
      <c r="AX454" s="13" t="s">
        <v>77</v>
      </c>
      <c r="AY454" s="153" t="s">
        <v>138</v>
      </c>
    </row>
    <row r="455" spans="2:65" s="12" customFormat="1" ht="10.199999999999999">
      <c r="B455" s="145"/>
      <c r="D455" s="146" t="s">
        <v>147</v>
      </c>
      <c r="E455" s="147" t="s">
        <v>1</v>
      </c>
      <c r="F455" s="148" t="s">
        <v>872</v>
      </c>
      <c r="H455" s="147" t="s">
        <v>1</v>
      </c>
      <c r="I455" s="149"/>
      <c r="L455" s="145"/>
      <c r="M455" s="150"/>
      <c r="T455" s="151"/>
      <c r="AT455" s="147" t="s">
        <v>147</v>
      </c>
      <c r="AU455" s="147" t="s">
        <v>87</v>
      </c>
      <c r="AV455" s="12" t="s">
        <v>85</v>
      </c>
      <c r="AW455" s="12" t="s">
        <v>34</v>
      </c>
      <c r="AX455" s="12" t="s">
        <v>77</v>
      </c>
      <c r="AY455" s="147" t="s">
        <v>138</v>
      </c>
    </row>
    <row r="456" spans="2:65" s="13" customFormat="1" ht="10.199999999999999">
      <c r="B456" s="152"/>
      <c r="D456" s="146" t="s">
        <v>147</v>
      </c>
      <c r="E456" s="153" t="s">
        <v>1</v>
      </c>
      <c r="F456" s="154" t="s">
        <v>873</v>
      </c>
      <c r="H456" s="155">
        <v>5.67</v>
      </c>
      <c r="I456" s="156"/>
      <c r="L456" s="152"/>
      <c r="M456" s="157"/>
      <c r="T456" s="158"/>
      <c r="AT456" s="153" t="s">
        <v>147</v>
      </c>
      <c r="AU456" s="153" t="s">
        <v>87</v>
      </c>
      <c r="AV456" s="13" t="s">
        <v>87</v>
      </c>
      <c r="AW456" s="13" t="s">
        <v>34</v>
      </c>
      <c r="AX456" s="13" t="s">
        <v>77</v>
      </c>
      <c r="AY456" s="153" t="s">
        <v>138</v>
      </c>
    </row>
    <row r="457" spans="2:65" s="14" customFormat="1" ht="10.199999999999999">
      <c r="B457" s="159"/>
      <c r="D457" s="146" t="s">
        <v>147</v>
      </c>
      <c r="E457" s="160" t="s">
        <v>1</v>
      </c>
      <c r="F457" s="161" t="s">
        <v>150</v>
      </c>
      <c r="H457" s="162">
        <v>90.27</v>
      </c>
      <c r="I457" s="163"/>
      <c r="L457" s="159"/>
      <c r="M457" s="164"/>
      <c r="T457" s="165"/>
      <c r="AT457" s="160" t="s">
        <v>147</v>
      </c>
      <c r="AU457" s="160" t="s">
        <v>87</v>
      </c>
      <c r="AV457" s="14" t="s">
        <v>145</v>
      </c>
      <c r="AW457" s="14" t="s">
        <v>34</v>
      </c>
      <c r="AX457" s="14" t="s">
        <v>85</v>
      </c>
      <c r="AY457" s="160" t="s">
        <v>138</v>
      </c>
    </row>
    <row r="458" spans="2:65" s="1" customFormat="1" ht="10.199999999999999">
      <c r="B458" s="32"/>
      <c r="D458" s="146" t="s">
        <v>317</v>
      </c>
      <c r="F458" s="189" t="s">
        <v>751</v>
      </c>
      <c r="L458" s="32"/>
      <c r="M458" s="190"/>
      <c r="T458" s="56"/>
      <c r="AU458" s="17" t="s">
        <v>87</v>
      </c>
    </row>
    <row r="459" spans="2:65" s="1" customFormat="1" ht="10.199999999999999">
      <c r="B459" s="32"/>
      <c r="D459" s="146" t="s">
        <v>317</v>
      </c>
      <c r="F459" s="191" t="s">
        <v>752</v>
      </c>
      <c r="H459" s="192">
        <v>0</v>
      </c>
      <c r="L459" s="32"/>
      <c r="M459" s="190"/>
      <c r="T459" s="56"/>
      <c r="AU459" s="17" t="s">
        <v>87</v>
      </c>
    </row>
    <row r="460" spans="2:65" s="1" customFormat="1" ht="10.199999999999999">
      <c r="B460" s="32"/>
      <c r="D460" s="146" t="s">
        <v>317</v>
      </c>
      <c r="F460" s="191" t="s">
        <v>753</v>
      </c>
      <c r="H460" s="192">
        <v>16.55</v>
      </c>
      <c r="L460" s="32"/>
      <c r="M460" s="190"/>
      <c r="T460" s="56"/>
      <c r="AU460" s="17" t="s">
        <v>87</v>
      </c>
    </row>
    <row r="461" spans="2:65" s="1" customFormat="1" ht="10.199999999999999">
      <c r="B461" s="32"/>
      <c r="D461" s="146" t="s">
        <v>317</v>
      </c>
      <c r="F461" s="191" t="s">
        <v>150</v>
      </c>
      <c r="H461" s="192">
        <v>16.55</v>
      </c>
      <c r="L461" s="32"/>
      <c r="M461" s="190"/>
      <c r="T461" s="56"/>
      <c r="AU461" s="17" t="s">
        <v>87</v>
      </c>
    </row>
    <row r="462" spans="2:65" s="1" customFormat="1" ht="24.15" customHeight="1">
      <c r="B462" s="32"/>
      <c r="C462" s="173" t="s">
        <v>598</v>
      </c>
      <c r="D462" s="173" t="s">
        <v>201</v>
      </c>
      <c r="E462" s="174" t="s">
        <v>874</v>
      </c>
      <c r="F462" s="175" t="s">
        <v>875</v>
      </c>
      <c r="G462" s="176" t="s">
        <v>143</v>
      </c>
      <c r="H462" s="177">
        <v>81.091999999999999</v>
      </c>
      <c r="I462" s="178"/>
      <c r="J462" s="179">
        <f>ROUND(I462*H462,2)</f>
        <v>0</v>
      </c>
      <c r="K462" s="175" t="s">
        <v>144</v>
      </c>
      <c r="L462" s="180"/>
      <c r="M462" s="181" t="s">
        <v>1</v>
      </c>
      <c r="N462" s="182" t="s">
        <v>42</v>
      </c>
      <c r="P462" s="141">
        <f>O462*H462</f>
        <v>0</v>
      </c>
      <c r="Q462" s="141">
        <v>4.4999999999999997E-3</v>
      </c>
      <c r="R462" s="141">
        <f>Q462*H462</f>
        <v>0.36491399999999996</v>
      </c>
      <c r="S462" s="141">
        <v>0</v>
      </c>
      <c r="T462" s="142">
        <f>S462*H462</f>
        <v>0</v>
      </c>
      <c r="AR462" s="143" t="s">
        <v>286</v>
      </c>
      <c r="AT462" s="143" t="s">
        <v>201</v>
      </c>
      <c r="AU462" s="143" t="s">
        <v>87</v>
      </c>
      <c r="AY462" s="17" t="s">
        <v>138</v>
      </c>
      <c r="BE462" s="144">
        <f>IF(N462="základní",J462,0)</f>
        <v>0</v>
      </c>
      <c r="BF462" s="144">
        <f>IF(N462="snížená",J462,0)</f>
        <v>0</v>
      </c>
      <c r="BG462" s="144">
        <f>IF(N462="zákl. přenesená",J462,0)</f>
        <v>0</v>
      </c>
      <c r="BH462" s="144">
        <f>IF(N462="sníž. přenesená",J462,0)</f>
        <v>0</v>
      </c>
      <c r="BI462" s="144">
        <f>IF(N462="nulová",J462,0)</f>
        <v>0</v>
      </c>
      <c r="BJ462" s="17" t="s">
        <v>85</v>
      </c>
      <c r="BK462" s="144">
        <f>ROUND(I462*H462,2)</f>
        <v>0</v>
      </c>
      <c r="BL462" s="17" t="s">
        <v>223</v>
      </c>
      <c r="BM462" s="143" t="s">
        <v>876</v>
      </c>
    </row>
    <row r="463" spans="2:65" s="13" customFormat="1" ht="10.199999999999999">
      <c r="B463" s="152"/>
      <c r="D463" s="146" t="s">
        <v>147</v>
      </c>
      <c r="E463" s="153" t="s">
        <v>1</v>
      </c>
      <c r="F463" s="154" t="s">
        <v>877</v>
      </c>
      <c r="H463" s="155">
        <v>18.204999999999998</v>
      </c>
      <c r="I463" s="156"/>
      <c r="L463" s="152"/>
      <c r="M463" s="157"/>
      <c r="T463" s="158"/>
      <c r="AT463" s="153" t="s">
        <v>147</v>
      </c>
      <c r="AU463" s="153" t="s">
        <v>87</v>
      </c>
      <c r="AV463" s="13" t="s">
        <v>87</v>
      </c>
      <c r="AW463" s="13" t="s">
        <v>34</v>
      </c>
      <c r="AX463" s="13" t="s">
        <v>77</v>
      </c>
      <c r="AY463" s="153" t="s">
        <v>138</v>
      </c>
    </row>
    <row r="464" spans="2:65" s="12" customFormat="1" ht="10.199999999999999">
      <c r="B464" s="145"/>
      <c r="D464" s="146" t="s">
        <v>147</v>
      </c>
      <c r="E464" s="147" t="s">
        <v>1</v>
      </c>
      <c r="F464" s="148" t="s">
        <v>870</v>
      </c>
      <c r="H464" s="147" t="s">
        <v>1</v>
      </c>
      <c r="I464" s="149"/>
      <c r="L464" s="145"/>
      <c r="M464" s="150"/>
      <c r="T464" s="151"/>
      <c r="AT464" s="147" t="s">
        <v>147</v>
      </c>
      <c r="AU464" s="147" t="s">
        <v>87</v>
      </c>
      <c r="AV464" s="12" t="s">
        <v>85</v>
      </c>
      <c r="AW464" s="12" t="s">
        <v>34</v>
      </c>
      <c r="AX464" s="12" t="s">
        <v>77</v>
      </c>
      <c r="AY464" s="147" t="s">
        <v>138</v>
      </c>
    </row>
    <row r="465" spans="2:65" s="13" customFormat="1" ht="10.199999999999999">
      <c r="B465" s="152"/>
      <c r="D465" s="146" t="s">
        <v>147</v>
      </c>
      <c r="E465" s="153" t="s">
        <v>1</v>
      </c>
      <c r="F465" s="154" t="s">
        <v>878</v>
      </c>
      <c r="H465" s="155">
        <v>56.65</v>
      </c>
      <c r="I465" s="156"/>
      <c r="L465" s="152"/>
      <c r="M465" s="157"/>
      <c r="T465" s="158"/>
      <c r="AT465" s="153" t="s">
        <v>147</v>
      </c>
      <c r="AU465" s="153" t="s">
        <v>87</v>
      </c>
      <c r="AV465" s="13" t="s">
        <v>87</v>
      </c>
      <c r="AW465" s="13" t="s">
        <v>34</v>
      </c>
      <c r="AX465" s="13" t="s">
        <v>77</v>
      </c>
      <c r="AY465" s="153" t="s">
        <v>138</v>
      </c>
    </row>
    <row r="466" spans="2:65" s="12" customFormat="1" ht="10.199999999999999">
      <c r="B466" s="145"/>
      <c r="D466" s="146" t="s">
        <v>147</v>
      </c>
      <c r="E466" s="147" t="s">
        <v>1</v>
      </c>
      <c r="F466" s="148" t="s">
        <v>872</v>
      </c>
      <c r="H466" s="147" t="s">
        <v>1</v>
      </c>
      <c r="I466" s="149"/>
      <c r="L466" s="145"/>
      <c r="M466" s="150"/>
      <c r="T466" s="151"/>
      <c r="AT466" s="147" t="s">
        <v>147</v>
      </c>
      <c r="AU466" s="147" t="s">
        <v>87</v>
      </c>
      <c r="AV466" s="12" t="s">
        <v>85</v>
      </c>
      <c r="AW466" s="12" t="s">
        <v>34</v>
      </c>
      <c r="AX466" s="12" t="s">
        <v>77</v>
      </c>
      <c r="AY466" s="147" t="s">
        <v>138</v>
      </c>
    </row>
    <row r="467" spans="2:65" s="13" customFormat="1" ht="10.199999999999999">
      <c r="B467" s="152"/>
      <c r="D467" s="146" t="s">
        <v>147</v>
      </c>
      <c r="E467" s="153" t="s">
        <v>1</v>
      </c>
      <c r="F467" s="154" t="s">
        <v>879</v>
      </c>
      <c r="H467" s="155">
        <v>6.2370000000000001</v>
      </c>
      <c r="I467" s="156"/>
      <c r="L467" s="152"/>
      <c r="M467" s="157"/>
      <c r="T467" s="158"/>
      <c r="AT467" s="153" t="s">
        <v>147</v>
      </c>
      <c r="AU467" s="153" t="s">
        <v>87</v>
      </c>
      <c r="AV467" s="13" t="s">
        <v>87</v>
      </c>
      <c r="AW467" s="13" t="s">
        <v>34</v>
      </c>
      <c r="AX467" s="13" t="s">
        <v>77</v>
      </c>
      <c r="AY467" s="153" t="s">
        <v>138</v>
      </c>
    </row>
    <row r="468" spans="2:65" s="14" customFormat="1" ht="10.199999999999999">
      <c r="B468" s="159"/>
      <c r="D468" s="146" t="s">
        <v>147</v>
      </c>
      <c r="E468" s="160" t="s">
        <v>1</v>
      </c>
      <c r="F468" s="161" t="s">
        <v>150</v>
      </c>
      <c r="H468" s="162">
        <v>81.091999999999999</v>
      </c>
      <c r="I468" s="163"/>
      <c r="L468" s="159"/>
      <c r="M468" s="164"/>
      <c r="T468" s="165"/>
      <c r="AT468" s="160" t="s">
        <v>147</v>
      </c>
      <c r="AU468" s="160" t="s">
        <v>87</v>
      </c>
      <c r="AV468" s="14" t="s">
        <v>145</v>
      </c>
      <c r="AW468" s="14" t="s">
        <v>34</v>
      </c>
      <c r="AX468" s="14" t="s">
        <v>85</v>
      </c>
      <c r="AY468" s="160" t="s">
        <v>138</v>
      </c>
    </row>
    <row r="469" spans="2:65" s="1" customFormat="1" ht="10.199999999999999">
      <c r="B469" s="32"/>
      <c r="D469" s="146" t="s">
        <v>317</v>
      </c>
      <c r="F469" s="189" t="s">
        <v>751</v>
      </c>
      <c r="L469" s="32"/>
      <c r="M469" s="190"/>
      <c r="T469" s="56"/>
      <c r="AU469" s="17" t="s">
        <v>87</v>
      </c>
    </row>
    <row r="470" spans="2:65" s="1" customFormat="1" ht="10.199999999999999">
      <c r="B470" s="32"/>
      <c r="D470" s="146" t="s">
        <v>317</v>
      </c>
      <c r="F470" s="191" t="s">
        <v>752</v>
      </c>
      <c r="H470" s="192">
        <v>0</v>
      </c>
      <c r="L470" s="32"/>
      <c r="M470" s="190"/>
      <c r="T470" s="56"/>
      <c r="AU470" s="17" t="s">
        <v>87</v>
      </c>
    </row>
    <row r="471" spans="2:65" s="1" customFormat="1" ht="10.199999999999999">
      <c r="B471" s="32"/>
      <c r="D471" s="146" t="s">
        <v>317</v>
      </c>
      <c r="F471" s="191" t="s">
        <v>753</v>
      </c>
      <c r="H471" s="192">
        <v>16.55</v>
      </c>
      <c r="L471" s="32"/>
      <c r="M471" s="190"/>
      <c r="T471" s="56"/>
      <c r="AU471" s="17" t="s">
        <v>87</v>
      </c>
    </row>
    <row r="472" spans="2:65" s="1" customFormat="1" ht="10.199999999999999">
      <c r="B472" s="32"/>
      <c r="D472" s="146" t="s">
        <v>317</v>
      </c>
      <c r="F472" s="191" t="s">
        <v>150</v>
      </c>
      <c r="H472" s="192">
        <v>16.55</v>
      </c>
      <c r="L472" s="32"/>
      <c r="M472" s="190"/>
      <c r="T472" s="56"/>
      <c r="AU472" s="17" t="s">
        <v>87</v>
      </c>
    </row>
    <row r="473" spans="2:65" s="1" customFormat="1" ht="24.15" customHeight="1">
      <c r="B473" s="32"/>
      <c r="C473" s="132" t="s">
        <v>602</v>
      </c>
      <c r="D473" s="132" t="s">
        <v>140</v>
      </c>
      <c r="E473" s="133" t="s">
        <v>880</v>
      </c>
      <c r="F473" s="134" t="s">
        <v>881</v>
      </c>
      <c r="G473" s="135" t="s">
        <v>143</v>
      </c>
      <c r="H473" s="136">
        <v>621</v>
      </c>
      <c r="I473" s="137"/>
      <c r="J473" s="138">
        <f>ROUND(I473*H473,2)</f>
        <v>0</v>
      </c>
      <c r="K473" s="134" t="s">
        <v>144</v>
      </c>
      <c r="L473" s="32"/>
      <c r="M473" s="139" t="s">
        <v>1</v>
      </c>
      <c r="N473" s="140" t="s">
        <v>42</v>
      </c>
      <c r="P473" s="141">
        <f>O473*H473</f>
        <v>0</v>
      </c>
      <c r="Q473" s="141">
        <v>0</v>
      </c>
      <c r="R473" s="141">
        <f>Q473*H473</f>
        <v>0</v>
      </c>
      <c r="S473" s="141">
        <v>0</v>
      </c>
      <c r="T473" s="142">
        <f>S473*H473</f>
        <v>0</v>
      </c>
      <c r="AR473" s="143" t="s">
        <v>223</v>
      </c>
      <c r="AT473" s="143" t="s">
        <v>140</v>
      </c>
      <c r="AU473" s="143" t="s">
        <v>87</v>
      </c>
      <c r="AY473" s="17" t="s">
        <v>138</v>
      </c>
      <c r="BE473" s="144">
        <f>IF(N473="základní",J473,0)</f>
        <v>0</v>
      </c>
      <c r="BF473" s="144">
        <f>IF(N473="snížená",J473,0)</f>
        <v>0</v>
      </c>
      <c r="BG473" s="144">
        <f>IF(N473="zákl. přenesená",J473,0)</f>
        <v>0</v>
      </c>
      <c r="BH473" s="144">
        <f>IF(N473="sníž. přenesená",J473,0)</f>
        <v>0</v>
      </c>
      <c r="BI473" s="144">
        <f>IF(N473="nulová",J473,0)</f>
        <v>0</v>
      </c>
      <c r="BJ473" s="17" t="s">
        <v>85</v>
      </c>
      <c r="BK473" s="144">
        <f>ROUND(I473*H473,2)</f>
        <v>0</v>
      </c>
      <c r="BL473" s="17" t="s">
        <v>223</v>
      </c>
      <c r="BM473" s="143" t="s">
        <v>882</v>
      </c>
    </row>
    <row r="474" spans="2:65" s="13" customFormat="1" ht="10.199999999999999">
      <c r="B474" s="152"/>
      <c r="D474" s="146" t="s">
        <v>147</v>
      </c>
      <c r="E474" s="153" t="s">
        <v>1</v>
      </c>
      <c r="F474" s="154" t="s">
        <v>670</v>
      </c>
      <c r="H474" s="155">
        <v>136</v>
      </c>
      <c r="I474" s="156"/>
      <c r="L474" s="152"/>
      <c r="M474" s="157"/>
      <c r="T474" s="158"/>
      <c r="AT474" s="153" t="s">
        <v>147</v>
      </c>
      <c r="AU474" s="153" t="s">
        <v>87</v>
      </c>
      <c r="AV474" s="13" t="s">
        <v>87</v>
      </c>
      <c r="AW474" s="13" t="s">
        <v>34</v>
      </c>
      <c r="AX474" s="13" t="s">
        <v>77</v>
      </c>
      <c r="AY474" s="153" t="s">
        <v>138</v>
      </c>
    </row>
    <row r="475" spans="2:65" s="13" customFormat="1" ht="10.199999999999999">
      <c r="B475" s="152"/>
      <c r="D475" s="146" t="s">
        <v>147</v>
      </c>
      <c r="E475" s="153" t="s">
        <v>1</v>
      </c>
      <c r="F475" s="154" t="s">
        <v>673</v>
      </c>
      <c r="H475" s="155">
        <v>485</v>
      </c>
      <c r="I475" s="156"/>
      <c r="L475" s="152"/>
      <c r="M475" s="157"/>
      <c r="T475" s="158"/>
      <c r="AT475" s="153" t="s">
        <v>147</v>
      </c>
      <c r="AU475" s="153" t="s">
        <v>87</v>
      </c>
      <c r="AV475" s="13" t="s">
        <v>87</v>
      </c>
      <c r="AW475" s="13" t="s">
        <v>34</v>
      </c>
      <c r="AX475" s="13" t="s">
        <v>77</v>
      </c>
      <c r="AY475" s="153" t="s">
        <v>138</v>
      </c>
    </row>
    <row r="476" spans="2:65" s="14" customFormat="1" ht="10.199999999999999">
      <c r="B476" s="159"/>
      <c r="D476" s="146" t="s">
        <v>147</v>
      </c>
      <c r="E476" s="160" t="s">
        <v>1</v>
      </c>
      <c r="F476" s="161" t="s">
        <v>150</v>
      </c>
      <c r="H476" s="162">
        <v>621</v>
      </c>
      <c r="I476" s="163"/>
      <c r="L476" s="159"/>
      <c r="M476" s="164"/>
      <c r="T476" s="165"/>
      <c r="AT476" s="160" t="s">
        <v>147</v>
      </c>
      <c r="AU476" s="160" t="s">
        <v>87</v>
      </c>
      <c r="AV476" s="14" t="s">
        <v>145</v>
      </c>
      <c r="AW476" s="14" t="s">
        <v>34</v>
      </c>
      <c r="AX476" s="14" t="s">
        <v>85</v>
      </c>
      <c r="AY476" s="160" t="s">
        <v>138</v>
      </c>
    </row>
    <row r="477" spans="2:65" s="1" customFormat="1" ht="10.199999999999999">
      <c r="B477" s="32"/>
      <c r="D477" s="146" t="s">
        <v>317</v>
      </c>
      <c r="F477" s="189" t="s">
        <v>749</v>
      </c>
      <c r="L477" s="32"/>
      <c r="M477" s="190"/>
      <c r="T477" s="56"/>
      <c r="AU477" s="17" t="s">
        <v>87</v>
      </c>
    </row>
    <row r="478" spans="2:65" s="1" customFormat="1" ht="10.199999999999999">
      <c r="B478" s="32"/>
      <c r="D478" s="146" t="s">
        <v>317</v>
      </c>
      <c r="F478" s="191" t="s">
        <v>750</v>
      </c>
      <c r="H478" s="192">
        <v>0</v>
      </c>
      <c r="L478" s="32"/>
      <c r="M478" s="190"/>
      <c r="T478" s="56"/>
      <c r="AU478" s="17" t="s">
        <v>87</v>
      </c>
    </row>
    <row r="479" spans="2:65" s="1" customFormat="1" ht="10.199999999999999">
      <c r="B479" s="32"/>
      <c r="D479" s="146" t="s">
        <v>317</v>
      </c>
      <c r="F479" s="191" t="s">
        <v>672</v>
      </c>
      <c r="H479" s="192">
        <v>136</v>
      </c>
      <c r="L479" s="32"/>
      <c r="M479" s="190"/>
      <c r="T479" s="56"/>
      <c r="AU479" s="17" t="s">
        <v>87</v>
      </c>
    </row>
    <row r="480" spans="2:65" s="1" customFormat="1" ht="10.199999999999999">
      <c r="B480" s="32"/>
      <c r="D480" s="146" t="s">
        <v>317</v>
      </c>
      <c r="F480" s="191" t="s">
        <v>150</v>
      </c>
      <c r="H480" s="192">
        <v>136</v>
      </c>
      <c r="L480" s="32"/>
      <c r="M480" s="190"/>
      <c r="T480" s="56"/>
      <c r="AU480" s="17" t="s">
        <v>87</v>
      </c>
    </row>
    <row r="481" spans="2:65" s="1" customFormat="1" ht="10.199999999999999">
      <c r="B481" s="32"/>
      <c r="D481" s="146" t="s">
        <v>317</v>
      </c>
      <c r="F481" s="189" t="s">
        <v>805</v>
      </c>
      <c r="L481" s="32"/>
      <c r="M481" s="190"/>
      <c r="T481" s="56"/>
      <c r="AU481" s="17" t="s">
        <v>87</v>
      </c>
    </row>
    <row r="482" spans="2:65" s="1" customFormat="1" ht="10.199999999999999">
      <c r="B482" s="32"/>
      <c r="D482" s="146" t="s">
        <v>317</v>
      </c>
      <c r="F482" s="191" t="s">
        <v>806</v>
      </c>
      <c r="H482" s="192">
        <v>0</v>
      </c>
      <c r="L482" s="32"/>
      <c r="M482" s="190"/>
      <c r="T482" s="56"/>
      <c r="AU482" s="17" t="s">
        <v>87</v>
      </c>
    </row>
    <row r="483" spans="2:65" s="1" customFormat="1" ht="10.199999999999999">
      <c r="B483" s="32"/>
      <c r="D483" s="146" t="s">
        <v>317</v>
      </c>
      <c r="F483" s="191" t="s">
        <v>674</v>
      </c>
      <c r="H483" s="192">
        <v>485</v>
      </c>
      <c r="L483" s="32"/>
      <c r="M483" s="190"/>
      <c r="T483" s="56"/>
      <c r="AU483" s="17" t="s">
        <v>87</v>
      </c>
    </row>
    <row r="484" spans="2:65" s="1" customFormat="1" ht="10.199999999999999">
      <c r="B484" s="32"/>
      <c r="D484" s="146" t="s">
        <v>317</v>
      </c>
      <c r="F484" s="191" t="s">
        <v>150</v>
      </c>
      <c r="H484" s="192">
        <v>485</v>
      </c>
      <c r="L484" s="32"/>
      <c r="M484" s="190"/>
      <c r="T484" s="56"/>
      <c r="AU484" s="17" t="s">
        <v>87</v>
      </c>
    </row>
    <row r="485" spans="2:65" s="1" customFormat="1" ht="24.15" customHeight="1">
      <c r="B485" s="32"/>
      <c r="C485" s="173" t="s">
        <v>609</v>
      </c>
      <c r="D485" s="173" t="s">
        <v>201</v>
      </c>
      <c r="E485" s="174" t="s">
        <v>883</v>
      </c>
      <c r="F485" s="175" t="s">
        <v>884</v>
      </c>
      <c r="G485" s="176" t="s">
        <v>143</v>
      </c>
      <c r="H485" s="177">
        <v>156.4</v>
      </c>
      <c r="I485" s="178"/>
      <c r="J485" s="179">
        <f>ROUND(I485*H485,2)</f>
        <v>0</v>
      </c>
      <c r="K485" s="175" t="s">
        <v>144</v>
      </c>
      <c r="L485" s="180"/>
      <c r="M485" s="181" t="s">
        <v>1</v>
      </c>
      <c r="N485" s="182" t="s">
        <v>42</v>
      </c>
      <c r="P485" s="141">
        <f>O485*H485</f>
        <v>0</v>
      </c>
      <c r="Q485" s="141">
        <v>6.0000000000000001E-3</v>
      </c>
      <c r="R485" s="141">
        <f>Q485*H485</f>
        <v>0.93840000000000001</v>
      </c>
      <c r="S485" s="141">
        <v>0</v>
      </c>
      <c r="T485" s="142">
        <f>S485*H485</f>
        <v>0</v>
      </c>
      <c r="AR485" s="143" t="s">
        <v>286</v>
      </c>
      <c r="AT485" s="143" t="s">
        <v>201</v>
      </c>
      <c r="AU485" s="143" t="s">
        <v>87</v>
      </c>
      <c r="AY485" s="17" t="s">
        <v>138</v>
      </c>
      <c r="BE485" s="144">
        <f>IF(N485="základní",J485,0)</f>
        <v>0</v>
      </c>
      <c r="BF485" s="144">
        <f>IF(N485="snížená",J485,0)</f>
        <v>0</v>
      </c>
      <c r="BG485" s="144">
        <f>IF(N485="zákl. přenesená",J485,0)</f>
        <v>0</v>
      </c>
      <c r="BH485" s="144">
        <f>IF(N485="sníž. přenesená",J485,0)</f>
        <v>0</v>
      </c>
      <c r="BI485" s="144">
        <f>IF(N485="nulová",J485,0)</f>
        <v>0</v>
      </c>
      <c r="BJ485" s="17" t="s">
        <v>85</v>
      </c>
      <c r="BK485" s="144">
        <f>ROUND(I485*H485,2)</f>
        <v>0</v>
      </c>
      <c r="BL485" s="17" t="s">
        <v>223</v>
      </c>
      <c r="BM485" s="143" t="s">
        <v>885</v>
      </c>
    </row>
    <row r="486" spans="2:65" s="13" customFormat="1" ht="10.199999999999999">
      <c r="B486" s="152"/>
      <c r="D486" s="146" t="s">
        <v>147</v>
      </c>
      <c r="E486" s="153" t="s">
        <v>1</v>
      </c>
      <c r="F486" s="154" t="s">
        <v>839</v>
      </c>
      <c r="H486" s="155">
        <v>156.4</v>
      </c>
      <c r="I486" s="156"/>
      <c r="L486" s="152"/>
      <c r="M486" s="157"/>
      <c r="T486" s="158"/>
      <c r="AT486" s="153" t="s">
        <v>147</v>
      </c>
      <c r="AU486" s="153" t="s">
        <v>87</v>
      </c>
      <c r="AV486" s="13" t="s">
        <v>87</v>
      </c>
      <c r="AW486" s="13" t="s">
        <v>34</v>
      </c>
      <c r="AX486" s="13" t="s">
        <v>85</v>
      </c>
      <c r="AY486" s="153" t="s">
        <v>138</v>
      </c>
    </row>
    <row r="487" spans="2:65" s="1" customFormat="1" ht="10.199999999999999">
      <c r="B487" s="32"/>
      <c r="D487" s="146" t="s">
        <v>317</v>
      </c>
      <c r="F487" s="189" t="s">
        <v>749</v>
      </c>
      <c r="L487" s="32"/>
      <c r="M487" s="190"/>
      <c r="T487" s="56"/>
      <c r="AU487" s="17" t="s">
        <v>87</v>
      </c>
    </row>
    <row r="488" spans="2:65" s="1" customFormat="1" ht="10.199999999999999">
      <c r="B488" s="32"/>
      <c r="D488" s="146" t="s">
        <v>317</v>
      </c>
      <c r="F488" s="191" t="s">
        <v>750</v>
      </c>
      <c r="H488" s="192">
        <v>0</v>
      </c>
      <c r="L488" s="32"/>
      <c r="M488" s="190"/>
      <c r="T488" s="56"/>
      <c r="AU488" s="17" t="s">
        <v>87</v>
      </c>
    </row>
    <row r="489" spans="2:65" s="1" customFormat="1" ht="10.199999999999999">
      <c r="B489" s="32"/>
      <c r="D489" s="146" t="s">
        <v>317</v>
      </c>
      <c r="F489" s="191" t="s">
        <v>672</v>
      </c>
      <c r="H489" s="192">
        <v>136</v>
      </c>
      <c r="L489" s="32"/>
      <c r="M489" s="190"/>
      <c r="T489" s="56"/>
      <c r="AU489" s="17" t="s">
        <v>87</v>
      </c>
    </row>
    <row r="490" spans="2:65" s="1" customFormat="1" ht="10.199999999999999">
      <c r="B490" s="32"/>
      <c r="D490" s="146" t="s">
        <v>317</v>
      </c>
      <c r="F490" s="191" t="s">
        <v>150</v>
      </c>
      <c r="H490" s="192">
        <v>136</v>
      </c>
      <c r="L490" s="32"/>
      <c r="M490" s="190"/>
      <c r="T490" s="56"/>
      <c r="AU490" s="17" t="s">
        <v>87</v>
      </c>
    </row>
    <row r="491" spans="2:65" s="1" customFormat="1" ht="24.15" customHeight="1">
      <c r="B491" s="32"/>
      <c r="C491" s="173" t="s">
        <v>614</v>
      </c>
      <c r="D491" s="173" t="s">
        <v>201</v>
      </c>
      <c r="E491" s="174" t="s">
        <v>886</v>
      </c>
      <c r="F491" s="175" t="s">
        <v>887</v>
      </c>
      <c r="G491" s="176" t="s">
        <v>143</v>
      </c>
      <c r="H491" s="177">
        <v>508.75</v>
      </c>
      <c r="I491" s="178"/>
      <c r="J491" s="179">
        <f>ROUND(I491*H491,2)</f>
        <v>0</v>
      </c>
      <c r="K491" s="175" t="s">
        <v>144</v>
      </c>
      <c r="L491" s="180"/>
      <c r="M491" s="181" t="s">
        <v>1</v>
      </c>
      <c r="N491" s="182" t="s">
        <v>42</v>
      </c>
      <c r="P491" s="141">
        <f>O491*H491</f>
        <v>0</v>
      </c>
      <c r="Q491" s="141">
        <v>4.4999999999999997E-3</v>
      </c>
      <c r="R491" s="141">
        <f>Q491*H491</f>
        <v>2.2893749999999997</v>
      </c>
      <c r="S491" s="141">
        <v>0</v>
      </c>
      <c r="T491" s="142">
        <f>S491*H491</f>
        <v>0</v>
      </c>
      <c r="AR491" s="143" t="s">
        <v>286</v>
      </c>
      <c r="AT491" s="143" t="s">
        <v>201</v>
      </c>
      <c r="AU491" s="143" t="s">
        <v>87</v>
      </c>
      <c r="AY491" s="17" t="s">
        <v>138</v>
      </c>
      <c r="BE491" s="144">
        <f>IF(N491="základní",J491,0)</f>
        <v>0</v>
      </c>
      <c r="BF491" s="144">
        <f>IF(N491="snížená",J491,0)</f>
        <v>0</v>
      </c>
      <c r="BG491" s="144">
        <f>IF(N491="zákl. přenesená",J491,0)</f>
        <v>0</v>
      </c>
      <c r="BH491" s="144">
        <f>IF(N491="sníž. přenesená",J491,0)</f>
        <v>0</v>
      </c>
      <c r="BI491" s="144">
        <f>IF(N491="nulová",J491,0)</f>
        <v>0</v>
      </c>
      <c r="BJ491" s="17" t="s">
        <v>85</v>
      </c>
      <c r="BK491" s="144">
        <f>ROUND(I491*H491,2)</f>
        <v>0</v>
      </c>
      <c r="BL491" s="17" t="s">
        <v>223</v>
      </c>
      <c r="BM491" s="143" t="s">
        <v>888</v>
      </c>
    </row>
    <row r="492" spans="2:65" s="13" customFormat="1" ht="10.199999999999999">
      <c r="B492" s="152"/>
      <c r="D492" s="146" t="s">
        <v>147</v>
      </c>
      <c r="E492" s="153" t="s">
        <v>1</v>
      </c>
      <c r="F492" s="154" t="s">
        <v>889</v>
      </c>
      <c r="H492" s="155">
        <v>508.75</v>
      </c>
      <c r="I492" s="156"/>
      <c r="L492" s="152"/>
      <c r="M492" s="157"/>
      <c r="T492" s="158"/>
      <c r="AT492" s="153" t="s">
        <v>147</v>
      </c>
      <c r="AU492" s="153" t="s">
        <v>87</v>
      </c>
      <c r="AV492" s="13" t="s">
        <v>87</v>
      </c>
      <c r="AW492" s="13" t="s">
        <v>34</v>
      </c>
      <c r="AX492" s="13" t="s">
        <v>85</v>
      </c>
      <c r="AY492" s="153" t="s">
        <v>138</v>
      </c>
    </row>
    <row r="493" spans="2:65" s="1" customFormat="1" ht="24.15" customHeight="1">
      <c r="B493" s="32"/>
      <c r="C493" s="173" t="s">
        <v>618</v>
      </c>
      <c r="D493" s="173" t="s">
        <v>201</v>
      </c>
      <c r="E493" s="174" t="s">
        <v>890</v>
      </c>
      <c r="F493" s="175" t="s">
        <v>891</v>
      </c>
      <c r="G493" s="176" t="s">
        <v>143</v>
      </c>
      <c r="H493" s="177">
        <v>24.75</v>
      </c>
      <c r="I493" s="178"/>
      <c r="J493" s="179">
        <f>ROUND(I493*H493,2)</f>
        <v>0</v>
      </c>
      <c r="K493" s="175" t="s">
        <v>144</v>
      </c>
      <c r="L493" s="180"/>
      <c r="M493" s="181" t="s">
        <v>1</v>
      </c>
      <c r="N493" s="182" t="s">
        <v>42</v>
      </c>
      <c r="P493" s="141">
        <f>O493*H493</f>
        <v>0</v>
      </c>
      <c r="Q493" s="141">
        <v>6.0000000000000001E-3</v>
      </c>
      <c r="R493" s="141">
        <f>Q493*H493</f>
        <v>0.14849999999999999</v>
      </c>
      <c r="S493" s="141">
        <v>0</v>
      </c>
      <c r="T493" s="142">
        <f>S493*H493</f>
        <v>0</v>
      </c>
      <c r="AR493" s="143" t="s">
        <v>286</v>
      </c>
      <c r="AT493" s="143" t="s">
        <v>201</v>
      </c>
      <c r="AU493" s="143" t="s">
        <v>87</v>
      </c>
      <c r="AY493" s="17" t="s">
        <v>138</v>
      </c>
      <c r="BE493" s="144">
        <f>IF(N493="základní",J493,0)</f>
        <v>0</v>
      </c>
      <c r="BF493" s="144">
        <f>IF(N493="snížená",J493,0)</f>
        <v>0</v>
      </c>
      <c r="BG493" s="144">
        <f>IF(N493="zákl. přenesená",J493,0)</f>
        <v>0</v>
      </c>
      <c r="BH493" s="144">
        <f>IF(N493="sníž. přenesená",J493,0)</f>
        <v>0</v>
      </c>
      <c r="BI493" s="144">
        <f>IF(N493="nulová",J493,0)</f>
        <v>0</v>
      </c>
      <c r="BJ493" s="17" t="s">
        <v>85</v>
      </c>
      <c r="BK493" s="144">
        <f>ROUND(I493*H493,2)</f>
        <v>0</v>
      </c>
      <c r="BL493" s="17" t="s">
        <v>223</v>
      </c>
      <c r="BM493" s="143" t="s">
        <v>892</v>
      </c>
    </row>
    <row r="494" spans="2:65" s="13" customFormat="1" ht="10.199999999999999">
      <c r="B494" s="152"/>
      <c r="D494" s="146" t="s">
        <v>147</v>
      </c>
      <c r="E494" s="153" t="s">
        <v>1</v>
      </c>
      <c r="F494" s="154" t="s">
        <v>893</v>
      </c>
      <c r="H494" s="155">
        <v>24.75</v>
      </c>
      <c r="I494" s="156"/>
      <c r="L494" s="152"/>
      <c r="M494" s="157"/>
      <c r="T494" s="158"/>
      <c r="AT494" s="153" t="s">
        <v>147</v>
      </c>
      <c r="AU494" s="153" t="s">
        <v>87</v>
      </c>
      <c r="AV494" s="13" t="s">
        <v>87</v>
      </c>
      <c r="AW494" s="13" t="s">
        <v>34</v>
      </c>
      <c r="AX494" s="13" t="s">
        <v>85</v>
      </c>
      <c r="AY494" s="153" t="s">
        <v>138</v>
      </c>
    </row>
    <row r="495" spans="2:65" s="1" customFormat="1" ht="24.15" customHeight="1">
      <c r="B495" s="32"/>
      <c r="C495" s="132" t="s">
        <v>622</v>
      </c>
      <c r="D495" s="132" t="s">
        <v>140</v>
      </c>
      <c r="E495" s="133" t="s">
        <v>894</v>
      </c>
      <c r="F495" s="134" t="s">
        <v>895</v>
      </c>
      <c r="G495" s="135" t="s">
        <v>243</v>
      </c>
      <c r="H495" s="136">
        <v>36.409999999999997</v>
      </c>
      <c r="I495" s="137"/>
      <c r="J495" s="138">
        <f>ROUND(I495*H495,2)</f>
        <v>0</v>
      </c>
      <c r="K495" s="134" t="s">
        <v>144</v>
      </c>
      <c r="L495" s="32"/>
      <c r="M495" s="139" t="s">
        <v>1</v>
      </c>
      <c r="N495" s="140" t="s">
        <v>42</v>
      </c>
      <c r="P495" s="141">
        <f>O495*H495</f>
        <v>0</v>
      </c>
      <c r="Q495" s="141">
        <v>3.0000000000000001E-5</v>
      </c>
      <c r="R495" s="141">
        <f>Q495*H495</f>
        <v>1.0922999999999998E-3</v>
      </c>
      <c r="S495" s="141">
        <v>0</v>
      </c>
      <c r="T495" s="142">
        <f>S495*H495</f>
        <v>0</v>
      </c>
      <c r="AR495" s="143" t="s">
        <v>223</v>
      </c>
      <c r="AT495" s="143" t="s">
        <v>140</v>
      </c>
      <c r="AU495" s="143" t="s">
        <v>87</v>
      </c>
      <c r="AY495" s="17" t="s">
        <v>138</v>
      </c>
      <c r="BE495" s="144">
        <f>IF(N495="základní",J495,0)</f>
        <v>0</v>
      </c>
      <c r="BF495" s="144">
        <f>IF(N495="snížená",J495,0)</f>
        <v>0</v>
      </c>
      <c r="BG495" s="144">
        <f>IF(N495="zákl. přenesená",J495,0)</f>
        <v>0</v>
      </c>
      <c r="BH495" s="144">
        <f>IF(N495="sníž. přenesená",J495,0)</f>
        <v>0</v>
      </c>
      <c r="BI495" s="144">
        <f>IF(N495="nulová",J495,0)</f>
        <v>0</v>
      </c>
      <c r="BJ495" s="17" t="s">
        <v>85</v>
      </c>
      <c r="BK495" s="144">
        <f>ROUND(I495*H495,2)</f>
        <v>0</v>
      </c>
      <c r="BL495" s="17" t="s">
        <v>223</v>
      </c>
      <c r="BM495" s="143" t="s">
        <v>896</v>
      </c>
    </row>
    <row r="496" spans="2:65" s="12" customFormat="1" ht="10.199999999999999">
      <c r="B496" s="145"/>
      <c r="D496" s="146" t="s">
        <v>147</v>
      </c>
      <c r="E496" s="147" t="s">
        <v>1</v>
      </c>
      <c r="F496" s="148" t="s">
        <v>752</v>
      </c>
      <c r="H496" s="147" t="s">
        <v>1</v>
      </c>
      <c r="I496" s="149"/>
      <c r="L496" s="145"/>
      <c r="M496" s="150"/>
      <c r="T496" s="151"/>
      <c r="AT496" s="147" t="s">
        <v>147</v>
      </c>
      <c r="AU496" s="147" t="s">
        <v>87</v>
      </c>
      <c r="AV496" s="12" t="s">
        <v>85</v>
      </c>
      <c r="AW496" s="12" t="s">
        <v>34</v>
      </c>
      <c r="AX496" s="12" t="s">
        <v>77</v>
      </c>
      <c r="AY496" s="147" t="s">
        <v>138</v>
      </c>
    </row>
    <row r="497" spans="2:65" s="13" customFormat="1" ht="10.199999999999999">
      <c r="B497" s="152"/>
      <c r="D497" s="146" t="s">
        <v>147</v>
      </c>
      <c r="E497" s="153" t="s">
        <v>1</v>
      </c>
      <c r="F497" s="154" t="s">
        <v>897</v>
      </c>
      <c r="H497" s="155">
        <v>36.409999999999997</v>
      </c>
      <c r="I497" s="156"/>
      <c r="L497" s="152"/>
      <c r="M497" s="157"/>
      <c r="T497" s="158"/>
      <c r="AT497" s="153" t="s">
        <v>147</v>
      </c>
      <c r="AU497" s="153" t="s">
        <v>87</v>
      </c>
      <c r="AV497" s="13" t="s">
        <v>87</v>
      </c>
      <c r="AW497" s="13" t="s">
        <v>34</v>
      </c>
      <c r="AX497" s="13" t="s">
        <v>77</v>
      </c>
      <c r="AY497" s="153" t="s">
        <v>138</v>
      </c>
    </row>
    <row r="498" spans="2:65" s="14" customFormat="1" ht="10.199999999999999">
      <c r="B498" s="159"/>
      <c r="D498" s="146" t="s">
        <v>147</v>
      </c>
      <c r="E498" s="160" t="s">
        <v>1</v>
      </c>
      <c r="F498" s="161" t="s">
        <v>150</v>
      </c>
      <c r="H498" s="162">
        <v>36.409999999999997</v>
      </c>
      <c r="I498" s="163"/>
      <c r="L498" s="159"/>
      <c r="M498" s="164"/>
      <c r="T498" s="165"/>
      <c r="AT498" s="160" t="s">
        <v>147</v>
      </c>
      <c r="AU498" s="160" t="s">
        <v>87</v>
      </c>
      <c r="AV498" s="14" t="s">
        <v>145</v>
      </c>
      <c r="AW498" s="14" t="s">
        <v>34</v>
      </c>
      <c r="AX498" s="14" t="s">
        <v>85</v>
      </c>
      <c r="AY498" s="160" t="s">
        <v>138</v>
      </c>
    </row>
    <row r="499" spans="2:65" s="1" customFormat="1" ht="24.15" customHeight="1">
      <c r="B499" s="32"/>
      <c r="C499" s="173" t="s">
        <v>626</v>
      </c>
      <c r="D499" s="173" t="s">
        <v>201</v>
      </c>
      <c r="E499" s="174" t="s">
        <v>898</v>
      </c>
      <c r="F499" s="175" t="s">
        <v>899</v>
      </c>
      <c r="G499" s="176" t="s">
        <v>243</v>
      </c>
      <c r="H499" s="177">
        <v>36.409999999999997</v>
      </c>
      <c r="I499" s="178"/>
      <c r="J499" s="179">
        <f>ROUND(I499*H499,2)</f>
        <v>0</v>
      </c>
      <c r="K499" s="175" t="s">
        <v>144</v>
      </c>
      <c r="L499" s="180"/>
      <c r="M499" s="181" t="s">
        <v>1</v>
      </c>
      <c r="N499" s="182" t="s">
        <v>42</v>
      </c>
      <c r="P499" s="141">
        <f>O499*H499</f>
        <v>0</v>
      </c>
      <c r="Q499" s="141">
        <v>3.8000000000000002E-4</v>
      </c>
      <c r="R499" s="141">
        <f>Q499*H499</f>
        <v>1.3835799999999999E-2</v>
      </c>
      <c r="S499" s="141">
        <v>0</v>
      </c>
      <c r="T499" s="142">
        <f>S499*H499</f>
        <v>0</v>
      </c>
      <c r="AR499" s="143" t="s">
        <v>286</v>
      </c>
      <c r="AT499" s="143" t="s">
        <v>201</v>
      </c>
      <c r="AU499" s="143" t="s">
        <v>87</v>
      </c>
      <c r="AY499" s="17" t="s">
        <v>138</v>
      </c>
      <c r="BE499" s="144">
        <f>IF(N499="základní",J499,0)</f>
        <v>0</v>
      </c>
      <c r="BF499" s="144">
        <f>IF(N499="snížená",J499,0)</f>
        <v>0</v>
      </c>
      <c r="BG499" s="144">
        <f>IF(N499="zákl. přenesená",J499,0)</f>
        <v>0</v>
      </c>
      <c r="BH499" s="144">
        <f>IF(N499="sníž. přenesená",J499,0)</f>
        <v>0</v>
      </c>
      <c r="BI499" s="144">
        <f>IF(N499="nulová",J499,0)</f>
        <v>0</v>
      </c>
      <c r="BJ499" s="17" t="s">
        <v>85</v>
      </c>
      <c r="BK499" s="144">
        <f>ROUND(I499*H499,2)</f>
        <v>0</v>
      </c>
      <c r="BL499" s="17" t="s">
        <v>223</v>
      </c>
      <c r="BM499" s="143" t="s">
        <v>900</v>
      </c>
    </row>
    <row r="500" spans="2:65" s="12" customFormat="1" ht="10.199999999999999">
      <c r="B500" s="145"/>
      <c r="D500" s="146" t="s">
        <v>147</v>
      </c>
      <c r="E500" s="147" t="s">
        <v>1</v>
      </c>
      <c r="F500" s="148" t="s">
        <v>752</v>
      </c>
      <c r="H500" s="147" t="s">
        <v>1</v>
      </c>
      <c r="I500" s="149"/>
      <c r="L500" s="145"/>
      <c r="M500" s="150"/>
      <c r="T500" s="151"/>
      <c r="AT500" s="147" t="s">
        <v>147</v>
      </c>
      <c r="AU500" s="147" t="s">
        <v>87</v>
      </c>
      <c r="AV500" s="12" t="s">
        <v>85</v>
      </c>
      <c r="AW500" s="12" t="s">
        <v>34</v>
      </c>
      <c r="AX500" s="12" t="s">
        <v>77</v>
      </c>
      <c r="AY500" s="147" t="s">
        <v>138</v>
      </c>
    </row>
    <row r="501" spans="2:65" s="13" customFormat="1" ht="10.199999999999999">
      <c r="B501" s="152"/>
      <c r="D501" s="146" t="s">
        <v>147</v>
      </c>
      <c r="E501" s="153" t="s">
        <v>1</v>
      </c>
      <c r="F501" s="154" t="s">
        <v>897</v>
      </c>
      <c r="H501" s="155">
        <v>36.409999999999997</v>
      </c>
      <c r="I501" s="156"/>
      <c r="L501" s="152"/>
      <c r="M501" s="157"/>
      <c r="T501" s="158"/>
      <c r="AT501" s="153" t="s">
        <v>147</v>
      </c>
      <c r="AU501" s="153" t="s">
        <v>87</v>
      </c>
      <c r="AV501" s="13" t="s">
        <v>87</v>
      </c>
      <c r="AW501" s="13" t="s">
        <v>34</v>
      </c>
      <c r="AX501" s="13" t="s">
        <v>77</v>
      </c>
      <c r="AY501" s="153" t="s">
        <v>138</v>
      </c>
    </row>
    <row r="502" spans="2:65" s="14" customFormat="1" ht="10.199999999999999">
      <c r="B502" s="159"/>
      <c r="D502" s="146" t="s">
        <v>147</v>
      </c>
      <c r="E502" s="160" t="s">
        <v>1</v>
      </c>
      <c r="F502" s="161" t="s">
        <v>150</v>
      </c>
      <c r="H502" s="162">
        <v>36.409999999999997</v>
      </c>
      <c r="I502" s="163"/>
      <c r="L502" s="159"/>
      <c r="M502" s="164"/>
      <c r="T502" s="165"/>
      <c r="AT502" s="160" t="s">
        <v>147</v>
      </c>
      <c r="AU502" s="160" t="s">
        <v>87</v>
      </c>
      <c r="AV502" s="14" t="s">
        <v>145</v>
      </c>
      <c r="AW502" s="14" t="s">
        <v>34</v>
      </c>
      <c r="AX502" s="14" t="s">
        <v>85</v>
      </c>
      <c r="AY502" s="160" t="s">
        <v>138</v>
      </c>
    </row>
    <row r="503" spans="2:65" s="1" customFormat="1" ht="24.15" customHeight="1">
      <c r="B503" s="32"/>
      <c r="C503" s="132" t="s">
        <v>630</v>
      </c>
      <c r="D503" s="132" t="s">
        <v>140</v>
      </c>
      <c r="E503" s="133" t="s">
        <v>901</v>
      </c>
      <c r="F503" s="134" t="s">
        <v>902</v>
      </c>
      <c r="G503" s="135" t="s">
        <v>143</v>
      </c>
      <c r="H503" s="136">
        <v>16.881</v>
      </c>
      <c r="I503" s="137"/>
      <c r="J503" s="138">
        <f>ROUND(I503*H503,2)</f>
        <v>0</v>
      </c>
      <c r="K503" s="134" t="s">
        <v>144</v>
      </c>
      <c r="L503" s="32"/>
      <c r="M503" s="139" t="s">
        <v>1</v>
      </c>
      <c r="N503" s="140" t="s">
        <v>42</v>
      </c>
      <c r="P503" s="141">
        <f>O503*H503</f>
        <v>0</v>
      </c>
      <c r="Q503" s="141">
        <v>6.0000000000000002E-5</v>
      </c>
      <c r="R503" s="141">
        <f>Q503*H503</f>
        <v>1.01286E-3</v>
      </c>
      <c r="S503" s="141">
        <v>0</v>
      </c>
      <c r="T503" s="142">
        <f>S503*H503</f>
        <v>0</v>
      </c>
      <c r="AR503" s="143" t="s">
        <v>223</v>
      </c>
      <c r="AT503" s="143" t="s">
        <v>140</v>
      </c>
      <c r="AU503" s="143" t="s">
        <v>87</v>
      </c>
      <c r="AY503" s="17" t="s">
        <v>138</v>
      </c>
      <c r="BE503" s="144">
        <f>IF(N503="základní",J503,0)</f>
        <v>0</v>
      </c>
      <c r="BF503" s="144">
        <f>IF(N503="snížená",J503,0)</f>
        <v>0</v>
      </c>
      <c r="BG503" s="144">
        <f>IF(N503="zákl. přenesená",J503,0)</f>
        <v>0</v>
      </c>
      <c r="BH503" s="144">
        <f>IF(N503="sníž. přenesená",J503,0)</f>
        <v>0</v>
      </c>
      <c r="BI503" s="144">
        <f>IF(N503="nulová",J503,0)</f>
        <v>0</v>
      </c>
      <c r="BJ503" s="17" t="s">
        <v>85</v>
      </c>
      <c r="BK503" s="144">
        <f>ROUND(I503*H503,2)</f>
        <v>0</v>
      </c>
      <c r="BL503" s="17" t="s">
        <v>223</v>
      </c>
      <c r="BM503" s="143" t="s">
        <v>903</v>
      </c>
    </row>
    <row r="504" spans="2:65" s="13" customFormat="1" ht="10.199999999999999">
      <c r="B504" s="152"/>
      <c r="D504" s="146" t="s">
        <v>147</v>
      </c>
      <c r="E504" s="153" t="s">
        <v>1</v>
      </c>
      <c r="F504" s="154" t="s">
        <v>301</v>
      </c>
      <c r="H504" s="155">
        <v>16.881</v>
      </c>
      <c r="I504" s="156"/>
      <c r="L504" s="152"/>
      <c r="M504" s="157"/>
      <c r="T504" s="158"/>
      <c r="AT504" s="153" t="s">
        <v>147</v>
      </c>
      <c r="AU504" s="153" t="s">
        <v>87</v>
      </c>
      <c r="AV504" s="13" t="s">
        <v>87</v>
      </c>
      <c r="AW504" s="13" t="s">
        <v>34</v>
      </c>
      <c r="AX504" s="13" t="s">
        <v>85</v>
      </c>
      <c r="AY504" s="153" t="s">
        <v>138</v>
      </c>
    </row>
    <row r="505" spans="2:65" s="1" customFormat="1" ht="10.199999999999999">
      <c r="B505" s="32"/>
      <c r="D505" s="146" t="s">
        <v>317</v>
      </c>
      <c r="F505" s="189" t="s">
        <v>326</v>
      </c>
      <c r="L505" s="32"/>
      <c r="M505" s="190"/>
      <c r="T505" s="56"/>
      <c r="AU505" s="17" t="s">
        <v>87</v>
      </c>
    </row>
    <row r="506" spans="2:65" s="1" customFormat="1" ht="10.199999999999999">
      <c r="B506" s="32"/>
      <c r="D506" s="146" t="s">
        <v>317</v>
      </c>
      <c r="F506" s="191" t="s">
        <v>754</v>
      </c>
      <c r="H506" s="192">
        <v>0</v>
      </c>
      <c r="L506" s="32"/>
      <c r="M506" s="190"/>
      <c r="T506" s="56"/>
      <c r="AU506" s="17" t="s">
        <v>87</v>
      </c>
    </row>
    <row r="507" spans="2:65" s="1" customFormat="1" ht="10.199999999999999">
      <c r="B507" s="32"/>
      <c r="D507" s="146" t="s">
        <v>317</v>
      </c>
      <c r="F507" s="191" t="s">
        <v>755</v>
      </c>
      <c r="H507" s="192">
        <v>16.881</v>
      </c>
      <c r="L507" s="32"/>
      <c r="M507" s="190"/>
      <c r="T507" s="56"/>
      <c r="AU507" s="17" t="s">
        <v>87</v>
      </c>
    </row>
    <row r="508" spans="2:65" s="1" customFormat="1" ht="10.199999999999999">
      <c r="B508" s="32"/>
      <c r="D508" s="146" t="s">
        <v>317</v>
      </c>
      <c r="F508" s="191" t="s">
        <v>150</v>
      </c>
      <c r="H508" s="192">
        <v>16.881</v>
      </c>
      <c r="L508" s="32"/>
      <c r="M508" s="190"/>
      <c r="T508" s="56"/>
      <c r="AU508" s="17" t="s">
        <v>87</v>
      </c>
    </row>
    <row r="509" spans="2:65" s="1" customFormat="1" ht="24.15" customHeight="1">
      <c r="B509" s="32"/>
      <c r="C509" s="132" t="s">
        <v>634</v>
      </c>
      <c r="D509" s="132" t="s">
        <v>140</v>
      </c>
      <c r="E509" s="133" t="s">
        <v>904</v>
      </c>
      <c r="F509" s="134" t="s">
        <v>905</v>
      </c>
      <c r="G509" s="135" t="s">
        <v>143</v>
      </c>
      <c r="H509" s="136">
        <v>561.17499999999995</v>
      </c>
      <c r="I509" s="137"/>
      <c r="J509" s="138">
        <f>ROUND(I509*H509,2)</f>
        <v>0</v>
      </c>
      <c r="K509" s="134" t="s">
        <v>144</v>
      </c>
      <c r="L509" s="32"/>
      <c r="M509" s="139" t="s">
        <v>1</v>
      </c>
      <c r="N509" s="140" t="s">
        <v>42</v>
      </c>
      <c r="P509" s="141">
        <f>O509*H509</f>
        <v>0</v>
      </c>
      <c r="Q509" s="141">
        <v>8.0000000000000007E-5</v>
      </c>
      <c r="R509" s="141">
        <f>Q509*H509</f>
        <v>4.4894000000000003E-2</v>
      </c>
      <c r="S509" s="141">
        <v>0</v>
      </c>
      <c r="T509" s="142">
        <f>S509*H509</f>
        <v>0</v>
      </c>
      <c r="AR509" s="143" t="s">
        <v>223</v>
      </c>
      <c r="AT509" s="143" t="s">
        <v>140</v>
      </c>
      <c r="AU509" s="143" t="s">
        <v>87</v>
      </c>
      <c r="AY509" s="17" t="s">
        <v>138</v>
      </c>
      <c r="BE509" s="144">
        <f>IF(N509="základní",J509,0)</f>
        <v>0</v>
      </c>
      <c r="BF509" s="144">
        <f>IF(N509="snížená",J509,0)</f>
        <v>0</v>
      </c>
      <c r="BG509" s="144">
        <f>IF(N509="zákl. přenesená",J509,0)</f>
        <v>0</v>
      </c>
      <c r="BH509" s="144">
        <f>IF(N509="sníž. přenesená",J509,0)</f>
        <v>0</v>
      </c>
      <c r="BI509" s="144">
        <f>IF(N509="nulová",J509,0)</f>
        <v>0</v>
      </c>
      <c r="BJ509" s="17" t="s">
        <v>85</v>
      </c>
      <c r="BK509" s="144">
        <f>ROUND(I509*H509,2)</f>
        <v>0</v>
      </c>
      <c r="BL509" s="17" t="s">
        <v>223</v>
      </c>
      <c r="BM509" s="143" t="s">
        <v>906</v>
      </c>
    </row>
    <row r="510" spans="2:65" s="13" customFormat="1" ht="10.199999999999999">
      <c r="B510" s="152"/>
      <c r="D510" s="146" t="s">
        <v>147</v>
      </c>
      <c r="E510" s="153" t="s">
        <v>1</v>
      </c>
      <c r="F510" s="154" t="s">
        <v>673</v>
      </c>
      <c r="H510" s="155">
        <v>485</v>
      </c>
      <c r="I510" s="156"/>
      <c r="L510" s="152"/>
      <c r="M510" s="157"/>
      <c r="T510" s="158"/>
      <c r="AT510" s="153" t="s">
        <v>147</v>
      </c>
      <c r="AU510" s="153" t="s">
        <v>87</v>
      </c>
      <c r="AV510" s="13" t="s">
        <v>87</v>
      </c>
      <c r="AW510" s="13" t="s">
        <v>34</v>
      </c>
      <c r="AX510" s="13" t="s">
        <v>77</v>
      </c>
      <c r="AY510" s="153" t="s">
        <v>138</v>
      </c>
    </row>
    <row r="511" spans="2:65" s="13" customFormat="1" ht="10.199999999999999">
      <c r="B511" s="152"/>
      <c r="D511" s="146" t="s">
        <v>147</v>
      </c>
      <c r="E511" s="153" t="s">
        <v>1</v>
      </c>
      <c r="F511" s="154" t="s">
        <v>677</v>
      </c>
      <c r="H511" s="155">
        <v>24.675000000000001</v>
      </c>
      <c r="I511" s="156"/>
      <c r="L511" s="152"/>
      <c r="M511" s="157"/>
      <c r="T511" s="158"/>
      <c r="AT511" s="153" t="s">
        <v>147</v>
      </c>
      <c r="AU511" s="153" t="s">
        <v>87</v>
      </c>
      <c r="AV511" s="13" t="s">
        <v>87</v>
      </c>
      <c r="AW511" s="13" t="s">
        <v>34</v>
      </c>
      <c r="AX511" s="13" t="s">
        <v>77</v>
      </c>
      <c r="AY511" s="153" t="s">
        <v>138</v>
      </c>
    </row>
    <row r="512" spans="2:65" s="13" customFormat="1" ht="10.199999999999999">
      <c r="B512" s="152"/>
      <c r="D512" s="146" t="s">
        <v>147</v>
      </c>
      <c r="E512" s="153" t="s">
        <v>1</v>
      </c>
      <c r="F512" s="154" t="s">
        <v>682</v>
      </c>
      <c r="H512" s="155">
        <v>51.5</v>
      </c>
      <c r="I512" s="156"/>
      <c r="L512" s="152"/>
      <c r="M512" s="157"/>
      <c r="T512" s="158"/>
      <c r="AT512" s="153" t="s">
        <v>147</v>
      </c>
      <c r="AU512" s="153" t="s">
        <v>87</v>
      </c>
      <c r="AV512" s="13" t="s">
        <v>87</v>
      </c>
      <c r="AW512" s="13" t="s">
        <v>34</v>
      </c>
      <c r="AX512" s="13" t="s">
        <v>77</v>
      </c>
      <c r="AY512" s="153" t="s">
        <v>138</v>
      </c>
    </row>
    <row r="513" spans="2:65" s="14" customFormat="1" ht="10.199999999999999">
      <c r="B513" s="159"/>
      <c r="D513" s="146" t="s">
        <v>147</v>
      </c>
      <c r="E513" s="160" t="s">
        <v>1</v>
      </c>
      <c r="F513" s="161" t="s">
        <v>150</v>
      </c>
      <c r="H513" s="162">
        <v>561.17499999999995</v>
      </c>
      <c r="I513" s="163"/>
      <c r="L513" s="159"/>
      <c r="M513" s="164"/>
      <c r="T513" s="165"/>
      <c r="AT513" s="160" t="s">
        <v>147</v>
      </c>
      <c r="AU513" s="160" t="s">
        <v>87</v>
      </c>
      <c r="AV513" s="14" t="s">
        <v>145</v>
      </c>
      <c r="AW513" s="14" t="s">
        <v>34</v>
      </c>
      <c r="AX513" s="14" t="s">
        <v>85</v>
      </c>
      <c r="AY513" s="160" t="s">
        <v>138</v>
      </c>
    </row>
    <row r="514" spans="2:65" s="1" customFormat="1" ht="10.199999999999999">
      <c r="B514" s="32"/>
      <c r="D514" s="146" t="s">
        <v>317</v>
      </c>
      <c r="F514" s="189" t="s">
        <v>805</v>
      </c>
      <c r="L514" s="32"/>
      <c r="M514" s="190"/>
      <c r="T514" s="56"/>
      <c r="AU514" s="17" t="s">
        <v>87</v>
      </c>
    </row>
    <row r="515" spans="2:65" s="1" customFormat="1" ht="10.199999999999999">
      <c r="B515" s="32"/>
      <c r="D515" s="146" t="s">
        <v>317</v>
      </c>
      <c r="F515" s="191" t="s">
        <v>806</v>
      </c>
      <c r="H515" s="192">
        <v>0</v>
      </c>
      <c r="L515" s="32"/>
      <c r="M515" s="190"/>
      <c r="T515" s="56"/>
      <c r="AU515" s="17" t="s">
        <v>87</v>
      </c>
    </row>
    <row r="516" spans="2:65" s="1" customFormat="1" ht="10.199999999999999">
      <c r="B516" s="32"/>
      <c r="D516" s="146" t="s">
        <v>317</v>
      </c>
      <c r="F516" s="191" t="s">
        <v>674</v>
      </c>
      <c r="H516" s="192">
        <v>485</v>
      </c>
      <c r="L516" s="32"/>
      <c r="M516" s="190"/>
      <c r="T516" s="56"/>
      <c r="AU516" s="17" t="s">
        <v>87</v>
      </c>
    </row>
    <row r="517" spans="2:65" s="1" customFormat="1" ht="10.199999999999999">
      <c r="B517" s="32"/>
      <c r="D517" s="146" t="s">
        <v>317</v>
      </c>
      <c r="F517" s="191" t="s">
        <v>150</v>
      </c>
      <c r="H517" s="192">
        <v>485</v>
      </c>
      <c r="L517" s="32"/>
      <c r="M517" s="190"/>
      <c r="T517" s="56"/>
      <c r="AU517" s="17" t="s">
        <v>87</v>
      </c>
    </row>
    <row r="518" spans="2:65" s="1" customFormat="1" ht="10.199999999999999">
      <c r="B518" s="32"/>
      <c r="D518" s="146" t="s">
        <v>317</v>
      </c>
      <c r="F518" s="189" t="s">
        <v>807</v>
      </c>
      <c r="L518" s="32"/>
      <c r="M518" s="190"/>
      <c r="T518" s="56"/>
      <c r="AU518" s="17" t="s">
        <v>87</v>
      </c>
    </row>
    <row r="519" spans="2:65" s="1" customFormat="1" ht="10.199999999999999">
      <c r="B519" s="32"/>
      <c r="D519" s="146" t="s">
        <v>317</v>
      </c>
      <c r="F519" s="191" t="s">
        <v>754</v>
      </c>
      <c r="H519" s="192">
        <v>0</v>
      </c>
      <c r="L519" s="32"/>
      <c r="M519" s="190"/>
      <c r="T519" s="56"/>
      <c r="AU519" s="17" t="s">
        <v>87</v>
      </c>
    </row>
    <row r="520" spans="2:65" s="1" customFormat="1" ht="10.199999999999999">
      <c r="B520" s="32"/>
      <c r="D520" s="146" t="s">
        <v>317</v>
      </c>
      <c r="F520" s="191" t="s">
        <v>808</v>
      </c>
      <c r="H520" s="192">
        <v>24.675000000000001</v>
      </c>
      <c r="L520" s="32"/>
      <c r="M520" s="190"/>
      <c r="T520" s="56"/>
      <c r="AU520" s="17" t="s">
        <v>87</v>
      </c>
    </row>
    <row r="521" spans="2:65" s="1" customFormat="1" ht="10.199999999999999">
      <c r="B521" s="32"/>
      <c r="D521" s="146" t="s">
        <v>317</v>
      </c>
      <c r="F521" s="191" t="s">
        <v>150</v>
      </c>
      <c r="H521" s="192">
        <v>24.675000000000001</v>
      </c>
      <c r="L521" s="32"/>
      <c r="M521" s="190"/>
      <c r="T521" s="56"/>
      <c r="AU521" s="17" t="s">
        <v>87</v>
      </c>
    </row>
    <row r="522" spans="2:65" s="1" customFormat="1" ht="10.199999999999999">
      <c r="B522" s="32"/>
      <c r="D522" s="146" t="s">
        <v>317</v>
      </c>
      <c r="F522" s="189" t="s">
        <v>809</v>
      </c>
      <c r="L522" s="32"/>
      <c r="M522" s="190"/>
      <c r="T522" s="56"/>
      <c r="AU522" s="17" t="s">
        <v>87</v>
      </c>
    </row>
    <row r="523" spans="2:65" s="1" customFormat="1" ht="10.199999999999999">
      <c r="B523" s="32"/>
      <c r="D523" s="146" t="s">
        <v>317</v>
      </c>
      <c r="F523" s="191" t="s">
        <v>752</v>
      </c>
      <c r="H523" s="192">
        <v>0</v>
      </c>
      <c r="L523" s="32"/>
      <c r="M523" s="190"/>
      <c r="T523" s="56"/>
      <c r="AU523" s="17" t="s">
        <v>87</v>
      </c>
    </row>
    <row r="524" spans="2:65" s="1" customFormat="1" ht="10.199999999999999">
      <c r="B524" s="32"/>
      <c r="D524" s="146" t="s">
        <v>317</v>
      </c>
      <c r="F524" s="191" t="s">
        <v>810</v>
      </c>
      <c r="H524" s="192">
        <v>51.5</v>
      </c>
      <c r="L524" s="32"/>
      <c r="M524" s="190"/>
      <c r="T524" s="56"/>
      <c r="AU524" s="17" t="s">
        <v>87</v>
      </c>
    </row>
    <row r="525" spans="2:65" s="1" customFormat="1" ht="10.199999999999999">
      <c r="B525" s="32"/>
      <c r="D525" s="146" t="s">
        <v>317</v>
      </c>
      <c r="F525" s="191" t="s">
        <v>150</v>
      </c>
      <c r="H525" s="192">
        <v>51.5</v>
      </c>
      <c r="L525" s="32"/>
      <c r="M525" s="190"/>
      <c r="T525" s="56"/>
      <c r="AU525" s="17" t="s">
        <v>87</v>
      </c>
    </row>
    <row r="526" spans="2:65" s="1" customFormat="1" ht="24.15" customHeight="1">
      <c r="B526" s="32"/>
      <c r="C526" s="132" t="s">
        <v>638</v>
      </c>
      <c r="D526" s="132" t="s">
        <v>140</v>
      </c>
      <c r="E526" s="133" t="s">
        <v>907</v>
      </c>
      <c r="F526" s="134" t="s">
        <v>908</v>
      </c>
      <c r="G526" s="135" t="s">
        <v>143</v>
      </c>
      <c r="H526" s="136">
        <v>152.55000000000001</v>
      </c>
      <c r="I526" s="137"/>
      <c r="J526" s="138">
        <f>ROUND(I526*H526,2)</f>
        <v>0</v>
      </c>
      <c r="K526" s="134" t="s">
        <v>144</v>
      </c>
      <c r="L526" s="32"/>
      <c r="M526" s="139" t="s">
        <v>1</v>
      </c>
      <c r="N526" s="140" t="s">
        <v>42</v>
      </c>
      <c r="P526" s="141">
        <f>O526*H526</f>
        <v>0</v>
      </c>
      <c r="Q526" s="141">
        <v>8.0000000000000007E-5</v>
      </c>
      <c r="R526" s="141">
        <f>Q526*H526</f>
        <v>1.2204000000000001E-2</v>
      </c>
      <c r="S526" s="141">
        <v>0</v>
      </c>
      <c r="T526" s="142">
        <f>S526*H526</f>
        <v>0</v>
      </c>
      <c r="AR526" s="143" t="s">
        <v>223</v>
      </c>
      <c r="AT526" s="143" t="s">
        <v>140</v>
      </c>
      <c r="AU526" s="143" t="s">
        <v>87</v>
      </c>
      <c r="AY526" s="17" t="s">
        <v>138</v>
      </c>
      <c r="BE526" s="144">
        <f>IF(N526="základní",J526,0)</f>
        <v>0</v>
      </c>
      <c r="BF526" s="144">
        <f>IF(N526="snížená",J526,0)</f>
        <v>0</v>
      </c>
      <c r="BG526" s="144">
        <f>IF(N526="zákl. přenesená",J526,0)</f>
        <v>0</v>
      </c>
      <c r="BH526" s="144">
        <f>IF(N526="sníž. přenesená",J526,0)</f>
        <v>0</v>
      </c>
      <c r="BI526" s="144">
        <f>IF(N526="nulová",J526,0)</f>
        <v>0</v>
      </c>
      <c r="BJ526" s="17" t="s">
        <v>85</v>
      </c>
      <c r="BK526" s="144">
        <f>ROUND(I526*H526,2)</f>
        <v>0</v>
      </c>
      <c r="BL526" s="17" t="s">
        <v>223</v>
      </c>
      <c r="BM526" s="143" t="s">
        <v>909</v>
      </c>
    </row>
    <row r="527" spans="2:65" s="13" customFormat="1" ht="10.199999999999999">
      <c r="B527" s="152"/>
      <c r="D527" s="146" t="s">
        <v>147</v>
      </c>
      <c r="E527" s="153" t="s">
        <v>1</v>
      </c>
      <c r="F527" s="154" t="s">
        <v>670</v>
      </c>
      <c r="H527" s="155">
        <v>136</v>
      </c>
      <c r="I527" s="156"/>
      <c r="L527" s="152"/>
      <c r="M527" s="157"/>
      <c r="T527" s="158"/>
      <c r="AT527" s="153" t="s">
        <v>147</v>
      </c>
      <c r="AU527" s="153" t="s">
        <v>87</v>
      </c>
      <c r="AV527" s="13" t="s">
        <v>87</v>
      </c>
      <c r="AW527" s="13" t="s">
        <v>34</v>
      </c>
      <c r="AX527" s="13" t="s">
        <v>77</v>
      </c>
      <c r="AY527" s="153" t="s">
        <v>138</v>
      </c>
    </row>
    <row r="528" spans="2:65" s="13" customFormat="1" ht="10.199999999999999">
      <c r="B528" s="152"/>
      <c r="D528" s="146" t="s">
        <v>147</v>
      </c>
      <c r="E528" s="153" t="s">
        <v>1</v>
      </c>
      <c r="F528" s="154" t="s">
        <v>679</v>
      </c>
      <c r="H528" s="155">
        <v>16.55</v>
      </c>
      <c r="I528" s="156"/>
      <c r="L528" s="152"/>
      <c r="M528" s="157"/>
      <c r="T528" s="158"/>
      <c r="AT528" s="153" t="s">
        <v>147</v>
      </c>
      <c r="AU528" s="153" t="s">
        <v>87</v>
      </c>
      <c r="AV528" s="13" t="s">
        <v>87</v>
      </c>
      <c r="AW528" s="13" t="s">
        <v>34</v>
      </c>
      <c r="AX528" s="13" t="s">
        <v>77</v>
      </c>
      <c r="AY528" s="153" t="s">
        <v>138</v>
      </c>
    </row>
    <row r="529" spans="2:65" s="14" customFormat="1" ht="10.199999999999999">
      <c r="B529" s="159"/>
      <c r="D529" s="146" t="s">
        <v>147</v>
      </c>
      <c r="E529" s="160" t="s">
        <v>1</v>
      </c>
      <c r="F529" s="161" t="s">
        <v>150</v>
      </c>
      <c r="H529" s="162">
        <v>152.55000000000001</v>
      </c>
      <c r="I529" s="163"/>
      <c r="L529" s="159"/>
      <c r="M529" s="164"/>
      <c r="T529" s="165"/>
      <c r="AT529" s="160" t="s">
        <v>147</v>
      </c>
      <c r="AU529" s="160" t="s">
        <v>87</v>
      </c>
      <c r="AV529" s="14" t="s">
        <v>145</v>
      </c>
      <c r="AW529" s="14" t="s">
        <v>34</v>
      </c>
      <c r="AX529" s="14" t="s">
        <v>85</v>
      </c>
      <c r="AY529" s="160" t="s">
        <v>138</v>
      </c>
    </row>
    <row r="530" spans="2:65" s="1" customFormat="1" ht="10.199999999999999">
      <c r="B530" s="32"/>
      <c r="D530" s="146" t="s">
        <v>317</v>
      </c>
      <c r="F530" s="189" t="s">
        <v>749</v>
      </c>
      <c r="L530" s="32"/>
      <c r="M530" s="190"/>
      <c r="T530" s="56"/>
      <c r="AU530" s="17" t="s">
        <v>87</v>
      </c>
    </row>
    <row r="531" spans="2:65" s="1" customFormat="1" ht="10.199999999999999">
      <c r="B531" s="32"/>
      <c r="D531" s="146" t="s">
        <v>317</v>
      </c>
      <c r="F531" s="191" t="s">
        <v>750</v>
      </c>
      <c r="H531" s="192">
        <v>0</v>
      </c>
      <c r="L531" s="32"/>
      <c r="M531" s="190"/>
      <c r="T531" s="56"/>
      <c r="AU531" s="17" t="s">
        <v>87</v>
      </c>
    </row>
    <row r="532" spans="2:65" s="1" customFormat="1" ht="10.199999999999999">
      <c r="B532" s="32"/>
      <c r="D532" s="146" t="s">
        <v>317</v>
      </c>
      <c r="F532" s="191" t="s">
        <v>672</v>
      </c>
      <c r="H532" s="192">
        <v>136</v>
      </c>
      <c r="L532" s="32"/>
      <c r="M532" s="190"/>
      <c r="T532" s="56"/>
      <c r="AU532" s="17" t="s">
        <v>87</v>
      </c>
    </row>
    <row r="533" spans="2:65" s="1" customFormat="1" ht="10.199999999999999">
      <c r="B533" s="32"/>
      <c r="D533" s="146" t="s">
        <v>317</v>
      </c>
      <c r="F533" s="191" t="s">
        <v>150</v>
      </c>
      <c r="H533" s="192">
        <v>136</v>
      </c>
      <c r="L533" s="32"/>
      <c r="M533" s="190"/>
      <c r="T533" s="56"/>
      <c r="AU533" s="17" t="s">
        <v>87</v>
      </c>
    </row>
    <row r="534" spans="2:65" s="1" customFormat="1" ht="10.199999999999999">
      <c r="B534" s="32"/>
      <c r="D534" s="146" t="s">
        <v>317</v>
      </c>
      <c r="F534" s="189" t="s">
        <v>751</v>
      </c>
      <c r="L534" s="32"/>
      <c r="M534" s="190"/>
      <c r="T534" s="56"/>
      <c r="AU534" s="17" t="s">
        <v>87</v>
      </c>
    </row>
    <row r="535" spans="2:65" s="1" customFormat="1" ht="10.199999999999999">
      <c r="B535" s="32"/>
      <c r="D535" s="146" t="s">
        <v>317</v>
      </c>
      <c r="F535" s="191" t="s">
        <v>752</v>
      </c>
      <c r="H535" s="192">
        <v>0</v>
      </c>
      <c r="L535" s="32"/>
      <c r="M535" s="190"/>
      <c r="T535" s="56"/>
      <c r="AU535" s="17" t="s">
        <v>87</v>
      </c>
    </row>
    <row r="536" spans="2:65" s="1" customFormat="1" ht="10.199999999999999">
      <c r="B536" s="32"/>
      <c r="D536" s="146" t="s">
        <v>317</v>
      </c>
      <c r="F536" s="191" t="s">
        <v>753</v>
      </c>
      <c r="H536" s="192">
        <v>16.55</v>
      </c>
      <c r="L536" s="32"/>
      <c r="M536" s="190"/>
      <c r="T536" s="56"/>
      <c r="AU536" s="17" t="s">
        <v>87</v>
      </c>
    </row>
    <row r="537" spans="2:65" s="1" customFormat="1" ht="10.199999999999999">
      <c r="B537" s="32"/>
      <c r="D537" s="146" t="s">
        <v>317</v>
      </c>
      <c r="F537" s="191" t="s">
        <v>150</v>
      </c>
      <c r="H537" s="192">
        <v>16.55</v>
      </c>
      <c r="L537" s="32"/>
      <c r="M537" s="190"/>
      <c r="T537" s="56"/>
      <c r="AU537" s="17" t="s">
        <v>87</v>
      </c>
    </row>
    <row r="538" spans="2:65" s="1" customFormat="1" ht="24.15" customHeight="1">
      <c r="B538" s="32"/>
      <c r="C538" s="132" t="s">
        <v>641</v>
      </c>
      <c r="D538" s="132" t="s">
        <v>140</v>
      </c>
      <c r="E538" s="133" t="s">
        <v>910</v>
      </c>
      <c r="F538" s="134" t="s">
        <v>911</v>
      </c>
      <c r="G538" s="135" t="s">
        <v>143</v>
      </c>
      <c r="H538" s="136">
        <v>73.72</v>
      </c>
      <c r="I538" s="137"/>
      <c r="J538" s="138">
        <f>ROUND(I538*H538,2)</f>
        <v>0</v>
      </c>
      <c r="K538" s="134" t="s">
        <v>144</v>
      </c>
      <c r="L538" s="32"/>
      <c r="M538" s="139" t="s">
        <v>1</v>
      </c>
      <c r="N538" s="140" t="s">
        <v>42</v>
      </c>
      <c r="P538" s="141">
        <f>O538*H538</f>
        <v>0</v>
      </c>
      <c r="Q538" s="141">
        <v>2.0400000000000001E-3</v>
      </c>
      <c r="R538" s="141">
        <f>Q538*H538</f>
        <v>0.15038880000000002</v>
      </c>
      <c r="S538" s="141">
        <v>0</v>
      </c>
      <c r="T538" s="142">
        <f>S538*H538</f>
        <v>0</v>
      </c>
      <c r="AR538" s="143" t="s">
        <v>223</v>
      </c>
      <c r="AT538" s="143" t="s">
        <v>140</v>
      </c>
      <c r="AU538" s="143" t="s">
        <v>87</v>
      </c>
      <c r="AY538" s="17" t="s">
        <v>138</v>
      </c>
      <c r="BE538" s="144">
        <f>IF(N538="základní",J538,0)</f>
        <v>0</v>
      </c>
      <c r="BF538" s="144">
        <f>IF(N538="snížená",J538,0)</f>
        <v>0</v>
      </c>
      <c r="BG538" s="144">
        <f>IF(N538="zákl. přenesená",J538,0)</f>
        <v>0</v>
      </c>
      <c r="BH538" s="144">
        <f>IF(N538="sníž. přenesená",J538,0)</f>
        <v>0</v>
      </c>
      <c r="BI538" s="144">
        <f>IF(N538="nulová",J538,0)</f>
        <v>0</v>
      </c>
      <c r="BJ538" s="17" t="s">
        <v>85</v>
      </c>
      <c r="BK538" s="144">
        <f>ROUND(I538*H538,2)</f>
        <v>0</v>
      </c>
      <c r="BL538" s="17" t="s">
        <v>223</v>
      </c>
      <c r="BM538" s="143" t="s">
        <v>912</v>
      </c>
    </row>
    <row r="539" spans="2:65" s="12" customFormat="1" ht="10.199999999999999">
      <c r="B539" s="145"/>
      <c r="D539" s="146" t="s">
        <v>147</v>
      </c>
      <c r="E539" s="147" t="s">
        <v>1</v>
      </c>
      <c r="F539" s="148" t="s">
        <v>869</v>
      </c>
      <c r="H539" s="147" t="s">
        <v>1</v>
      </c>
      <c r="I539" s="149"/>
      <c r="L539" s="145"/>
      <c r="M539" s="150"/>
      <c r="T539" s="151"/>
      <c r="AT539" s="147" t="s">
        <v>147</v>
      </c>
      <c r="AU539" s="147" t="s">
        <v>87</v>
      </c>
      <c r="AV539" s="12" t="s">
        <v>85</v>
      </c>
      <c r="AW539" s="12" t="s">
        <v>34</v>
      </c>
      <c r="AX539" s="12" t="s">
        <v>77</v>
      </c>
      <c r="AY539" s="147" t="s">
        <v>138</v>
      </c>
    </row>
    <row r="540" spans="2:65" s="13" customFormat="1" ht="10.199999999999999">
      <c r="B540" s="152"/>
      <c r="D540" s="146" t="s">
        <v>147</v>
      </c>
      <c r="E540" s="153" t="s">
        <v>1</v>
      </c>
      <c r="F540" s="154" t="s">
        <v>679</v>
      </c>
      <c r="H540" s="155">
        <v>16.55</v>
      </c>
      <c r="I540" s="156"/>
      <c r="L540" s="152"/>
      <c r="M540" s="157"/>
      <c r="T540" s="158"/>
      <c r="AT540" s="153" t="s">
        <v>147</v>
      </c>
      <c r="AU540" s="153" t="s">
        <v>87</v>
      </c>
      <c r="AV540" s="13" t="s">
        <v>87</v>
      </c>
      <c r="AW540" s="13" t="s">
        <v>34</v>
      </c>
      <c r="AX540" s="13" t="s">
        <v>77</v>
      </c>
      <c r="AY540" s="153" t="s">
        <v>138</v>
      </c>
    </row>
    <row r="541" spans="2:65" s="12" customFormat="1" ht="10.199999999999999">
      <c r="B541" s="145"/>
      <c r="D541" s="146" t="s">
        <v>147</v>
      </c>
      <c r="E541" s="147" t="s">
        <v>1</v>
      </c>
      <c r="F541" s="148" t="s">
        <v>870</v>
      </c>
      <c r="H541" s="147" t="s">
        <v>1</v>
      </c>
      <c r="I541" s="149"/>
      <c r="L541" s="145"/>
      <c r="M541" s="150"/>
      <c r="T541" s="151"/>
      <c r="AT541" s="147" t="s">
        <v>147</v>
      </c>
      <c r="AU541" s="147" t="s">
        <v>87</v>
      </c>
      <c r="AV541" s="12" t="s">
        <v>85</v>
      </c>
      <c r="AW541" s="12" t="s">
        <v>34</v>
      </c>
      <c r="AX541" s="12" t="s">
        <v>77</v>
      </c>
      <c r="AY541" s="147" t="s">
        <v>138</v>
      </c>
    </row>
    <row r="542" spans="2:65" s="13" customFormat="1" ht="10.199999999999999">
      <c r="B542" s="152"/>
      <c r="D542" s="146" t="s">
        <v>147</v>
      </c>
      <c r="E542" s="153" t="s">
        <v>1</v>
      </c>
      <c r="F542" s="154" t="s">
        <v>871</v>
      </c>
      <c r="H542" s="155">
        <v>51.5</v>
      </c>
      <c r="I542" s="156"/>
      <c r="L542" s="152"/>
      <c r="M542" s="157"/>
      <c r="T542" s="158"/>
      <c r="AT542" s="153" t="s">
        <v>147</v>
      </c>
      <c r="AU542" s="153" t="s">
        <v>87</v>
      </c>
      <c r="AV542" s="13" t="s">
        <v>87</v>
      </c>
      <c r="AW542" s="13" t="s">
        <v>34</v>
      </c>
      <c r="AX542" s="13" t="s">
        <v>77</v>
      </c>
      <c r="AY542" s="153" t="s">
        <v>138</v>
      </c>
    </row>
    <row r="543" spans="2:65" s="12" customFormat="1" ht="10.199999999999999">
      <c r="B543" s="145"/>
      <c r="D543" s="146" t="s">
        <v>147</v>
      </c>
      <c r="E543" s="147" t="s">
        <v>1</v>
      </c>
      <c r="F543" s="148" t="s">
        <v>872</v>
      </c>
      <c r="H543" s="147" t="s">
        <v>1</v>
      </c>
      <c r="I543" s="149"/>
      <c r="L543" s="145"/>
      <c r="M543" s="150"/>
      <c r="T543" s="151"/>
      <c r="AT543" s="147" t="s">
        <v>147</v>
      </c>
      <c r="AU543" s="147" t="s">
        <v>87</v>
      </c>
      <c r="AV543" s="12" t="s">
        <v>85</v>
      </c>
      <c r="AW543" s="12" t="s">
        <v>34</v>
      </c>
      <c r="AX543" s="12" t="s">
        <v>77</v>
      </c>
      <c r="AY543" s="147" t="s">
        <v>138</v>
      </c>
    </row>
    <row r="544" spans="2:65" s="13" customFormat="1" ht="10.199999999999999">
      <c r="B544" s="152"/>
      <c r="D544" s="146" t="s">
        <v>147</v>
      </c>
      <c r="E544" s="153" t="s">
        <v>1</v>
      </c>
      <c r="F544" s="154" t="s">
        <v>873</v>
      </c>
      <c r="H544" s="155">
        <v>5.67</v>
      </c>
      <c r="I544" s="156"/>
      <c r="L544" s="152"/>
      <c r="M544" s="157"/>
      <c r="T544" s="158"/>
      <c r="AT544" s="153" t="s">
        <v>147</v>
      </c>
      <c r="AU544" s="153" t="s">
        <v>87</v>
      </c>
      <c r="AV544" s="13" t="s">
        <v>87</v>
      </c>
      <c r="AW544" s="13" t="s">
        <v>34</v>
      </c>
      <c r="AX544" s="13" t="s">
        <v>77</v>
      </c>
      <c r="AY544" s="153" t="s">
        <v>138</v>
      </c>
    </row>
    <row r="545" spans="2:65" s="14" customFormat="1" ht="10.199999999999999">
      <c r="B545" s="159"/>
      <c r="D545" s="146" t="s">
        <v>147</v>
      </c>
      <c r="E545" s="160" t="s">
        <v>1</v>
      </c>
      <c r="F545" s="161" t="s">
        <v>150</v>
      </c>
      <c r="H545" s="162">
        <v>73.72</v>
      </c>
      <c r="I545" s="163"/>
      <c r="L545" s="159"/>
      <c r="M545" s="164"/>
      <c r="T545" s="165"/>
      <c r="AT545" s="160" t="s">
        <v>147</v>
      </c>
      <c r="AU545" s="160" t="s">
        <v>87</v>
      </c>
      <c r="AV545" s="14" t="s">
        <v>145</v>
      </c>
      <c r="AW545" s="14" t="s">
        <v>34</v>
      </c>
      <c r="AX545" s="14" t="s">
        <v>85</v>
      </c>
      <c r="AY545" s="160" t="s">
        <v>138</v>
      </c>
    </row>
    <row r="546" spans="2:65" s="1" customFormat="1" ht="10.199999999999999">
      <c r="B546" s="32"/>
      <c r="D546" s="146" t="s">
        <v>317</v>
      </c>
      <c r="F546" s="189" t="s">
        <v>751</v>
      </c>
      <c r="L546" s="32"/>
      <c r="M546" s="190"/>
      <c r="T546" s="56"/>
      <c r="AU546" s="17" t="s">
        <v>87</v>
      </c>
    </row>
    <row r="547" spans="2:65" s="1" customFormat="1" ht="10.199999999999999">
      <c r="B547" s="32"/>
      <c r="D547" s="146" t="s">
        <v>317</v>
      </c>
      <c r="F547" s="191" t="s">
        <v>752</v>
      </c>
      <c r="H547" s="192">
        <v>0</v>
      </c>
      <c r="L547" s="32"/>
      <c r="M547" s="190"/>
      <c r="T547" s="56"/>
      <c r="AU547" s="17" t="s">
        <v>87</v>
      </c>
    </row>
    <row r="548" spans="2:65" s="1" customFormat="1" ht="10.199999999999999">
      <c r="B548" s="32"/>
      <c r="D548" s="146" t="s">
        <v>317</v>
      </c>
      <c r="F548" s="191" t="s">
        <v>753</v>
      </c>
      <c r="H548" s="192">
        <v>16.55</v>
      </c>
      <c r="L548" s="32"/>
      <c r="M548" s="190"/>
      <c r="T548" s="56"/>
      <c r="AU548" s="17" t="s">
        <v>87</v>
      </c>
    </row>
    <row r="549" spans="2:65" s="1" customFormat="1" ht="10.199999999999999">
      <c r="B549" s="32"/>
      <c r="D549" s="146" t="s">
        <v>317</v>
      </c>
      <c r="F549" s="191" t="s">
        <v>150</v>
      </c>
      <c r="H549" s="192">
        <v>16.55</v>
      </c>
      <c r="L549" s="32"/>
      <c r="M549" s="190"/>
      <c r="T549" s="56"/>
      <c r="AU549" s="17" t="s">
        <v>87</v>
      </c>
    </row>
    <row r="550" spans="2:65" s="1" customFormat="1" ht="16.5" customHeight="1">
      <c r="B550" s="32"/>
      <c r="C550" s="173" t="s">
        <v>643</v>
      </c>
      <c r="D550" s="173" t="s">
        <v>201</v>
      </c>
      <c r="E550" s="174" t="s">
        <v>913</v>
      </c>
      <c r="F550" s="175" t="s">
        <v>914</v>
      </c>
      <c r="G550" s="176" t="s">
        <v>157</v>
      </c>
      <c r="H550" s="177">
        <v>2.4740000000000002</v>
      </c>
      <c r="I550" s="178"/>
      <c r="J550" s="179">
        <f>ROUND(I550*H550,2)</f>
        <v>0</v>
      </c>
      <c r="K550" s="175" t="s">
        <v>144</v>
      </c>
      <c r="L550" s="180"/>
      <c r="M550" s="181" t="s">
        <v>1</v>
      </c>
      <c r="N550" s="182" t="s">
        <v>42</v>
      </c>
      <c r="P550" s="141">
        <f>O550*H550</f>
        <v>0</v>
      </c>
      <c r="Q550" s="141">
        <v>0.03</v>
      </c>
      <c r="R550" s="141">
        <f>Q550*H550</f>
        <v>7.4220000000000008E-2</v>
      </c>
      <c r="S550" s="141">
        <v>0</v>
      </c>
      <c r="T550" s="142">
        <f>S550*H550</f>
        <v>0</v>
      </c>
      <c r="AR550" s="143" t="s">
        <v>286</v>
      </c>
      <c r="AT550" s="143" t="s">
        <v>201</v>
      </c>
      <c r="AU550" s="143" t="s">
        <v>87</v>
      </c>
      <c r="AY550" s="17" t="s">
        <v>138</v>
      </c>
      <c r="BE550" s="144">
        <f>IF(N550="základní",J550,0)</f>
        <v>0</v>
      </c>
      <c r="BF550" s="144">
        <f>IF(N550="snížená",J550,0)</f>
        <v>0</v>
      </c>
      <c r="BG550" s="144">
        <f>IF(N550="zákl. přenesená",J550,0)</f>
        <v>0</v>
      </c>
      <c r="BH550" s="144">
        <f>IF(N550="sníž. přenesená",J550,0)</f>
        <v>0</v>
      </c>
      <c r="BI550" s="144">
        <f>IF(N550="nulová",J550,0)</f>
        <v>0</v>
      </c>
      <c r="BJ550" s="17" t="s">
        <v>85</v>
      </c>
      <c r="BK550" s="144">
        <f>ROUND(I550*H550,2)</f>
        <v>0</v>
      </c>
      <c r="BL550" s="17" t="s">
        <v>223</v>
      </c>
      <c r="BM550" s="143" t="s">
        <v>915</v>
      </c>
    </row>
    <row r="551" spans="2:65" s="12" customFormat="1" ht="10.199999999999999">
      <c r="B551" s="145"/>
      <c r="D551" s="146" t="s">
        <v>147</v>
      </c>
      <c r="E551" s="147" t="s">
        <v>1</v>
      </c>
      <c r="F551" s="148" t="s">
        <v>869</v>
      </c>
      <c r="H551" s="147" t="s">
        <v>1</v>
      </c>
      <c r="I551" s="149"/>
      <c r="L551" s="145"/>
      <c r="M551" s="150"/>
      <c r="T551" s="151"/>
      <c r="AT551" s="147" t="s">
        <v>147</v>
      </c>
      <c r="AU551" s="147" t="s">
        <v>87</v>
      </c>
      <c r="AV551" s="12" t="s">
        <v>85</v>
      </c>
      <c r="AW551" s="12" t="s">
        <v>34</v>
      </c>
      <c r="AX551" s="12" t="s">
        <v>77</v>
      </c>
      <c r="AY551" s="147" t="s">
        <v>138</v>
      </c>
    </row>
    <row r="552" spans="2:65" s="13" customFormat="1" ht="10.199999999999999">
      <c r="B552" s="152"/>
      <c r="D552" s="146" t="s">
        <v>147</v>
      </c>
      <c r="E552" s="153" t="s">
        <v>1</v>
      </c>
      <c r="F552" s="154" t="s">
        <v>916</v>
      </c>
      <c r="H552" s="155">
        <v>0.29099999999999998</v>
      </c>
      <c r="I552" s="156"/>
      <c r="L552" s="152"/>
      <c r="M552" s="157"/>
      <c r="T552" s="158"/>
      <c r="AT552" s="153" t="s">
        <v>147</v>
      </c>
      <c r="AU552" s="153" t="s">
        <v>87</v>
      </c>
      <c r="AV552" s="13" t="s">
        <v>87</v>
      </c>
      <c r="AW552" s="13" t="s">
        <v>34</v>
      </c>
      <c r="AX552" s="13" t="s">
        <v>77</v>
      </c>
      <c r="AY552" s="153" t="s">
        <v>138</v>
      </c>
    </row>
    <row r="553" spans="2:65" s="12" customFormat="1" ht="10.199999999999999">
      <c r="B553" s="145"/>
      <c r="D553" s="146" t="s">
        <v>147</v>
      </c>
      <c r="E553" s="147" t="s">
        <v>1</v>
      </c>
      <c r="F553" s="148" t="s">
        <v>870</v>
      </c>
      <c r="H553" s="147" t="s">
        <v>1</v>
      </c>
      <c r="I553" s="149"/>
      <c r="L553" s="145"/>
      <c r="M553" s="150"/>
      <c r="T553" s="151"/>
      <c r="AT553" s="147" t="s">
        <v>147</v>
      </c>
      <c r="AU553" s="147" t="s">
        <v>87</v>
      </c>
      <c r="AV553" s="12" t="s">
        <v>85</v>
      </c>
      <c r="AW553" s="12" t="s">
        <v>34</v>
      </c>
      <c r="AX553" s="12" t="s">
        <v>77</v>
      </c>
      <c r="AY553" s="147" t="s">
        <v>138</v>
      </c>
    </row>
    <row r="554" spans="2:65" s="13" customFormat="1" ht="10.199999999999999">
      <c r="B554" s="152"/>
      <c r="D554" s="146" t="s">
        <v>147</v>
      </c>
      <c r="E554" s="153" t="s">
        <v>1</v>
      </c>
      <c r="F554" s="154" t="s">
        <v>917</v>
      </c>
      <c r="H554" s="155">
        <v>1.8129999999999999</v>
      </c>
      <c r="I554" s="156"/>
      <c r="L554" s="152"/>
      <c r="M554" s="157"/>
      <c r="T554" s="158"/>
      <c r="AT554" s="153" t="s">
        <v>147</v>
      </c>
      <c r="AU554" s="153" t="s">
        <v>87</v>
      </c>
      <c r="AV554" s="13" t="s">
        <v>87</v>
      </c>
      <c r="AW554" s="13" t="s">
        <v>34</v>
      </c>
      <c r="AX554" s="13" t="s">
        <v>77</v>
      </c>
      <c r="AY554" s="153" t="s">
        <v>138</v>
      </c>
    </row>
    <row r="555" spans="2:65" s="12" customFormat="1" ht="10.199999999999999">
      <c r="B555" s="145"/>
      <c r="D555" s="146" t="s">
        <v>147</v>
      </c>
      <c r="E555" s="147" t="s">
        <v>1</v>
      </c>
      <c r="F555" s="148" t="s">
        <v>872</v>
      </c>
      <c r="H555" s="147" t="s">
        <v>1</v>
      </c>
      <c r="I555" s="149"/>
      <c r="L555" s="145"/>
      <c r="M555" s="150"/>
      <c r="T555" s="151"/>
      <c r="AT555" s="147" t="s">
        <v>147</v>
      </c>
      <c r="AU555" s="147" t="s">
        <v>87</v>
      </c>
      <c r="AV555" s="12" t="s">
        <v>85</v>
      </c>
      <c r="AW555" s="12" t="s">
        <v>34</v>
      </c>
      <c r="AX555" s="12" t="s">
        <v>77</v>
      </c>
      <c r="AY555" s="147" t="s">
        <v>138</v>
      </c>
    </row>
    <row r="556" spans="2:65" s="13" customFormat="1" ht="10.199999999999999">
      <c r="B556" s="152"/>
      <c r="D556" s="146" t="s">
        <v>147</v>
      </c>
      <c r="E556" s="153" t="s">
        <v>1</v>
      </c>
      <c r="F556" s="154" t="s">
        <v>918</v>
      </c>
      <c r="H556" s="155">
        <v>0.37</v>
      </c>
      <c r="I556" s="156"/>
      <c r="L556" s="152"/>
      <c r="M556" s="157"/>
      <c r="T556" s="158"/>
      <c r="AT556" s="153" t="s">
        <v>147</v>
      </c>
      <c r="AU556" s="153" t="s">
        <v>87</v>
      </c>
      <c r="AV556" s="13" t="s">
        <v>87</v>
      </c>
      <c r="AW556" s="13" t="s">
        <v>34</v>
      </c>
      <c r="AX556" s="13" t="s">
        <v>77</v>
      </c>
      <c r="AY556" s="153" t="s">
        <v>138</v>
      </c>
    </row>
    <row r="557" spans="2:65" s="14" customFormat="1" ht="10.199999999999999">
      <c r="B557" s="159"/>
      <c r="D557" s="146" t="s">
        <v>147</v>
      </c>
      <c r="E557" s="160" t="s">
        <v>1</v>
      </c>
      <c r="F557" s="161" t="s">
        <v>150</v>
      </c>
      <c r="H557" s="162">
        <v>2.4740000000000002</v>
      </c>
      <c r="I557" s="163"/>
      <c r="L557" s="159"/>
      <c r="M557" s="164"/>
      <c r="T557" s="165"/>
      <c r="AT557" s="160" t="s">
        <v>147</v>
      </c>
      <c r="AU557" s="160" t="s">
        <v>87</v>
      </c>
      <c r="AV557" s="14" t="s">
        <v>145</v>
      </c>
      <c r="AW557" s="14" t="s">
        <v>34</v>
      </c>
      <c r="AX557" s="14" t="s">
        <v>85</v>
      </c>
      <c r="AY557" s="160" t="s">
        <v>138</v>
      </c>
    </row>
    <row r="558" spans="2:65" s="1" customFormat="1" ht="10.199999999999999">
      <c r="B558" s="32"/>
      <c r="D558" s="146" t="s">
        <v>317</v>
      </c>
      <c r="F558" s="189" t="s">
        <v>751</v>
      </c>
      <c r="L558" s="32"/>
      <c r="M558" s="190"/>
      <c r="T558" s="56"/>
      <c r="AU558" s="17" t="s">
        <v>87</v>
      </c>
    </row>
    <row r="559" spans="2:65" s="1" customFormat="1" ht="10.199999999999999">
      <c r="B559" s="32"/>
      <c r="D559" s="146" t="s">
        <v>317</v>
      </c>
      <c r="F559" s="191" t="s">
        <v>752</v>
      </c>
      <c r="H559" s="192">
        <v>0</v>
      </c>
      <c r="L559" s="32"/>
      <c r="M559" s="190"/>
      <c r="T559" s="56"/>
      <c r="AU559" s="17" t="s">
        <v>87</v>
      </c>
    </row>
    <row r="560" spans="2:65" s="1" customFormat="1" ht="10.199999999999999">
      <c r="B560" s="32"/>
      <c r="D560" s="146" t="s">
        <v>317</v>
      </c>
      <c r="F560" s="191" t="s">
        <v>753</v>
      </c>
      <c r="H560" s="192">
        <v>16.55</v>
      </c>
      <c r="L560" s="32"/>
      <c r="M560" s="190"/>
      <c r="T560" s="56"/>
      <c r="AU560" s="17" t="s">
        <v>87</v>
      </c>
    </row>
    <row r="561" spans="2:65" s="1" customFormat="1" ht="10.199999999999999">
      <c r="B561" s="32"/>
      <c r="D561" s="146" t="s">
        <v>317</v>
      </c>
      <c r="F561" s="191" t="s">
        <v>150</v>
      </c>
      <c r="H561" s="192">
        <v>16.55</v>
      </c>
      <c r="L561" s="32"/>
      <c r="M561" s="190"/>
      <c r="T561" s="56"/>
      <c r="AU561" s="17" t="s">
        <v>87</v>
      </c>
    </row>
    <row r="562" spans="2:65" s="1" customFormat="1" ht="24.15" customHeight="1">
      <c r="B562" s="32"/>
      <c r="C562" s="132" t="s">
        <v>649</v>
      </c>
      <c r="D562" s="132" t="s">
        <v>140</v>
      </c>
      <c r="E562" s="133" t="s">
        <v>848</v>
      </c>
      <c r="F562" s="134" t="s">
        <v>849</v>
      </c>
      <c r="G562" s="135" t="s">
        <v>185</v>
      </c>
      <c r="H562" s="136">
        <v>4.0880000000000001</v>
      </c>
      <c r="I562" s="137"/>
      <c r="J562" s="138">
        <f>ROUND(I562*H562,2)</f>
        <v>0</v>
      </c>
      <c r="K562" s="134" t="s">
        <v>144</v>
      </c>
      <c r="L562" s="32"/>
      <c r="M562" s="139" t="s">
        <v>1</v>
      </c>
      <c r="N562" s="140" t="s">
        <v>42</v>
      </c>
      <c r="P562" s="141">
        <f>O562*H562</f>
        <v>0</v>
      </c>
      <c r="Q562" s="141">
        <v>0</v>
      </c>
      <c r="R562" s="141">
        <f>Q562*H562</f>
        <v>0</v>
      </c>
      <c r="S562" s="141">
        <v>0</v>
      </c>
      <c r="T562" s="142">
        <f>S562*H562</f>
        <v>0</v>
      </c>
      <c r="AR562" s="143" t="s">
        <v>223</v>
      </c>
      <c r="AT562" s="143" t="s">
        <v>140</v>
      </c>
      <c r="AU562" s="143" t="s">
        <v>87</v>
      </c>
      <c r="AY562" s="17" t="s">
        <v>138</v>
      </c>
      <c r="BE562" s="144">
        <f>IF(N562="základní",J562,0)</f>
        <v>0</v>
      </c>
      <c r="BF562" s="144">
        <f>IF(N562="snížená",J562,0)</f>
        <v>0</v>
      </c>
      <c r="BG562" s="144">
        <f>IF(N562="zákl. přenesená",J562,0)</f>
        <v>0</v>
      </c>
      <c r="BH562" s="144">
        <f>IF(N562="sníž. přenesená",J562,0)</f>
        <v>0</v>
      </c>
      <c r="BI562" s="144">
        <f>IF(N562="nulová",J562,0)</f>
        <v>0</v>
      </c>
      <c r="BJ562" s="17" t="s">
        <v>85</v>
      </c>
      <c r="BK562" s="144">
        <f>ROUND(I562*H562,2)</f>
        <v>0</v>
      </c>
      <c r="BL562" s="17" t="s">
        <v>223</v>
      </c>
      <c r="BM562" s="143" t="s">
        <v>919</v>
      </c>
    </row>
    <row r="563" spans="2:65" s="11" customFormat="1" ht="22.8" customHeight="1">
      <c r="B563" s="120"/>
      <c r="D563" s="121" t="s">
        <v>76</v>
      </c>
      <c r="E563" s="130" t="s">
        <v>920</v>
      </c>
      <c r="F563" s="130" t="s">
        <v>921</v>
      </c>
      <c r="I563" s="123"/>
      <c r="J563" s="131">
        <f>BK563</f>
        <v>0</v>
      </c>
      <c r="L563" s="120"/>
      <c r="M563" s="125"/>
      <c r="P563" s="126">
        <f>SUM(P564:P586)</f>
        <v>0</v>
      </c>
      <c r="R563" s="126">
        <f>SUM(R564:R586)</f>
        <v>2.8919999999999998E-2</v>
      </c>
      <c r="T563" s="127">
        <f>SUM(T564:T586)</f>
        <v>0.11046</v>
      </c>
      <c r="AR563" s="121" t="s">
        <v>87</v>
      </c>
      <c r="AT563" s="128" t="s">
        <v>76</v>
      </c>
      <c r="AU563" s="128" t="s">
        <v>85</v>
      </c>
      <c r="AY563" s="121" t="s">
        <v>138</v>
      </c>
      <c r="BK563" s="129">
        <f>SUM(BK564:BK586)</f>
        <v>0</v>
      </c>
    </row>
    <row r="564" spans="2:65" s="1" customFormat="1" ht="16.5" customHeight="1">
      <c r="B564" s="32"/>
      <c r="C564" s="132" t="s">
        <v>653</v>
      </c>
      <c r="D564" s="132" t="s">
        <v>140</v>
      </c>
      <c r="E564" s="133" t="s">
        <v>922</v>
      </c>
      <c r="F564" s="134" t="s">
        <v>923</v>
      </c>
      <c r="G564" s="135" t="s">
        <v>232</v>
      </c>
      <c r="H564" s="136">
        <v>4</v>
      </c>
      <c r="I564" s="137"/>
      <c r="J564" s="138">
        <f>ROUND(I564*H564,2)</f>
        <v>0</v>
      </c>
      <c r="K564" s="134" t="s">
        <v>144</v>
      </c>
      <c r="L564" s="32"/>
      <c r="M564" s="139" t="s">
        <v>1</v>
      </c>
      <c r="N564" s="140" t="s">
        <v>42</v>
      </c>
      <c r="P564" s="141">
        <f>O564*H564</f>
        <v>0</v>
      </c>
      <c r="Q564" s="141">
        <v>1E-3</v>
      </c>
      <c r="R564" s="141">
        <f>Q564*H564</f>
        <v>4.0000000000000001E-3</v>
      </c>
      <c r="S564" s="141">
        <v>0</v>
      </c>
      <c r="T564" s="142">
        <f>S564*H564</f>
        <v>0</v>
      </c>
      <c r="AR564" s="143" t="s">
        <v>223</v>
      </c>
      <c r="AT564" s="143" t="s">
        <v>140</v>
      </c>
      <c r="AU564" s="143" t="s">
        <v>87</v>
      </c>
      <c r="AY564" s="17" t="s">
        <v>138</v>
      </c>
      <c r="BE564" s="144">
        <f>IF(N564="základní",J564,0)</f>
        <v>0</v>
      </c>
      <c r="BF564" s="144">
        <f>IF(N564="snížená",J564,0)</f>
        <v>0</v>
      </c>
      <c r="BG564" s="144">
        <f>IF(N564="zákl. přenesená",J564,0)</f>
        <v>0</v>
      </c>
      <c r="BH564" s="144">
        <f>IF(N564="sníž. přenesená",J564,0)</f>
        <v>0</v>
      </c>
      <c r="BI564" s="144">
        <f>IF(N564="nulová",J564,0)</f>
        <v>0</v>
      </c>
      <c r="BJ564" s="17" t="s">
        <v>85</v>
      </c>
      <c r="BK564" s="144">
        <f>ROUND(I564*H564,2)</f>
        <v>0</v>
      </c>
      <c r="BL564" s="17" t="s">
        <v>223</v>
      </c>
      <c r="BM564" s="143" t="s">
        <v>924</v>
      </c>
    </row>
    <row r="565" spans="2:65" s="12" customFormat="1" ht="10.199999999999999">
      <c r="B565" s="145"/>
      <c r="D565" s="146" t="s">
        <v>147</v>
      </c>
      <c r="E565" s="147" t="s">
        <v>1</v>
      </c>
      <c r="F565" s="148" t="s">
        <v>925</v>
      </c>
      <c r="H565" s="147" t="s">
        <v>1</v>
      </c>
      <c r="I565" s="149"/>
      <c r="L565" s="145"/>
      <c r="M565" s="150"/>
      <c r="T565" s="151"/>
      <c r="AT565" s="147" t="s">
        <v>147</v>
      </c>
      <c r="AU565" s="147" t="s">
        <v>87</v>
      </c>
      <c r="AV565" s="12" t="s">
        <v>85</v>
      </c>
      <c r="AW565" s="12" t="s">
        <v>34</v>
      </c>
      <c r="AX565" s="12" t="s">
        <v>77</v>
      </c>
      <c r="AY565" s="147" t="s">
        <v>138</v>
      </c>
    </row>
    <row r="566" spans="2:65" s="13" customFormat="1" ht="10.199999999999999">
      <c r="B566" s="152"/>
      <c r="D566" s="146" t="s">
        <v>147</v>
      </c>
      <c r="E566" s="153" t="s">
        <v>1</v>
      </c>
      <c r="F566" s="154" t="s">
        <v>145</v>
      </c>
      <c r="H566" s="155">
        <v>4</v>
      </c>
      <c r="I566" s="156"/>
      <c r="L566" s="152"/>
      <c r="M566" s="157"/>
      <c r="T566" s="158"/>
      <c r="AT566" s="153" t="s">
        <v>147</v>
      </c>
      <c r="AU566" s="153" t="s">
        <v>87</v>
      </c>
      <c r="AV566" s="13" t="s">
        <v>87</v>
      </c>
      <c r="AW566" s="13" t="s">
        <v>34</v>
      </c>
      <c r="AX566" s="13" t="s">
        <v>85</v>
      </c>
      <c r="AY566" s="153" t="s">
        <v>138</v>
      </c>
    </row>
    <row r="567" spans="2:65" s="1" customFormat="1" ht="21.75" customHeight="1">
      <c r="B567" s="32"/>
      <c r="C567" s="132" t="s">
        <v>656</v>
      </c>
      <c r="D567" s="132" t="s">
        <v>140</v>
      </c>
      <c r="E567" s="133" t="s">
        <v>926</v>
      </c>
      <c r="F567" s="134" t="s">
        <v>927</v>
      </c>
      <c r="G567" s="135" t="s">
        <v>243</v>
      </c>
      <c r="H567" s="136">
        <v>8</v>
      </c>
      <c r="I567" s="137"/>
      <c r="J567" s="138">
        <f>ROUND(I567*H567,2)</f>
        <v>0</v>
      </c>
      <c r="K567" s="134" t="s">
        <v>144</v>
      </c>
      <c r="L567" s="32"/>
      <c r="M567" s="139" t="s">
        <v>1</v>
      </c>
      <c r="N567" s="140" t="s">
        <v>42</v>
      </c>
      <c r="P567" s="141">
        <f>O567*H567</f>
        <v>0</v>
      </c>
      <c r="Q567" s="141">
        <v>1.6800000000000001E-3</v>
      </c>
      <c r="R567" s="141">
        <f>Q567*H567</f>
        <v>1.3440000000000001E-2</v>
      </c>
      <c r="S567" s="141">
        <v>0</v>
      </c>
      <c r="T567" s="142">
        <f>S567*H567</f>
        <v>0</v>
      </c>
      <c r="AR567" s="143" t="s">
        <v>223</v>
      </c>
      <c r="AT567" s="143" t="s">
        <v>140</v>
      </c>
      <c r="AU567" s="143" t="s">
        <v>87</v>
      </c>
      <c r="AY567" s="17" t="s">
        <v>138</v>
      </c>
      <c r="BE567" s="144">
        <f>IF(N567="základní",J567,0)</f>
        <v>0</v>
      </c>
      <c r="BF567" s="144">
        <f>IF(N567="snížená",J567,0)</f>
        <v>0</v>
      </c>
      <c r="BG567" s="144">
        <f>IF(N567="zákl. přenesená",J567,0)</f>
        <v>0</v>
      </c>
      <c r="BH567" s="144">
        <f>IF(N567="sníž. přenesená",J567,0)</f>
        <v>0</v>
      </c>
      <c r="BI567" s="144">
        <f>IF(N567="nulová",J567,0)</f>
        <v>0</v>
      </c>
      <c r="BJ567" s="17" t="s">
        <v>85</v>
      </c>
      <c r="BK567" s="144">
        <f>ROUND(I567*H567,2)</f>
        <v>0</v>
      </c>
      <c r="BL567" s="17" t="s">
        <v>223</v>
      </c>
      <c r="BM567" s="143" t="s">
        <v>928</v>
      </c>
    </row>
    <row r="568" spans="2:65" s="12" customFormat="1" ht="10.199999999999999">
      <c r="B568" s="145"/>
      <c r="D568" s="146" t="s">
        <v>147</v>
      </c>
      <c r="E568" s="147" t="s">
        <v>1</v>
      </c>
      <c r="F568" s="148" t="s">
        <v>929</v>
      </c>
      <c r="H568" s="147" t="s">
        <v>1</v>
      </c>
      <c r="I568" s="149"/>
      <c r="L568" s="145"/>
      <c r="M568" s="150"/>
      <c r="T568" s="151"/>
      <c r="AT568" s="147" t="s">
        <v>147</v>
      </c>
      <c r="AU568" s="147" t="s">
        <v>87</v>
      </c>
      <c r="AV568" s="12" t="s">
        <v>85</v>
      </c>
      <c r="AW568" s="12" t="s">
        <v>34</v>
      </c>
      <c r="AX568" s="12" t="s">
        <v>77</v>
      </c>
      <c r="AY568" s="147" t="s">
        <v>138</v>
      </c>
    </row>
    <row r="569" spans="2:65" s="13" customFormat="1" ht="10.199999999999999">
      <c r="B569" s="152"/>
      <c r="D569" s="146" t="s">
        <v>147</v>
      </c>
      <c r="E569" s="153" t="s">
        <v>1</v>
      </c>
      <c r="F569" s="154" t="s">
        <v>930</v>
      </c>
      <c r="H569" s="155">
        <v>8</v>
      </c>
      <c r="I569" s="156"/>
      <c r="L569" s="152"/>
      <c r="M569" s="157"/>
      <c r="T569" s="158"/>
      <c r="AT569" s="153" t="s">
        <v>147</v>
      </c>
      <c r="AU569" s="153" t="s">
        <v>87</v>
      </c>
      <c r="AV569" s="13" t="s">
        <v>87</v>
      </c>
      <c r="AW569" s="13" t="s">
        <v>34</v>
      </c>
      <c r="AX569" s="13" t="s">
        <v>77</v>
      </c>
      <c r="AY569" s="153" t="s">
        <v>138</v>
      </c>
    </row>
    <row r="570" spans="2:65" s="14" customFormat="1" ht="10.199999999999999">
      <c r="B570" s="159"/>
      <c r="D570" s="146" t="s">
        <v>147</v>
      </c>
      <c r="E570" s="160" t="s">
        <v>1</v>
      </c>
      <c r="F570" s="161" t="s">
        <v>150</v>
      </c>
      <c r="H570" s="162">
        <v>8</v>
      </c>
      <c r="I570" s="163"/>
      <c r="L570" s="159"/>
      <c r="M570" s="164"/>
      <c r="T570" s="165"/>
      <c r="AT570" s="160" t="s">
        <v>147</v>
      </c>
      <c r="AU570" s="160" t="s">
        <v>87</v>
      </c>
      <c r="AV570" s="14" t="s">
        <v>145</v>
      </c>
      <c r="AW570" s="14" t="s">
        <v>34</v>
      </c>
      <c r="AX570" s="14" t="s">
        <v>85</v>
      </c>
      <c r="AY570" s="160" t="s">
        <v>138</v>
      </c>
    </row>
    <row r="571" spans="2:65" s="1" customFormat="1" ht="16.5" customHeight="1">
      <c r="B571" s="32"/>
      <c r="C571" s="132" t="s">
        <v>662</v>
      </c>
      <c r="D571" s="132" t="s">
        <v>140</v>
      </c>
      <c r="E571" s="133" t="s">
        <v>931</v>
      </c>
      <c r="F571" s="134" t="s">
        <v>932</v>
      </c>
      <c r="G571" s="135" t="s">
        <v>232</v>
      </c>
      <c r="H571" s="136">
        <v>4</v>
      </c>
      <c r="I571" s="137"/>
      <c r="J571" s="138">
        <f>ROUND(I571*H571,2)</f>
        <v>0</v>
      </c>
      <c r="K571" s="134" t="s">
        <v>144</v>
      </c>
      <c r="L571" s="32"/>
      <c r="M571" s="139" t="s">
        <v>1</v>
      </c>
      <c r="N571" s="140" t="s">
        <v>42</v>
      </c>
      <c r="P571" s="141">
        <f>O571*H571</f>
        <v>0</v>
      </c>
      <c r="Q571" s="141">
        <v>0</v>
      </c>
      <c r="R571" s="141">
        <f>Q571*H571</f>
        <v>0</v>
      </c>
      <c r="S571" s="141">
        <v>1.7049999999999999E-2</v>
      </c>
      <c r="T571" s="142">
        <f>S571*H571</f>
        <v>6.8199999999999997E-2</v>
      </c>
      <c r="AR571" s="143" t="s">
        <v>223</v>
      </c>
      <c r="AT571" s="143" t="s">
        <v>140</v>
      </c>
      <c r="AU571" s="143" t="s">
        <v>87</v>
      </c>
      <c r="AY571" s="17" t="s">
        <v>138</v>
      </c>
      <c r="BE571" s="144">
        <f>IF(N571="základní",J571,0)</f>
        <v>0</v>
      </c>
      <c r="BF571" s="144">
        <f>IF(N571="snížená",J571,0)</f>
        <v>0</v>
      </c>
      <c r="BG571" s="144">
        <f>IF(N571="zákl. přenesená",J571,0)</f>
        <v>0</v>
      </c>
      <c r="BH571" s="144">
        <f>IF(N571="sníž. přenesená",J571,0)</f>
        <v>0</v>
      </c>
      <c r="BI571" s="144">
        <f>IF(N571="nulová",J571,0)</f>
        <v>0</v>
      </c>
      <c r="BJ571" s="17" t="s">
        <v>85</v>
      </c>
      <c r="BK571" s="144">
        <f>ROUND(I571*H571,2)</f>
        <v>0</v>
      </c>
      <c r="BL571" s="17" t="s">
        <v>223</v>
      </c>
      <c r="BM571" s="143" t="s">
        <v>933</v>
      </c>
    </row>
    <row r="572" spans="2:65" s="13" customFormat="1" ht="10.199999999999999">
      <c r="B572" s="152"/>
      <c r="D572" s="146" t="s">
        <v>147</v>
      </c>
      <c r="E572" s="153" t="s">
        <v>1</v>
      </c>
      <c r="F572" s="154" t="s">
        <v>145</v>
      </c>
      <c r="H572" s="155">
        <v>4</v>
      </c>
      <c r="I572" s="156"/>
      <c r="L572" s="152"/>
      <c r="M572" s="157"/>
      <c r="T572" s="158"/>
      <c r="AT572" s="153" t="s">
        <v>147</v>
      </c>
      <c r="AU572" s="153" t="s">
        <v>87</v>
      </c>
      <c r="AV572" s="13" t="s">
        <v>87</v>
      </c>
      <c r="AW572" s="13" t="s">
        <v>34</v>
      </c>
      <c r="AX572" s="13" t="s">
        <v>85</v>
      </c>
      <c r="AY572" s="153" t="s">
        <v>138</v>
      </c>
    </row>
    <row r="573" spans="2:65" s="1" customFormat="1" ht="24.15" customHeight="1">
      <c r="B573" s="32"/>
      <c r="C573" s="132" t="s">
        <v>666</v>
      </c>
      <c r="D573" s="132" t="s">
        <v>140</v>
      </c>
      <c r="E573" s="133" t="s">
        <v>934</v>
      </c>
      <c r="F573" s="134" t="s">
        <v>935</v>
      </c>
      <c r="G573" s="135" t="s">
        <v>232</v>
      </c>
      <c r="H573" s="136">
        <v>4</v>
      </c>
      <c r="I573" s="137"/>
      <c r="J573" s="138">
        <f>ROUND(I573*H573,2)</f>
        <v>0</v>
      </c>
      <c r="K573" s="134" t="s">
        <v>144</v>
      </c>
      <c r="L573" s="32"/>
      <c r="M573" s="139" t="s">
        <v>1</v>
      </c>
      <c r="N573" s="140" t="s">
        <v>42</v>
      </c>
      <c r="P573" s="141">
        <f>O573*H573</f>
        <v>0</v>
      </c>
      <c r="Q573" s="141">
        <v>2.1199999999999999E-3</v>
      </c>
      <c r="R573" s="141">
        <f>Q573*H573</f>
        <v>8.4799999999999997E-3</v>
      </c>
      <c r="S573" s="141">
        <v>0</v>
      </c>
      <c r="T573" s="142">
        <f>S573*H573</f>
        <v>0</v>
      </c>
      <c r="AR573" s="143" t="s">
        <v>223</v>
      </c>
      <c r="AT573" s="143" t="s">
        <v>140</v>
      </c>
      <c r="AU573" s="143" t="s">
        <v>87</v>
      </c>
      <c r="AY573" s="17" t="s">
        <v>138</v>
      </c>
      <c r="BE573" s="144">
        <f>IF(N573="základní",J573,0)</f>
        <v>0</v>
      </c>
      <c r="BF573" s="144">
        <f>IF(N573="snížená",J573,0)</f>
        <v>0</v>
      </c>
      <c r="BG573" s="144">
        <f>IF(N573="zákl. přenesená",J573,0)</f>
        <v>0</v>
      </c>
      <c r="BH573" s="144">
        <f>IF(N573="sníž. přenesená",J573,0)</f>
        <v>0</v>
      </c>
      <c r="BI573" s="144">
        <f>IF(N573="nulová",J573,0)</f>
        <v>0</v>
      </c>
      <c r="BJ573" s="17" t="s">
        <v>85</v>
      </c>
      <c r="BK573" s="144">
        <f>ROUND(I573*H573,2)</f>
        <v>0</v>
      </c>
      <c r="BL573" s="17" t="s">
        <v>223</v>
      </c>
      <c r="BM573" s="143" t="s">
        <v>936</v>
      </c>
    </row>
    <row r="574" spans="2:65" s="13" customFormat="1" ht="10.199999999999999">
      <c r="B574" s="152"/>
      <c r="D574" s="146" t="s">
        <v>147</v>
      </c>
      <c r="E574" s="153" t="s">
        <v>1</v>
      </c>
      <c r="F574" s="154" t="s">
        <v>145</v>
      </c>
      <c r="H574" s="155">
        <v>4</v>
      </c>
      <c r="I574" s="156"/>
      <c r="L574" s="152"/>
      <c r="M574" s="157"/>
      <c r="T574" s="158"/>
      <c r="AT574" s="153" t="s">
        <v>147</v>
      </c>
      <c r="AU574" s="153" t="s">
        <v>87</v>
      </c>
      <c r="AV574" s="13" t="s">
        <v>87</v>
      </c>
      <c r="AW574" s="13" t="s">
        <v>34</v>
      </c>
      <c r="AX574" s="13" t="s">
        <v>85</v>
      </c>
      <c r="AY574" s="153" t="s">
        <v>138</v>
      </c>
    </row>
    <row r="575" spans="2:65" s="1" customFormat="1" ht="16.5" customHeight="1">
      <c r="B575" s="32"/>
      <c r="C575" s="132" t="s">
        <v>937</v>
      </c>
      <c r="D575" s="132" t="s">
        <v>140</v>
      </c>
      <c r="E575" s="133" t="s">
        <v>938</v>
      </c>
      <c r="F575" s="134" t="s">
        <v>939</v>
      </c>
      <c r="G575" s="135" t="s">
        <v>232</v>
      </c>
      <c r="H575" s="136">
        <v>2</v>
      </c>
      <c r="I575" s="137"/>
      <c r="J575" s="138">
        <f>ROUND(I575*H575,2)</f>
        <v>0</v>
      </c>
      <c r="K575" s="134" t="s">
        <v>144</v>
      </c>
      <c r="L575" s="32"/>
      <c r="M575" s="139" t="s">
        <v>1</v>
      </c>
      <c r="N575" s="140" t="s">
        <v>42</v>
      </c>
      <c r="P575" s="141">
        <f>O575*H575</f>
        <v>0</v>
      </c>
      <c r="Q575" s="141">
        <v>0</v>
      </c>
      <c r="R575" s="141">
        <f>Q575*H575</f>
        <v>0</v>
      </c>
      <c r="S575" s="141">
        <v>2.1129999999999999E-2</v>
      </c>
      <c r="T575" s="142">
        <f>S575*H575</f>
        <v>4.2259999999999999E-2</v>
      </c>
      <c r="AR575" s="143" t="s">
        <v>223</v>
      </c>
      <c r="AT575" s="143" t="s">
        <v>140</v>
      </c>
      <c r="AU575" s="143" t="s">
        <v>87</v>
      </c>
      <c r="AY575" s="17" t="s">
        <v>138</v>
      </c>
      <c r="BE575" s="144">
        <f>IF(N575="základní",J575,0)</f>
        <v>0</v>
      </c>
      <c r="BF575" s="144">
        <f>IF(N575="snížená",J575,0)</f>
        <v>0</v>
      </c>
      <c r="BG575" s="144">
        <f>IF(N575="zákl. přenesená",J575,0)</f>
        <v>0</v>
      </c>
      <c r="BH575" s="144">
        <f>IF(N575="sníž. přenesená",J575,0)</f>
        <v>0</v>
      </c>
      <c r="BI575" s="144">
        <f>IF(N575="nulová",J575,0)</f>
        <v>0</v>
      </c>
      <c r="BJ575" s="17" t="s">
        <v>85</v>
      </c>
      <c r="BK575" s="144">
        <f>ROUND(I575*H575,2)</f>
        <v>0</v>
      </c>
      <c r="BL575" s="17" t="s">
        <v>223</v>
      </c>
      <c r="BM575" s="143" t="s">
        <v>940</v>
      </c>
    </row>
    <row r="576" spans="2:65" s="12" customFormat="1" ht="10.199999999999999">
      <c r="B576" s="145"/>
      <c r="D576" s="146" t="s">
        <v>147</v>
      </c>
      <c r="E576" s="147" t="s">
        <v>1</v>
      </c>
      <c r="F576" s="148" t="s">
        <v>941</v>
      </c>
      <c r="H576" s="147" t="s">
        <v>1</v>
      </c>
      <c r="I576" s="149"/>
      <c r="L576" s="145"/>
      <c r="M576" s="150"/>
      <c r="T576" s="151"/>
      <c r="AT576" s="147" t="s">
        <v>147</v>
      </c>
      <c r="AU576" s="147" t="s">
        <v>87</v>
      </c>
      <c r="AV576" s="12" t="s">
        <v>85</v>
      </c>
      <c r="AW576" s="12" t="s">
        <v>34</v>
      </c>
      <c r="AX576" s="12" t="s">
        <v>77</v>
      </c>
      <c r="AY576" s="147" t="s">
        <v>138</v>
      </c>
    </row>
    <row r="577" spans="2:65" s="13" customFormat="1" ht="10.199999999999999">
      <c r="B577" s="152"/>
      <c r="D577" s="146" t="s">
        <v>147</v>
      </c>
      <c r="E577" s="153" t="s">
        <v>1</v>
      </c>
      <c r="F577" s="154" t="s">
        <v>87</v>
      </c>
      <c r="H577" s="155">
        <v>2</v>
      </c>
      <c r="I577" s="156"/>
      <c r="L577" s="152"/>
      <c r="M577" s="157"/>
      <c r="T577" s="158"/>
      <c r="AT577" s="153" t="s">
        <v>147</v>
      </c>
      <c r="AU577" s="153" t="s">
        <v>87</v>
      </c>
      <c r="AV577" s="13" t="s">
        <v>87</v>
      </c>
      <c r="AW577" s="13" t="s">
        <v>34</v>
      </c>
      <c r="AX577" s="13" t="s">
        <v>85</v>
      </c>
      <c r="AY577" s="153" t="s">
        <v>138</v>
      </c>
    </row>
    <row r="578" spans="2:65" s="1" customFormat="1" ht="24.15" customHeight="1">
      <c r="B578" s="32"/>
      <c r="C578" s="132" t="s">
        <v>942</v>
      </c>
      <c r="D578" s="132" t="s">
        <v>140</v>
      </c>
      <c r="E578" s="133" t="s">
        <v>943</v>
      </c>
      <c r="F578" s="134" t="s">
        <v>944</v>
      </c>
      <c r="G578" s="135" t="s">
        <v>232</v>
      </c>
      <c r="H578" s="136">
        <v>2</v>
      </c>
      <c r="I578" s="137"/>
      <c r="J578" s="138">
        <f>ROUND(I578*H578,2)</f>
        <v>0</v>
      </c>
      <c r="K578" s="134" t="s">
        <v>144</v>
      </c>
      <c r="L578" s="32"/>
      <c r="M578" s="139" t="s">
        <v>1</v>
      </c>
      <c r="N578" s="140" t="s">
        <v>42</v>
      </c>
      <c r="P578" s="141">
        <f>O578*H578</f>
        <v>0</v>
      </c>
      <c r="Q578" s="141">
        <v>0</v>
      </c>
      <c r="R578" s="141">
        <f>Q578*H578</f>
        <v>0</v>
      </c>
      <c r="S578" s="141">
        <v>0</v>
      </c>
      <c r="T578" s="142">
        <f>S578*H578</f>
        <v>0</v>
      </c>
      <c r="AR578" s="143" t="s">
        <v>223</v>
      </c>
      <c r="AT578" s="143" t="s">
        <v>140</v>
      </c>
      <c r="AU578" s="143" t="s">
        <v>87</v>
      </c>
      <c r="AY578" s="17" t="s">
        <v>138</v>
      </c>
      <c r="BE578" s="144">
        <f>IF(N578="základní",J578,0)</f>
        <v>0</v>
      </c>
      <c r="BF578" s="144">
        <f>IF(N578="snížená",J578,0)</f>
        <v>0</v>
      </c>
      <c r="BG578" s="144">
        <f>IF(N578="zákl. přenesená",J578,0)</f>
        <v>0</v>
      </c>
      <c r="BH578" s="144">
        <f>IF(N578="sníž. přenesená",J578,0)</f>
        <v>0</v>
      </c>
      <c r="BI578" s="144">
        <f>IF(N578="nulová",J578,0)</f>
        <v>0</v>
      </c>
      <c r="BJ578" s="17" t="s">
        <v>85</v>
      </c>
      <c r="BK578" s="144">
        <f>ROUND(I578*H578,2)</f>
        <v>0</v>
      </c>
      <c r="BL578" s="17" t="s">
        <v>223</v>
      </c>
      <c r="BM578" s="143" t="s">
        <v>945</v>
      </c>
    </row>
    <row r="579" spans="2:65" s="1" customFormat="1" ht="24.15" customHeight="1">
      <c r="B579" s="32"/>
      <c r="C579" s="173" t="s">
        <v>946</v>
      </c>
      <c r="D579" s="173" t="s">
        <v>201</v>
      </c>
      <c r="E579" s="174" t="s">
        <v>947</v>
      </c>
      <c r="F579" s="175" t="s">
        <v>948</v>
      </c>
      <c r="G579" s="176" t="s">
        <v>232</v>
      </c>
      <c r="H579" s="177">
        <v>2</v>
      </c>
      <c r="I579" s="178"/>
      <c r="J579" s="179">
        <f>ROUND(I579*H579,2)</f>
        <v>0</v>
      </c>
      <c r="K579" s="175" t="s">
        <v>144</v>
      </c>
      <c r="L579" s="180"/>
      <c r="M579" s="181" t="s">
        <v>1</v>
      </c>
      <c r="N579" s="182" t="s">
        <v>42</v>
      </c>
      <c r="P579" s="141">
        <f>O579*H579</f>
        <v>0</v>
      </c>
      <c r="Q579" s="141">
        <v>1.5E-3</v>
      </c>
      <c r="R579" s="141">
        <f>Q579*H579</f>
        <v>3.0000000000000001E-3</v>
      </c>
      <c r="S579" s="141">
        <v>0</v>
      </c>
      <c r="T579" s="142">
        <f>S579*H579</f>
        <v>0</v>
      </c>
      <c r="AR579" s="143" t="s">
        <v>286</v>
      </c>
      <c r="AT579" s="143" t="s">
        <v>201</v>
      </c>
      <c r="AU579" s="143" t="s">
        <v>87</v>
      </c>
      <c r="AY579" s="17" t="s">
        <v>138</v>
      </c>
      <c r="BE579" s="144">
        <f>IF(N579="základní",J579,0)</f>
        <v>0</v>
      </c>
      <c r="BF579" s="144">
        <f>IF(N579="snížená",J579,0)</f>
        <v>0</v>
      </c>
      <c r="BG579" s="144">
        <f>IF(N579="zákl. přenesená",J579,0)</f>
        <v>0</v>
      </c>
      <c r="BH579" s="144">
        <f>IF(N579="sníž. přenesená",J579,0)</f>
        <v>0</v>
      </c>
      <c r="BI579" s="144">
        <f>IF(N579="nulová",J579,0)</f>
        <v>0</v>
      </c>
      <c r="BJ579" s="17" t="s">
        <v>85</v>
      </c>
      <c r="BK579" s="144">
        <f>ROUND(I579*H579,2)</f>
        <v>0</v>
      </c>
      <c r="BL579" s="17" t="s">
        <v>223</v>
      </c>
      <c r="BM579" s="143" t="s">
        <v>949</v>
      </c>
    </row>
    <row r="580" spans="2:65" s="1" customFormat="1" ht="21.75" customHeight="1">
      <c r="B580" s="32"/>
      <c r="C580" s="132" t="s">
        <v>950</v>
      </c>
      <c r="D580" s="132" t="s">
        <v>140</v>
      </c>
      <c r="E580" s="133" t="s">
        <v>951</v>
      </c>
      <c r="F580" s="134" t="s">
        <v>952</v>
      </c>
      <c r="G580" s="135" t="s">
        <v>243</v>
      </c>
      <c r="H580" s="136">
        <v>6</v>
      </c>
      <c r="I580" s="137"/>
      <c r="J580" s="138">
        <f>ROUND(I580*H580,2)</f>
        <v>0</v>
      </c>
      <c r="K580" s="134" t="s">
        <v>144</v>
      </c>
      <c r="L580" s="32"/>
      <c r="M580" s="139" t="s">
        <v>1</v>
      </c>
      <c r="N580" s="140" t="s">
        <v>42</v>
      </c>
      <c r="P580" s="141">
        <f>O580*H580</f>
        <v>0</v>
      </c>
      <c r="Q580" s="141">
        <v>0</v>
      </c>
      <c r="R580" s="141">
        <f>Q580*H580</f>
        <v>0</v>
      </c>
      <c r="S580" s="141">
        <v>0</v>
      </c>
      <c r="T580" s="142">
        <f>S580*H580</f>
        <v>0</v>
      </c>
      <c r="AR580" s="143" t="s">
        <v>223</v>
      </c>
      <c r="AT580" s="143" t="s">
        <v>140</v>
      </c>
      <c r="AU580" s="143" t="s">
        <v>87</v>
      </c>
      <c r="AY580" s="17" t="s">
        <v>138</v>
      </c>
      <c r="BE580" s="144">
        <f>IF(N580="základní",J580,0)</f>
        <v>0</v>
      </c>
      <c r="BF580" s="144">
        <f>IF(N580="snížená",J580,0)</f>
        <v>0</v>
      </c>
      <c r="BG580" s="144">
        <f>IF(N580="zákl. přenesená",J580,0)</f>
        <v>0</v>
      </c>
      <c r="BH580" s="144">
        <f>IF(N580="sníž. přenesená",J580,0)</f>
        <v>0</v>
      </c>
      <c r="BI580" s="144">
        <f>IF(N580="nulová",J580,0)</f>
        <v>0</v>
      </c>
      <c r="BJ580" s="17" t="s">
        <v>85</v>
      </c>
      <c r="BK580" s="144">
        <f>ROUND(I580*H580,2)</f>
        <v>0</v>
      </c>
      <c r="BL580" s="17" t="s">
        <v>223</v>
      </c>
      <c r="BM580" s="143" t="s">
        <v>953</v>
      </c>
    </row>
    <row r="581" spans="2:65" s="13" customFormat="1" ht="10.199999999999999">
      <c r="B581" s="152"/>
      <c r="D581" s="146" t="s">
        <v>147</v>
      </c>
      <c r="E581" s="153" t="s">
        <v>1</v>
      </c>
      <c r="F581" s="154" t="s">
        <v>173</v>
      </c>
      <c r="H581" s="155">
        <v>6</v>
      </c>
      <c r="I581" s="156"/>
      <c r="L581" s="152"/>
      <c r="M581" s="157"/>
      <c r="T581" s="158"/>
      <c r="AT581" s="153" t="s">
        <v>147</v>
      </c>
      <c r="AU581" s="153" t="s">
        <v>87</v>
      </c>
      <c r="AV581" s="13" t="s">
        <v>87</v>
      </c>
      <c r="AW581" s="13" t="s">
        <v>34</v>
      </c>
      <c r="AX581" s="13" t="s">
        <v>85</v>
      </c>
      <c r="AY581" s="153" t="s">
        <v>138</v>
      </c>
    </row>
    <row r="582" spans="2:65" s="1" customFormat="1" ht="16.5" customHeight="1">
      <c r="B582" s="32"/>
      <c r="C582" s="132" t="s">
        <v>954</v>
      </c>
      <c r="D582" s="132" t="s">
        <v>140</v>
      </c>
      <c r="E582" s="133" t="s">
        <v>955</v>
      </c>
      <c r="F582" s="134" t="s">
        <v>956</v>
      </c>
      <c r="G582" s="135" t="s">
        <v>957</v>
      </c>
      <c r="H582" s="136">
        <v>1</v>
      </c>
      <c r="I582" s="137"/>
      <c r="J582" s="138">
        <f>ROUND(I582*H582,2)</f>
        <v>0</v>
      </c>
      <c r="K582" s="134" t="s">
        <v>1</v>
      </c>
      <c r="L582" s="32"/>
      <c r="M582" s="139" t="s">
        <v>1</v>
      </c>
      <c r="N582" s="140" t="s">
        <v>42</v>
      </c>
      <c r="P582" s="141">
        <f>O582*H582</f>
        <v>0</v>
      </c>
      <c r="Q582" s="141">
        <v>0</v>
      </c>
      <c r="R582" s="141">
        <f>Q582*H582</f>
        <v>0</v>
      </c>
      <c r="S582" s="141">
        <v>0</v>
      </c>
      <c r="T582" s="142">
        <f>S582*H582</f>
        <v>0</v>
      </c>
      <c r="AR582" s="143" t="s">
        <v>223</v>
      </c>
      <c r="AT582" s="143" t="s">
        <v>140</v>
      </c>
      <c r="AU582" s="143" t="s">
        <v>87</v>
      </c>
      <c r="AY582" s="17" t="s">
        <v>138</v>
      </c>
      <c r="BE582" s="144">
        <f>IF(N582="základní",J582,0)</f>
        <v>0</v>
      </c>
      <c r="BF582" s="144">
        <f>IF(N582="snížená",J582,0)</f>
        <v>0</v>
      </c>
      <c r="BG582" s="144">
        <f>IF(N582="zákl. přenesená",J582,0)</f>
        <v>0</v>
      </c>
      <c r="BH582" s="144">
        <f>IF(N582="sníž. přenesená",J582,0)</f>
        <v>0</v>
      </c>
      <c r="BI582" s="144">
        <f>IF(N582="nulová",J582,0)</f>
        <v>0</v>
      </c>
      <c r="BJ582" s="17" t="s">
        <v>85</v>
      </c>
      <c r="BK582" s="144">
        <f>ROUND(I582*H582,2)</f>
        <v>0</v>
      </c>
      <c r="BL582" s="17" t="s">
        <v>223</v>
      </c>
      <c r="BM582" s="143" t="s">
        <v>958</v>
      </c>
    </row>
    <row r="583" spans="2:65" s="12" customFormat="1" ht="10.199999999999999">
      <c r="B583" s="145"/>
      <c r="D583" s="146" t="s">
        <v>147</v>
      </c>
      <c r="E583" s="147" t="s">
        <v>1</v>
      </c>
      <c r="F583" s="148" t="s">
        <v>959</v>
      </c>
      <c r="H583" s="147" t="s">
        <v>1</v>
      </c>
      <c r="I583" s="149"/>
      <c r="L583" s="145"/>
      <c r="M583" s="150"/>
      <c r="T583" s="151"/>
      <c r="AT583" s="147" t="s">
        <v>147</v>
      </c>
      <c r="AU583" s="147" t="s">
        <v>87</v>
      </c>
      <c r="AV583" s="12" t="s">
        <v>85</v>
      </c>
      <c r="AW583" s="12" t="s">
        <v>34</v>
      </c>
      <c r="AX583" s="12" t="s">
        <v>77</v>
      </c>
      <c r="AY583" s="147" t="s">
        <v>138</v>
      </c>
    </row>
    <row r="584" spans="2:65" s="13" customFormat="1" ht="10.199999999999999">
      <c r="B584" s="152"/>
      <c r="D584" s="146" t="s">
        <v>147</v>
      </c>
      <c r="E584" s="153" t="s">
        <v>1</v>
      </c>
      <c r="F584" s="154" t="s">
        <v>85</v>
      </c>
      <c r="H584" s="155">
        <v>1</v>
      </c>
      <c r="I584" s="156"/>
      <c r="L584" s="152"/>
      <c r="M584" s="157"/>
      <c r="T584" s="158"/>
      <c r="AT584" s="153" t="s">
        <v>147</v>
      </c>
      <c r="AU584" s="153" t="s">
        <v>87</v>
      </c>
      <c r="AV584" s="13" t="s">
        <v>87</v>
      </c>
      <c r="AW584" s="13" t="s">
        <v>34</v>
      </c>
      <c r="AX584" s="13" t="s">
        <v>77</v>
      </c>
      <c r="AY584" s="153" t="s">
        <v>138</v>
      </c>
    </row>
    <row r="585" spans="2:65" s="14" customFormat="1" ht="10.199999999999999">
      <c r="B585" s="159"/>
      <c r="D585" s="146" t="s">
        <v>147</v>
      </c>
      <c r="E585" s="160" t="s">
        <v>1</v>
      </c>
      <c r="F585" s="161" t="s">
        <v>150</v>
      </c>
      <c r="H585" s="162">
        <v>1</v>
      </c>
      <c r="I585" s="163"/>
      <c r="L585" s="159"/>
      <c r="M585" s="164"/>
      <c r="T585" s="165"/>
      <c r="AT585" s="160" t="s">
        <v>147</v>
      </c>
      <c r="AU585" s="160" t="s">
        <v>87</v>
      </c>
      <c r="AV585" s="14" t="s">
        <v>145</v>
      </c>
      <c r="AW585" s="14" t="s">
        <v>34</v>
      </c>
      <c r="AX585" s="14" t="s">
        <v>85</v>
      </c>
      <c r="AY585" s="160" t="s">
        <v>138</v>
      </c>
    </row>
    <row r="586" spans="2:65" s="1" customFormat="1" ht="24.15" customHeight="1">
      <c r="B586" s="32"/>
      <c r="C586" s="132" t="s">
        <v>960</v>
      </c>
      <c r="D586" s="132" t="s">
        <v>140</v>
      </c>
      <c r="E586" s="133" t="s">
        <v>961</v>
      </c>
      <c r="F586" s="134" t="s">
        <v>962</v>
      </c>
      <c r="G586" s="135" t="s">
        <v>185</v>
      </c>
      <c r="H586" s="136">
        <v>2.9000000000000001E-2</v>
      </c>
      <c r="I586" s="137"/>
      <c r="J586" s="138">
        <f>ROUND(I586*H586,2)</f>
        <v>0</v>
      </c>
      <c r="K586" s="134" t="s">
        <v>144</v>
      </c>
      <c r="L586" s="32"/>
      <c r="M586" s="139" t="s">
        <v>1</v>
      </c>
      <c r="N586" s="140" t="s">
        <v>42</v>
      </c>
      <c r="P586" s="141">
        <f>O586*H586</f>
        <v>0</v>
      </c>
      <c r="Q586" s="141">
        <v>0</v>
      </c>
      <c r="R586" s="141">
        <f>Q586*H586</f>
        <v>0</v>
      </c>
      <c r="S586" s="141">
        <v>0</v>
      </c>
      <c r="T586" s="142">
        <f>S586*H586</f>
        <v>0</v>
      </c>
      <c r="AR586" s="143" t="s">
        <v>223</v>
      </c>
      <c r="AT586" s="143" t="s">
        <v>140</v>
      </c>
      <c r="AU586" s="143" t="s">
        <v>87</v>
      </c>
      <c r="AY586" s="17" t="s">
        <v>138</v>
      </c>
      <c r="BE586" s="144">
        <f>IF(N586="základní",J586,0)</f>
        <v>0</v>
      </c>
      <c r="BF586" s="144">
        <f>IF(N586="snížená",J586,0)</f>
        <v>0</v>
      </c>
      <c r="BG586" s="144">
        <f>IF(N586="zákl. přenesená",J586,0)</f>
        <v>0</v>
      </c>
      <c r="BH586" s="144">
        <f>IF(N586="sníž. přenesená",J586,0)</f>
        <v>0</v>
      </c>
      <c r="BI586" s="144">
        <f>IF(N586="nulová",J586,0)</f>
        <v>0</v>
      </c>
      <c r="BJ586" s="17" t="s">
        <v>85</v>
      </c>
      <c r="BK586" s="144">
        <f>ROUND(I586*H586,2)</f>
        <v>0</v>
      </c>
      <c r="BL586" s="17" t="s">
        <v>223</v>
      </c>
      <c r="BM586" s="143" t="s">
        <v>963</v>
      </c>
    </row>
    <row r="587" spans="2:65" s="11" customFormat="1" ht="22.8" customHeight="1">
      <c r="B587" s="120"/>
      <c r="D587" s="121" t="s">
        <v>76</v>
      </c>
      <c r="E587" s="130" t="s">
        <v>964</v>
      </c>
      <c r="F587" s="130" t="s">
        <v>965</v>
      </c>
      <c r="I587" s="123"/>
      <c r="J587" s="131">
        <f>BK587</f>
        <v>0</v>
      </c>
      <c r="L587" s="120"/>
      <c r="M587" s="125"/>
      <c r="P587" s="126">
        <f>SUM(P588:P598)</f>
        <v>0</v>
      </c>
      <c r="R587" s="126">
        <f>SUM(R588:R598)</f>
        <v>4.1600000000000005E-2</v>
      </c>
      <c r="T587" s="127">
        <f>SUM(T588:T598)</f>
        <v>5.3999999999999994E-3</v>
      </c>
      <c r="AR587" s="121" t="s">
        <v>87</v>
      </c>
      <c r="AT587" s="128" t="s">
        <v>76</v>
      </c>
      <c r="AU587" s="128" t="s">
        <v>85</v>
      </c>
      <c r="AY587" s="121" t="s">
        <v>138</v>
      </c>
      <c r="BK587" s="129">
        <f>SUM(BK588:BK598)</f>
        <v>0</v>
      </c>
    </row>
    <row r="588" spans="2:65" s="1" customFormat="1" ht="37.799999999999997" customHeight="1">
      <c r="B588" s="32"/>
      <c r="C588" s="132" t="s">
        <v>966</v>
      </c>
      <c r="D588" s="132" t="s">
        <v>140</v>
      </c>
      <c r="E588" s="133" t="s">
        <v>967</v>
      </c>
      <c r="F588" s="134" t="s">
        <v>968</v>
      </c>
      <c r="G588" s="135" t="s">
        <v>232</v>
      </c>
      <c r="H588" s="136">
        <v>9</v>
      </c>
      <c r="I588" s="137"/>
      <c r="J588" s="138">
        <f>ROUND(I588*H588,2)</f>
        <v>0</v>
      </c>
      <c r="K588" s="134" t="s">
        <v>144</v>
      </c>
      <c r="L588" s="32"/>
      <c r="M588" s="139" t="s">
        <v>1</v>
      </c>
      <c r="N588" s="140" t="s">
        <v>42</v>
      </c>
      <c r="P588" s="141">
        <f>O588*H588</f>
        <v>0</v>
      </c>
      <c r="Q588" s="141">
        <v>0</v>
      </c>
      <c r="R588" s="141">
        <f>Q588*H588</f>
        <v>0</v>
      </c>
      <c r="S588" s="141">
        <v>0</v>
      </c>
      <c r="T588" s="142">
        <f>S588*H588</f>
        <v>0</v>
      </c>
      <c r="AR588" s="143" t="s">
        <v>223</v>
      </c>
      <c r="AT588" s="143" t="s">
        <v>140</v>
      </c>
      <c r="AU588" s="143" t="s">
        <v>87</v>
      </c>
      <c r="AY588" s="17" t="s">
        <v>138</v>
      </c>
      <c r="BE588" s="144">
        <f>IF(N588="základní",J588,0)</f>
        <v>0</v>
      </c>
      <c r="BF588" s="144">
        <f>IF(N588="snížená",J588,0)</f>
        <v>0</v>
      </c>
      <c r="BG588" s="144">
        <f>IF(N588="zákl. přenesená",J588,0)</f>
        <v>0</v>
      </c>
      <c r="BH588" s="144">
        <f>IF(N588="sníž. přenesená",J588,0)</f>
        <v>0</v>
      </c>
      <c r="BI588" s="144">
        <f>IF(N588="nulová",J588,0)</f>
        <v>0</v>
      </c>
      <c r="BJ588" s="17" t="s">
        <v>85</v>
      </c>
      <c r="BK588" s="144">
        <f>ROUND(I588*H588,2)</f>
        <v>0</v>
      </c>
      <c r="BL588" s="17" t="s">
        <v>223</v>
      </c>
      <c r="BM588" s="143" t="s">
        <v>969</v>
      </c>
    </row>
    <row r="589" spans="2:65" s="13" customFormat="1" ht="10.199999999999999">
      <c r="B589" s="152"/>
      <c r="D589" s="146" t="s">
        <v>147</v>
      </c>
      <c r="E589" s="153" t="s">
        <v>1</v>
      </c>
      <c r="F589" s="154" t="s">
        <v>970</v>
      </c>
      <c r="H589" s="155">
        <v>9</v>
      </c>
      <c r="I589" s="156"/>
      <c r="L589" s="152"/>
      <c r="M589" s="157"/>
      <c r="T589" s="158"/>
      <c r="AT589" s="153" t="s">
        <v>147</v>
      </c>
      <c r="AU589" s="153" t="s">
        <v>87</v>
      </c>
      <c r="AV589" s="13" t="s">
        <v>87</v>
      </c>
      <c r="AW589" s="13" t="s">
        <v>34</v>
      </c>
      <c r="AX589" s="13" t="s">
        <v>85</v>
      </c>
      <c r="AY589" s="153" t="s">
        <v>138</v>
      </c>
    </row>
    <row r="590" spans="2:65" s="1" customFormat="1" ht="24.15" customHeight="1">
      <c r="B590" s="32"/>
      <c r="C590" s="173" t="s">
        <v>971</v>
      </c>
      <c r="D590" s="173" t="s">
        <v>201</v>
      </c>
      <c r="E590" s="174" t="s">
        <v>972</v>
      </c>
      <c r="F590" s="175" t="s">
        <v>973</v>
      </c>
      <c r="G590" s="176" t="s">
        <v>232</v>
      </c>
      <c r="H590" s="177">
        <v>9</v>
      </c>
      <c r="I590" s="178"/>
      <c r="J590" s="179">
        <f>ROUND(I590*H590,2)</f>
        <v>0</v>
      </c>
      <c r="K590" s="175" t="s">
        <v>144</v>
      </c>
      <c r="L590" s="180"/>
      <c r="M590" s="181" t="s">
        <v>1</v>
      </c>
      <c r="N590" s="182" t="s">
        <v>42</v>
      </c>
      <c r="P590" s="141">
        <f>O590*H590</f>
        <v>0</v>
      </c>
      <c r="Q590" s="141">
        <v>8.9999999999999998E-4</v>
      </c>
      <c r="R590" s="141">
        <f>Q590*H590</f>
        <v>8.0999999999999996E-3</v>
      </c>
      <c r="S590" s="141">
        <v>0</v>
      </c>
      <c r="T590" s="142">
        <f>S590*H590</f>
        <v>0</v>
      </c>
      <c r="AR590" s="143" t="s">
        <v>286</v>
      </c>
      <c r="AT590" s="143" t="s">
        <v>201</v>
      </c>
      <c r="AU590" s="143" t="s">
        <v>87</v>
      </c>
      <c r="AY590" s="17" t="s">
        <v>138</v>
      </c>
      <c r="BE590" s="144">
        <f>IF(N590="základní",J590,0)</f>
        <v>0</v>
      </c>
      <c r="BF590" s="144">
        <f>IF(N590="snížená",J590,0)</f>
        <v>0</v>
      </c>
      <c r="BG590" s="144">
        <f>IF(N590="zákl. přenesená",J590,0)</f>
        <v>0</v>
      </c>
      <c r="BH590" s="144">
        <f>IF(N590="sníž. přenesená",J590,0)</f>
        <v>0</v>
      </c>
      <c r="BI590" s="144">
        <f>IF(N590="nulová",J590,0)</f>
        <v>0</v>
      </c>
      <c r="BJ590" s="17" t="s">
        <v>85</v>
      </c>
      <c r="BK590" s="144">
        <f>ROUND(I590*H590,2)</f>
        <v>0</v>
      </c>
      <c r="BL590" s="17" t="s">
        <v>223</v>
      </c>
      <c r="BM590" s="143" t="s">
        <v>974</v>
      </c>
    </row>
    <row r="591" spans="2:65" s="13" customFormat="1" ht="10.199999999999999">
      <c r="B591" s="152"/>
      <c r="D591" s="146" t="s">
        <v>147</v>
      </c>
      <c r="E591" s="153" t="s">
        <v>1</v>
      </c>
      <c r="F591" s="154" t="s">
        <v>188</v>
      </c>
      <c r="H591" s="155">
        <v>9</v>
      </c>
      <c r="I591" s="156"/>
      <c r="L591" s="152"/>
      <c r="M591" s="157"/>
      <c r="T591" s="158"/>
      <c r="AT591" s="153" t="s">
        <v>147</v>
      </c>
      <c r="AU591" s="153" t="s">
        <v>87</v>
      </c>
      <c r="AV591" s="13" t="s">
        <v>87</v>
      </c>
      <c r="AW591" s="13" t="s">
        <v>34</v>
      </c>
      <c r="AX591" s="13" t="s">
        <v>85</v>
      </c>
      <c r="AY591" s="153" t="s">
        <v>138</v>
      </c>
    </row>
    <row r="592" spans="2:65" s="1" customFormat="1" ht="37.799999999999997" customHeight="1">
      <c r="B592" s="32"/>
      <c r="C592" s="132" t="s">
        <v>975</v>
      </c>
      <c r="D592" s="132" t="s">
        <v>140</v>
      </c>
      <c r="E592" s="133" t="s">
        <v>976</v>
      </c>
      <c r="F592" s="134" t="s">
        <v>977</v>
      </c>
      <c r="G592" s="135" t="s">
        <v>232</v>
      </c>
      <c r="H592" s="136">
        <v>9</v>
      </c>
      <c r="I592" s="137"/>
      <c r="J592" s="138">
        <f>ROUND(I592*H592,2)</f>
        <v>0</v>
      </c>
      <c r="K592" s="134" t="s">
        <v>144</v>
      </c>
      <c r="L592" s="32"/>
      <c r="M592" s="139" t="s">
        <v>1</v>
      </c>
      <c r="N592" s="140" t="s">
        <v>42</v>
      </c>
      <c r="P592" s="141">
        <f>O592*H592</f>
        <v>0</v>
      </c>
      <c r="Q592" s="141">
        <v>0</v>
      </c>
      <c r="R592" s="141">
        <f>Q592*H592</f>
        <v>0</v>
      </c>
      <c r="S592" s="141">
        <v>5.9999999999999995E-4</v>
      </c>
      <c r="T592" s="142">
        <f>S592*H592</f>
        <v>5.3999999999999994E-3</v>
      </c>
      <c r="AR592" s="143" t="s">
        <v>223</v>
      </c>
      <c r="AT592" s="143" t="s">
        <v>140</v>
      </c>
      <c r="AU592" s="143" t="s">
        <v>87</v>
      </c>
      <c r="AY592" s="17" t="s">
        <v>138</v>
      </c>
      <c r="BE592" s="144">
        <f>IF(N592="základní",J592,0)</f>
        <v>0</v>
      </c>
      <c r="BF592" s="144">
        <f>IF(N592="snížená",J592,0)</f>
        <v>0</v>
      </c>
      <c r="BG592" s="144">
        <f>IF(N592="zákl. přenesená",J592,0)</f>
        <v>0</v>
      </c>
      <c r="BH592" s="144">
        <f>IF(N592="sníž. přenesená",J592,0)</f>
        <v>0</v>
      </c>
      <c r="BI592" s="144">
        <f>IF(N592="nulová",J592,0)</f>
        <v>0</v>
      </c>
      <c r="BJ592" s="17" t="s">
        <v>85</v>
      </c>
      <c r="BK592" s="144">
        <f>ROUND(I592*H592,2)</f>
        <v>0</v>
      </c>
      <c r="BL592" s="17" t="s">
        <v>223</v>
      </c>
      <c r="BM592" s="143" t="s">
        <v>978</v>
      </c>
    </row>
    <row r="593" spans="2:65" s="13" customFormat="1" ht="10.199999999999999">
      <c r="B593" s="152"/>
      <c r="D593" s="146" t="s">
        <v>147</v>
      </c>
      <c r="E593" s="153" t="s">
        <v>1</v>
      </c>
      <c r="F593" s="154" t="s">
        <v>188</v>
      </c>
      <c r="H593" s="155">
        <v>9</v>
      </c>
      <c r="I593" s="156"/>
      <c r="L593" s="152"/>
      <c r="M593" s="157"/>
      <c r="T593" s="158"/>
      <c r="AT593" s="153" t="s">
        <v>147</v>
      </c>
      <c r="AU593" s="153" t="s">
        <v>87</v>
      </c>
      <c r="AV593" s="13" t="s">
        <v>87</v>
      </c>
      <c r="AW593" s="13" t="s">
        <v>34</v>
      </c>
      <c r="AX593" s="13" t="s">
        <v>85</v>
      </c>
      <c r="AY593" s="153" t="s">
        <v>138</v>
      </c>
    </row>
    <row r="594" spans="2:65" s="1" customFormat="1" ht="16.5" customHeight="1">
      <c r="B594" s="32"/>
      <c r="C594" s="132" t="s">
        <v>979</v>
      </c>
      <c r="D594" s="132" t="s">
        <v>140</v>
      </c>
      <c r="E594" s="133" t="s">
        <v>980</v>
      </c>
      <c r="F594" s="134" t="s">
        <v>981</v>
      </c>
      <c r="G594" s="135" t="s">
        <v>232</v>
      </c>
      <c r="H594" s="136">
        <v>5</v>
      </c>
      <c r="I594" s="137"/>
      <c r="J594" s="138">
        <f>ROUND(I594*H594,2)</f>
        <v>0</v>
      </c>
      <c r="K594" s="134" t="s">
        <v>144</v>
      </c>
      <c r="L594" s="32"/>
      <c r="M594" s="139" t="s">
        <v>1</v>
      </c>
      <c r="N594" s="140" t="s">
        <v>42</v>
      </c>
      <c r="P594" s="141">
        <f>O594*H594</f>
        <v>0</v>
      </c>
      <c r="Q594" s="141">
        <v>0</v>
      </c>
      <c r="R594" s="141">
        <f>Q594*H594</f>
        <v>0</v>
      </c>
      <c r="S594" s="141">
        <v>0</v>
      </c>
      <c r="T594" s="142">
        <f>S594*H594</f>
        <v>0</v>
      </c>
      <c r="AR594" s="143" t="s">
        <v>223</v>
      </c>
      <c r="AT594" s="143" t="s">
        <v>140</v>
      </c>
      <c r="AU594" s="143" t="s">
        <v>87</v>
      </c>
      <c r="AY594" s="17" t="s">
        <v>138</v>
      </c>
      <c r="BE594" s="144">
        <f>IF(N594="základní",J594,0)</f>
        <v>0</v>
      </c>
      <c r="BF594" s="144">
        <f>IF(N594="snížená",J594,0)</f>
        <v>0</v>
      </c>
      <c r="BG594" s="144">
        <f>IF(N594="zákl. přenesená",J594,0)</f>
        <v>0</v>
      </c>
      <c r="BH594" s="144">
        <f>IF(N594="sníž. přenesená",J594,0)</f>
        <v>0</v>
      </c>
      <c r="BI594" s="144">
        <f>IF(N594="nulová",J594,0)</f>
        <v>0</v>
      </c>
      <c r="BJ594" s="17" t="s">
        <v>85</v>
      </c>
      <c r="BK594" s="144">
        <f>ROUND(I594*H594,2)</f>
        <v>0</v>
      </c>
      <c r="BL594" s="17" t="s">
        <v>223</v>
      </c>
      <c r="BM594" s="143" t="s">
        <v>982</v>
      </c>
    </row>
    <row r="595" spans="2:65" s="1" customFormat="1" ht="24.15" customHeight="1">
      <c r="B595" s="32"/>
      <c r="C595" s="173" t="s">
        <v>983</v>
      </c>
      <c r="D595" s="173" t="s">
        <v>201</v>
      </c>
      <c r="E595" s="174" t="s">
        <v>984</v>
      </c>
      <c r="F595" s="175" t="s">
        <v>985</v>
      </c>
      <c r="G595" s="176" t="s">
        <v>232</v>
      </c>
      <c r="H595" s="177">
        <v>5</v>
      </c>
      <c r="I595" s="178"/>
      <c r="J595" s="179">
        <f>ROUND(I595*H595,2)</f>
        <v>0</v>
      </c>
      <c r="K595" s="175" t="s">
        <v>144</v>
      </c>
      <c r="L595" s="180"/>
      <c r="M595" s="181" t="s">
        <v>1</v>
      </c>
      <c r="N595" s="182" t="s">
        <v>42</v>
      </c>
      <c r="P595" s="141">
        <f>O595*H595</f>
        <v>0</v>
      </c>
      <c r="Q595" s="141">
        <v>5.4000000000000003E-3</v>
      </c>
      <c r="R595" s="141">
        <f>Q595*H595</f>
        <v>2.7000000000000003E-2</v>
      </c>
      <c r="S595" s="141">
        <v>0</v>
      </c>
      <c r="T595" s="142">
        <f>S595*H595</f>
        <v>0</v>
      </c>
      <c r="AR595" s="143" t="s">
        <v>286</v>
      </c>
      <c r="AT595" s="143" t="s">
        <v>201</v>
      </c>
      <c r="AU595" s="143" t="s">
        <v>87</v>
      </c>
      <c r="AY595" s="17" t="s">
        <v>138</v>
      </c>
      <c r="BE595" s="144">
        <f>IF(N595="základní",J595,0)</f>
        <v>0</v>
      </c>
      <c r="BF595" s="144">
        <f>IF(N595="snížená",J595,0)</f>
        <v>0</v>
      </c>
      <c r="BG595" s="144">
        <f>IF(N595="zákl. přenesená",J595,0)</f>
        <v>0</v>
      </c>
      <c r="BH595" s="144">
        <f>IF(N595="sníž. přenesená",J595,0)</f>
        <v>0</v>
      </c>
      <c r="BI595" s="144">
        <f>IF(N595="nulová",J595,0)</f>
        <v>0</v>
      </c>
      <c r="BJ595" s="17" t="s">
        <v>85</v>
      </c>
      <c r="BK595" s="144">
        <f>ROUND(I595*H595,2)</f>
        <v>0</v>
      </c>
      <c r="BL595" s="17" t="s">
        <v>223</v>
      </c>
      <c r="BM595" s="143" t="s">
        <v>986</v>
      </c>
    </row>
    <row r="596" spans="2:65" s="13" customFormat="1" ht="10.199999999999999">
      <c r="B596" s="152"/>
      <c r="D596" s="146" t="s">
        <v>147</v>
      </c>
      <c r="E596" s="153" t="s">
        <v>1</v>
      </c>
      <c r="F596" s="154" t="s">
        <v>168</v>
      </c>
      <c r="H596" s="155">
        <v>5</v>
      </c>
      <c r="I596" s="156"/>
      <c r="L596" s="152"/>
      <c r="M596" s="157"/>
      <c r="T596" s="158"/>
      <c r="AT596" s="153" t="s">
        <v>147</v>
      </c>
      <c r="AU596" s="153" t="s">
        <v>87</v>
      </c>
      <c r="AV596" s="13" t="s">
        <v>87</v>
      </c>
      <c r="AW596" s="13" t="s">
        <v>34</v>
      </c>
      <c r="AX596" s="13" t="s">
        <v>85</v>
      </c>
      <c r="AY596" s="153" t="s">
        <v>138</v>
      </c>
    </row>
    <row r="597" spans="2:65" s="1" customFormat="1" ht="24.15" customHeight="1">
      <c r="B597" s="32"/>
      <c r="C597" s="173" t="s">
        <v>987</v>
      </c>
      <c r="D597" s="173" t="s">
        <v>201</v>
      </c>
      <c r="E597" s="174" t="s">
        <v>988</v>
      </c>
      <c r="F597" s="175" t="s">
        <v>989</v>
      </c>
      <c r="G597" s="176" t="s">
        <v>232</v>
      </c>
      <c r="H597" s="177">
        <v>5</v>
      </c>
      <c r="I597" s="178"/>
      <c r="J597" s="179">
        <f>ROUND(I597*H597,2)</f>
        <v>0</v>
      </c>
      <c r="K597" s="175" t="s">
        <v>144</v>
      </c>
      <c r="L597" s="180"/>
      <c r="M597" s="181" t="s">
        <v>1</v>
      </c>
      <c r="N597" s="182" t="s">
        <v>42</v>
      </c>
      <c r="P597" s="141">
        <f>O597*H597</f>
        <v>0</v>
      </c>
      <c r="Q597" s="141">
        <v>1.2999999999999999E-3</v>
      </c>
      <c r="R597" s="141">
        <f>Q597*H597</f>
        <v>6.4999999999999997E-3</v>
      </c>
      <c r="S597" s="141">
        <v>0</v>
      </c>
      <c r="T597" s="142">
        <f>S597*H597</f>
        <v>0</v>
      </c>
      <c r="AR597" s="143" t="s">
        <v>286</v>
      </c>
      <c r="AT597" s="143" t="s">
        <v>201</v>
      </c>
      <c r="AU597" s="143" t="s">
        <v>87</v>
      </c>
      <c r="AY597" s="17" t="s">
        <v>138</v>
      </c>
      <c r="BE597" s="144">
        <f>IF(N597="základní",J597,0)</f>
        <v>0</v>
      </c>
      <c r="BF597" s="144">
        <f>IF(N597="snížená",J597,0)</f>
        <v>0</v>
      </c>
      <c r="BG597" s="144">
        <f>IF(N597="zákl. přenesená",J597,0)</f>
        <v>0</v>
      </c>
      <c r="BH597" s="144">
        <f>IF(N597="sníž. přenesená",J597,0)</f>
        <v>0</v>
      </c>
      <c r="BI597" s="144">
        <f>IF(N597="nulová",J597,0)</f>
        <v>0</v>
      </c>
      <c r="BJ597" s="17" t="s">
        <v>85</v>
      </c>
      <c r="BK597" s="144">
        <f>ROUND(I597*H597,2)</f>
        <v>0</v>
      </c>
      <c r="BL597" s="17" t="s">
        <v>223</v>
      </c>
      <c r="BM597" s="143" t="s">
        <v>990</v>
      </c>
    </row>
    <row r="598" spans="2:65" s="1" customFormat="1" ht="24.15" customHeight="1">
      <c r="B598" s="32"/>
      <c r="C598" s="132" t="s">
        <v>991</v>
      </c>
      <c r="D598" s="132" t="s">
        <v>140</v>
      </c>
      <c r="E598" s="133" t="s">
        <v>992</v>
      </c>
      <c r="F598" s="134" t="s">
        <v>993</v>
      </c>
      <c r="G598" s="135" t="s">
        <v>185</v>
      </c>
      <c r="H598" s="136">
        <v>4.2000000000000003E-2</v>
      </c>
      <c r="I598" s="137"/>
      <c r="J598" s="138">
        <f>ROUND(I598*H598,2)</f>
        <v>0</v>
      </c>
      <c r="K598" s="134" t="s">
        <v>144</v>
      </c>
      <c r="L598" s="32"/>
      <c r="M598" s="139" t="s">
        <v>1</v>
      </c>
      <c r="N598" s="140" t="s">
        <v>42</v>
      </c>
      <c r="P598" s="141">
        <f>O598*H598</f>
        <v>0</v>
      </c>
      <c r="Q598" s="141">
        <v>0</v>
      </c>
      <c r="R598" s="141">
        <f>Q598*H598</f>
        <v>0</v>
      </c>
      <c r="S598" s="141">
        <v>0</v>
      </c>
      <c r="T598" s="142">
        <f>S598*H598</f>
        <v>0</v>
      </c>
      <c r="AR598" s="143" t="s">
        <v>223</v>
      </c>
      <c r="AT598" s="143" t="s">
        <v>140</v>
      </c>
      <c r="AU598" s="143" t="s">
        <v>87</v>
      </c>
      <c r="AY598" s="17" t="s">
        <v>138</v>
      </c>
      <c r="BE598" s="144">
        <f>IF(N598="základní",J598,0)</f>
        <v>0</v>
      </c>
      <c r="BF598" s="144">
        <f>IF(N598="snížená",J598,0)</f>
        <v>0</v>
      </c>
      <c r="BG598" s="144">
        <f>IF(N598="zákl. přenesená",J598,0)</f>
        <v>0</v>
      </c>
      <c r="BH598" s="144">
        <f>IF(N598="sníž. přenesená",J598,0)</f>
        <v>0</v>
      </c>
      <c r="BI598" s="144">
        <f>IF(N598="nulová",J598,0)</f>
        <v>0</v>
      </c>
      <c r="BJ598" s="17" t="s">
        <v>85</v>
      </c>
      <c r="BK598" s="144">
        <f>ROUND(I598*H598,2)</f>
        <v>0</v>
      </c>
      <c r="BL598" s="17" t="s">
        <v>223</v>
      </c>
      <c r="BM598" s="143" t="s">
        <v>994</v>
      </c>
    </row>
    <row r="599" spans="2:65" s="11" customFormat="1" ht="22.8" customHeight="1">
      <c r="B599" s="120"/>
      <c r="D599" s="121" t="s">
        <v>76</v>
      </c>
      <c r="E599" s="130" t="s">
        <v>995</v>
      </c>
      <c r="F599" s="130" t="s">
        <v>996</v>
      </c>
      <c r="I599" s="123"/>
      <c r="J599" s="131">
        <f>BK599</f>
        <v>0</v>
      </c>
      <c r="L599" s="120"/>
      <c r="M599" s="125"/>
      <c r="P599" s="126">
        <f>SUM(P600:P617)</f>
        <v>0</v>
      </c>
      <c r="R599" s="126">
        <f>SUM(R600:R617)</f>
        <v>2.3318231200000001</v>
      </c>
      <c r="T599" s="127">
        <f>SUM(T600:T617)</f>
        <v>0</v>
      </c>
      <c r="AR599" s="121" t="s">
        <v>87</v>
      </c>
      <c r="AT599" s="128" t="s">
        <v>76</v>
      </c>
      <c r="AU599" s="128" t="s">
        <v>85</v>
      </c>
      <c r="AY599" s="121" t="s">
        <v>138</v>
      </c>
      <c r="BK599" s="129">
        <f>SUM(BK600:BK617)</f>
        <v>0</v>
      </c>
    </row>
    <row r="600" spans="2:65" s="1" customFormat="1" ht="24.15" customHeight="1">
      <c r="B600" s="32"/>
      <c r="C600" s="132" t="s">
        <v>997</v>
      </c>
      <c r="D600" s="132" t="s">
        <v>140</v>
      </c>
      <c r="E600" s="133" t="s">
        <v>998</v>
      </c>
      <c r="F600" s="134" t="s">
        <v>999</v>
      </c>
      <c r="G600" s="135" t="s">
        <v>143</v>
      </c>
      <c r="H600" s="136">
        <v>87.281999999999996</v>
      </c>
      <c r="I600" s="137"/>
      <c r="J600" s="138">
        <f>ROUND(I600*H600,2)</f>
        <v>0</v>
      </c>
      <c r="K600" s="134" t="s">
        <v>144</v>
      </c>
      <c r="L600" s="32"/>
      <c r="M600" s="139" t="s">
        <v>1</v>
      </c>
      <c r="N600" s="140" t="s">
        <v>42</v>
      </c>
      <c r="P600" s="141">
        <f>O600*H600</f>
        <v>0</v>
      </c>
      <c r="Q600" s="141">
        <v>1.136E-2</v>
      </c>
      <c r="R600" s="141">
        <f>Q600*H600</f>
        <v>0.99152351999999999</v>
      </c>
      <c r="S600" s="141">
        <v>0</v>
      </c>
      <c r="T600" s="142">
        <f>S600*H600</f>
        <v>0</v>
      </c>
      <c r="AR600" s="143" t="s">
        <v>223</v>
      </c>
      <c r="AT600" s="143" t="s">
        <v>140</v>
      </c>
      <c r="AU600" s="143" t="s">
        <v>87</v>
      </c>
      <c r="AY600" s="17" t="s">
        <v>138</v>
      </c>
      <c r="BE600" s="144">
        <f>IF(N600="základní",J600,0)</f>
        <v>0</v>
      </c>
      <c r="BF600" s="144">
        <f>IF(N600="snížená",J600,0)</f>
        <v>0</v>
      </c>
      <c r="BG600" s="144">
        <f>IF(N600="zákl. přenesená",J600,0)</f>
        <v>0</v>
      </c>
      <c r="BH600" s="144">
        <f>IF(N600="sníž. přenesená",J600,0)</f>
        <v>0</v>
      </c>
      <c r="BI600" s="144">
        <f>IF(N600="nulová",J600,0)</f>
        <v>0</v>
      </c>
      <c r="BJ600" s="17" t="s">
        <v>85</v>
      </c>
      <c r="BK600" s="144">
        <f>ROUND(I600*H600,2)</f>
        <v>0</v>
      </c>
      <c r="BL600" s="17" t="s">
        <v>223</v>
      </c>
      <c r="BM600" s="143" t="s">
        <v>1000</v>
      </c>
    </row>
    <row r="601" spans="2:65" s="12" customFormat="1" ht="10.199999999999999">
      <c r="B601" s="145"/>
      <c r="D601" s="146" t="s">
        <v>147</v>
      </c>
      <c r="E601" s="147" t="s">
        <v>1</v>
      </c>
      <c r="F601" s="148" t="s">
        <v>1001</v>
      </c>
      <c r="H601" s="147" t="s">
        <v>1</v>
      </c>
      <c r="I601" s="149"/>
      <c r="L601" s="145"/>
      <c r="M601" s="150"/>
      <c r="T601" s="151"/>
      <c r="AT601" s="147" t="s">
        <v>147</v>
      </c>
      <c r="AU601" s="147" t="s">
        <v>87</v>
      </c>
      <c r="AV601" s="12" t="s">
        <v>85</v>
      </c>
      <c r="AW601" s="12" t="s">
        <v>34</v>
      </c>
      <c r="AX601" s="12" t="s">
        <v>77</v>
      </c>
      <c r="AY601" s="147" t="s">
        <v>138</v>
      </c>
    </row>
    <row r="602" spans="2:65" s="13" customFormat="1" ht="10.199999999999999">
      <c r="B602" s="152"/>
      <c r="D602" s="146" t="s">
        <v>147</v>
      </c>
      <c r="E602" s="153" t="s">
        <v>1</v>
      </c>
      <c r="F602" s="154" t="s">
        <v>1002</v>
      </c>
      <c r="H602" s="155">
        <v>24.395</v>
      </c>
      <c r="I602" s="156"/>
      <c r="L602" s="152"/>
      <c r="M602" s="157"/>
      <c r="T602" s="158"/>
      <c r="AT602" s="153" t="s">
        <v>147</v>
      </c>
      <c r="AU602" s="153" t="s">
        <v>87</v>
      </c>
      <c r="AV602" s="13" t="s">
        <v>87</v>
      </c>
      <c r="AW602" s="13" t="s">
        <v>34</v>
      </c>
      <c r="AX602" s="13" t="s">
        <v>77</v>
      </c>
      <c r="AY602" s="153" t="s">
        <v>138</v>
      </c>
    </row>
    <row r="603" spans="2:65" s="12" customFormat="1" ht="10.199999999999999">
      <c r="B603" s="145"/>
      <c r="D603" s="146" t="s">
        <v>147</v>
      </c>
      <c r="E603" s="147" t="s">
        <v>1</v>
      </c>
      <c r="F603" s="148" t="s">
        <v>870</v>
      </c>
      <c r="H603" s="147" t="s">
        <v>1</v>
      </c>
      <c r="I603" s="149"/>
      <c r="L603" s="145"/>
      <c r="M603" s="150"/>
      <c r="T603" s="151"/>
      <c r="AT603" s="147" t="s">
        <v>147</v>
      </c>
      <c r="AU603" s="147" t="s">
        <v>87</v>
      </c>
      <c r="AV603" s="12" t="s">
        <v>85</v>
      </c>
      <c r="AW603" s="12" t="s">
        <v>34</v>
      </c>
      <c r="AX603" s="12" t="s">
        <v>77</v>
      </c>
      <c r="AY603" s="147" t="s">
        <v>138</v>
      </c>
    </row>
    <row r="604" spans="2:65" s="13" customFormat="1" ht="10.199999999999999">
      <c r="B604" s="152"/>
      <c r="D604" s="146" t="s">
        <v>147</v>
      </c>
      <c r="E604" s="153" t="s">
        <v>1</v>
      </c>
      <c r="F604" s="154" t="s">
        <v>878</v>
      </c>
      <c r="H604" s="155">
        <v>56.65</v>
      </c>
      <c r="I604" s="156"/>
      <c r="L604" s="152"/>
      <c r="M604" s="157"/>
      <c r="T604" s="158"/>
      <c r="AT604" s="153" t="s">
        <v>147</v>
      </c>
      <c r="AU604" s="153" t="s">
        <v>87</v>
      </c>
      <c r="AV604" s="13" t="s">
        <v>87</v>
      </c>
      <c r="AW604" s="13" t="s">
        <v>34</v>
      </c>
      <c r="AX604" s="13" t="s">
        <v>77</v>
      </c>
      <c r="AY604" s="153" t="s">
        <v>138</v>
      </c>
    </row>
    <row r="605" spans="2:65" s="12" customFormat="1" ht="10.199999999999999">
      <c r="B605" s="145"/>
      <c r="D605" s="146" t="s">
        <v>147</v>
      </c>
      <c r="E605" s="147" t="s">
        <v>1</v>
      </c>
      <c r="F605" s="148" t="s">
        <v>872</v>
      </c>
      <c r="H605" s="147" t="s">
        <v>1</v>
      </c>
      <c r="I605" s="149"/>
      <c r="L605" s="145"/>
      <c r="M605" s="150"/>
      <c r="T605" s="151"/>
      <c r="AT605" s="147" t="s">
        <v>147</v>
      </c>
      <c r="AU605" s="147" t="s">
        <v>87</v>
      </c>
      <c r="AV605" s="12" t="s">
        <v>85</v>
      </c>
      <c r="AW605" s="12" t="s">
        <v>34</v>
      </c>
      <c r="AX605" s="12" t="s">
        <v>77</v>
      </c>
      <c r="AY605" s="147" t="s">
        <v>138</v>
      </c>
    </row>
    <row r="606" spans="2:65" s="13" customFormat="1" ht="10.199999999999999">
      <c r="B606" s="152"/>
      <c r="D606" s="146" t="s">
        <v>147</v>
      </c>
      <c r="E606" s="153" t="s">
        <v>1</v>
      </c>
      <c r="F606" s="154" t="s">
        <v>879</v>
      </c>
      <c r="H606" s="155">
        <v>6.2370000000000001</v>
      </c>
      <c r="I606" s="156"/>
      <c r="L606" s="152"/>
      <c r="M606" s="157"/>
      <c r="T606" s="158"/>
      <c r="AT606" s="153" t="s">
        <v>147</v>
      </c>
      <c r="AU606" s="153" t="s">
        <v>87</v>
      </c>
      <c r="AV606" s="13" t="s">
        <v>87</v>
      </c>
      <c r="AW606" s="13" t="s">
        <v>34</v>
      </c>
      <c r="AX606" s="13" t="s">
        <v>77</v>
      </c>
      <c r="AY606" s="153" t="s">
        <v>138</v>
      </c>
    </row>
    <row r="607" spans="2:65" s="14" customFormat="1" ht="10.199999999999999">
      <c r="B607" s="159"/>
      <c r="D607" s="146" t="s">
        <v>147</v>
      </c>
      <c r="E607" s="160" t="s">
        <v>1</v>
      </c>
      <c r="F607" s="161" t="s">
        <v>150</v>
      </c>
      <c r="H607" s="162">
        <v>87.281999999999996</v>
      </c>
      <c r="I607" s="163"/>
      <c r="L607" s="159"/>
      <c r="M607" s="164"/>
      <c r="T607" s="165"/>
      <c r="AT607" s="160" t="s">
        <v>147</v>
      </c>
      <c r="AU607" s="160" t="s">
        <v>87</v>
      </c>
      <c r="AV607" s="14" t="s">
        <v>145</v>
      </c>
      <c r="AW607" s="14" t="s">
        <v>34</v>
      </c>
      <c r="AX607" s="14" t="s">
        <v>85</v>
      </c>
      <c r="AY607" s="160" t="s">
        <v>138</v>
      </c>
    </row>
    <row r="608" spans="2:65" s="1" customFormat="1" ht="24.15" customHeight="1">
      <c r="B608" s="32"/>
      <c r="C608" s="132" t="s">
        <v>1003</v>
      </c>
      <c r="D608" s="132" t="s">
        <v>140</v>
      </c>
      <c r="E608" s="133" t="s">
        <v>1004</v>
      </c>
      <c r="F608" s="134" t="s">
        <v>1005</v>
      </c>
      <c r="G608" s="135" t="s">
        <v>143</v>
      </c>
      <c r="H608" s="136">
        <v>96.01</v>
      </c>
      <c r="I608" s="137"/>
      <c r="J608" s="138">
        <f>ROUND(I608*H608,2)</f>
        <v>0</v>
      </c>
      <c r="K608" s="134" t="s">
        <v>144</v>
      </c>
      <c r="L608" s="32"/>
      <c r="M608" s="139" t="s">
        <v>1</v>
      </c>
      <c r="N608" s="140" t="s">
        <v>42</v>
      </c>
      <c r="P608" s="141">
        <f>O608*H608</f>
        <v>0</v>
      </c>
      <c r="Q608" s="141">
        <v>1.396E-2</v>
      </c>
      <c r="R608" s="141">
        <f>Q608*H608</f>
        <v>1.3402996</v>
      </c>
      <c r="S608" s="141">
        <v>0</v>
      </c>
      <c r="T608" s="142">
        <f>S608*H608</f>
        <v>0</v>
      </c>
      <c r="AR608" s="143" t="s">
        <v>223</v>
      </c>
      <c r="AT608" s="143" t="s">
        <v>140</v>
      </c>
      <c r="AU608" s="143" t="s">
        <v>87</v>
      </c>
      <c r="AY608" s="17" t="s">
        <v>138</v>
      </c>
      <c r="BE608" s="144">
        <f>IF(N608="základní",J608,0)</f>
        <v>0</v>
      </c>
      <c r="BF608" s="144">
        <f>IF(N608="snížená",J608,0)</f>
        <v>0</v>
      </c>
      <c r="BG608" s="144">
        <f>IF(N608="zákl. přenesená",J608,0)</f>
        <v>0</v>
      </c>
      <c r="BH608" s="144">
        <f>IF(N608="sníž. přenesená",J608,0)</f>
        <v>0</v>
      </c>
      <c r="BI608" s="144">
        <f>IF(N608="nulová",J608,0)</f>
        <v>0</v>
      </c>
      <c r="BJ608" s="17" t="s">
        <v>85</v>
      </c>
      <c r="BK608" s="144">
        <f>ROUND(I608*H608,2)</f>
        <v>0</v>
      </c>
      <c r="BL608" s="17" t="s">
        <v>223</v>
      </c>
      <c r="BM608" s="143" t="s">
        <v>1006</v>
      </c>
    </row>
    <row r="609" spans="2:65" s="12" customFormat="1" ht="10.199999999999999">
      <c r="B609" s="145"/>
      <c r="D609" s="146" t="s">
        <v>147</v>
      </c>
      <c r="E609" s="147" t="s">
        <v>1</v>
      </c>
      <c r="F609" s="148" t="s">
        <v>1001</v>
      </c>
      <c r="H609" s="147" t="s">
        <v>1</v>
      </c>
      <c r="I609" s="149"/>
      <c r="L609" s="145"/>
      <c r="M609" s="150"/>
      <c r="T609" s="151"/>
      <c r="AT609" s="147" t="s">
        <v>147</v>
      </c>
      <c r="AU609" s="147" t="s">
        <v>87</v>
      </c>
      <c r="AV609" s="12" t="s">
        <v>85</v>
      </c>
      <c r="AW609" s="12" t="s">
        <v>34</v>
      </c>
      <c r="AX609" s="12" t="s">
        <v>77</v>
      </c>
      <c r="AY609" s="147" t="s">
        <v>138</v>
      </c>
    </row>
    <row r="610" spans="2:65" s="13" customFormat="1" ht="10.199999999999999">
      <c r="B610" s="152"/>
      <c r="D610" s="146" t="s">
        <v>147</v>
      </c>
      <c r="E610" s="153" t="s">
        <v>1</v>
      </c>
      <c r="F610" s="154" t="s">
        <v>1002</v>
      </c>
      <c r="H610" s="155">
        <v>24.395</v>
      </c>
      <c r="I610" s="156"/>
      <c r="L610" s="152"/>
      <c r="M610" s="157"/>
      <c r="T610" s="158"/>
      <c r="AT610" s="153" t="s">
        <v>147</v>
      </c>
      <c r="AU610" s="153" t="s">
        <v>87</v>
      </c>
      <c r="AV610" s="13" t="s">
        <v>87</v>
      </c>
      <c r="AW610" s="13" t="s">
        <v>34</v>
      </c>
      <c r="AX610" s="13" t="s">
        <v>77</v>
      </c>
      <c r="AY610" s="153" t="s">
        <v>138</v>
      </c>
    </row>
    <row r="611" spans="2:65" s="12" customFormat="1" ht="10.199999999999999">
      <c r="B611" s="145"/>
      <c r="D611" s="146" t="s">
        <v>147</v>
      </c>
      <c r="E611" s="147" t="s">
        <v>1</v>
      </c>
      <c r="F611" s="148" t="s">
        <v>870</v>
      </c>
      <c r="H611" s="147" t="s">
        <v>1</v>
      </c>
      <c r="I611" s="149"/>
      <c r="L611" s="145"/>
      <c r="M611" s="150"/>
      <c r="T611" s="151"/>
      <c r="AT611" s="147" t="s">
        <v>147</v>
      </c>
      <c r="AU611" s="147" t="s">
        <v>87</v>
      </c>
      <c r="AV611" s="12" t="s">
        <v>85</v>
      </c>
      <c r="AW611" s="12" t="s">
        <v>34</v>
      </c>
      <c r="AX611" s="12" t="s">
        <v>77</v>
      </c>
      <c r="AY611" s="147" t="s">
        <v>138</v>
      </c>
    </row>
    <row r="612" spans="2:65" s="13" customFormat="1" ht="10.199999999999999">
      <c r="B612" s="152"/>
      <c r="D612" s="146" t="s">
        <v>147</v>
      </c>
      <c r="E612" s="153" t="s">
        <v>1</v>
      </c>
      <c r="F612" s="154" t="s">
        <v>878</v>
      </c>
      <c r="H612" s="155">
        <v>56.65</v>
      </c>
      <c r="I612" s="156"/>
      <c r="L612" s="152"/>
      <c r="M612" s="157"/>
      <c r="T612" s="158"/>
      <c r="AT612" s="153" t="s">
        <v>147</v>
      </c>
      <c r="AU612" s="153" t="s">
        <v>87</v>
      </c>
      <c r="AV612" s="13" t="s">
        <v>87</v>
      </c>
      <c r="AW612" s="13" t="s">
        <v>34</v>
      </c>
      <c r="AX612" s="13" t="s">
        <v>77</v>
      </c>
      <c r="AY612" s="153" t="s">
        <v>138</v>
      </c>
    </row>
    <row r="613" spans="2:65" s="12" customFormat="1" ht="10.199999999999999">
      <c r="B613" s="145"/>
      <c r="D613" s="146" t="s">
        <v>147</v>
      </c>
      <c r="E613" s="147" t="s">
        <v>1</v>
      </c>
      <c r="F613" s="148" t="s">
        <v>872</v>
      </c>
      <c r="H613" s="147" t="s">
        <v>1</v>
      </c>
      <c r="I613" s="149"/>
      <c r="L613" s="145"/>
      <c r="M613" s="150"/>
      <c r="T613" s="151"/>
      <c r="AT613" s="147" t="s">
        <v>147</v>
      </c>
      <c r="AU613" s="147" t="s">
        <v>87</v>
      </c>
      <c r="AV613" s="12" t="s">
        <v>85</v>
      </c>
      <c r="AW613" s="12" t="s">
        <v>34</v>
      </c>
      <c r="AX613" s="12" t="s">
        <v>77</v>
      </c>
      <c r="AY613" s="147" t="s">
        <v>138</v>
      </c>
    </row>
    <row r="614" spans="2:65" s="13" customFormat="1" ht="10.199999999999999">
      <c r="B614" s="152"/>
      <c r="D614" s="146" t="s">
        <v>147</v>
      </c>
      <c r="E614" s="153" t="s">
        <v>1</v>
      </c>
      <c r="F614" s="154" t="s">
        <v>879</v>
      </c>
      <c r="H614" s="155">
        <v>6.2370000000000001</v>
      </c>
      <c r="I614" s="156"/>
      <c r="L614" s="152"/>
      <c r="M614" s="157"/>
      <c r="T614" s="158"/>
      <c r="AT614" s="153" t="s">
        <v>147</v>
      </c>
      <c r="AU614" s="153" t="s">
        <v>87</v>
      </c>
      <c r="AV614" s="13" t="s">
        <v>87</v>
      </c>
      <c r="AW614" s="13" t="s">
        <v>34</v>
      </c>
      <c r="AX614" s="13" t="s">
        <v>77</v>
      </c>
      <c r="AY614" s="153" t="s">
        <v>138</v>
      </c>
    </row>
    <row r="615" spans="2:65" s="14" customFormat="1" ht="10.199999999999999">
      <c r="B615" s="159"/>
      <c r="D615" s="146" t="s">
        <v>147</v>
      </c>
      <c r="E615" s="160" t="s">
        <v>1</v>
      </c>
      <c r="F615" s="161" t="s">
        <v>150</v>
      </c>
      <c r="H615" s="162">
        <v>87.281999999999996</v>
      </c>
      <c r="I615" s="163"/>
      <c r="L615" s="159"/>
      <c r="M615" s="164"/>
      <c r="T615" s="165"/>
      <c r="AT615" s="160" t="s">
        <v>147</v>
      </c>
      <c r="AU615" s="160" t="s">
        <v>87</v>
      </c>
      <c r="AV615" s="14" t="s">
        <v>145</v>
      </c>
      <c r="AW615" s="14" t="s">
        <v>34</v>
      </c>
      <c r="AX615" s="14" t="s">
        <v>85</v>
      </c>
      <c r="AY615" s="160" t="s">
        <v>138</v>
      </c>
    </row>
    <row r="616" spans="2:65" s="13" customFormat="1" ht="10.199999999999999">
      <c r="B616" s="152"/>
      <c r="D616" s="146" t="s">
        <v>147</v>
      </c>
      <c r="F616" s="154" t="s">
        <v>1007</v>
      </c>
      <c r="H616" s="155">
        <v>96.01</v>
      </c>
      <c r="I616" s="156"/>
      <c r="L616" s="152"/>
      <c r="M616" s="157"/>
      <c r="T616" s="158"/>
      <c r="AT616" s="153" t="s">
        <v>147</v>
      </c>
      <c r="AU616" s="153" t="s">
        <v>87</v>
      </c>
      <c r="AV616" s="13" t="s">
        <v>87</v>
      </c>
      <c r="AW616" s="13" t="s">
        <v>4</v>
      </c>
      <c r="AX616" s="13" t="s">
        <v>85</v>
      </c>
      <c r="AY616" s="153" t="s">
        <v>138</v>
      </c>
    </row>
    <row r="617" spans="2:65" s="1" customFormat="1" ht="24.15" customHeight="1">
      <c r="B617" s="32"/>
      <c r="C617" s="132" t="s">
        <v>1008</v>
      </c>
      <c r="D617" s="132" t="s">
        <v>140</v>
      </c>
      <c r="E617" s="133" t="s">
        <v>1009</v>
      </c>
      <c r="F617" s="134" t="s">
        <v>1010</v>
      </c>
      <c r="G617" s="135" t="s">
        <v>185</v>
      </c>
      <c r="H617" s="136">
        <v>2.3319999999999999</v>
      </c>
      <c r="I617" s="137"/>
      <c r="J617" s="138">
        <f>ROUND(I617*H617,2)</f>
        <v>0</v>
      </c>
      <c r="K617" s="134" t="s">
        <v>144</v>
      </c>
      <c r="L617" s="32"/>
      <c r="M617" s="139" t="s">
        <v>1</v>
      </c>
      <c r="N617" s="140" t="s">
        <v>42</v>
      </c>
      <c r="P617" s="141">
        <f>O617*H617</f>
        <v>0</v>
      </c>
      <c r="Q617" s="141">
        <v>0</v>
      </c>
      <c r="R617" s="141">
        <f>Q617*H617</f>
        <v>0</v>
      </c>
      <c r="S617" s="141">
        <v>0</v>
      </c>
      <c r="T617" s="142">
        <f>S617*H617</f>
        <v>0</v>
      </c>
      <c r="AR617" s="143" t="s">
        <v>223</v>
      </c>
      <c r="AT617" s="143" t="s">
        <v>140</v>
      </c>
      <c r="AU617" s="143" t="s">
        <v>87</v>
      </c>
      <c r="AY617" s="17" t="s">
        <v>138</v>
      </c>
      <c r="BE617" s="144">
        <f>IF(N617="základní",J617,0)</f>
        <v>0</v>
      </c>
      <c r="BF617" s="144">
        <f>IF(N617="snížená",J617,0)</f>
        <v>0</v>
      </c>
      <c r="BG617" s="144">
        <f>IF(N617="zákl. přenesená",J617,0)</f>
        <v>0</v>
      </c>
      <c r="BH617" s="144">
        <f>IF(N617="sníž. přenesená",J617,0)</f>
        <v>0</v>
      </c>
      <c r="BI617" s="144">
        <f>IF(N617="nulová",J617,0)</f>
        <v>0</v>
      </c>
      <c r="BJ617" s="17" t="s">
        <v>85</v>
      </c>
      <c r="BK617" s="144">
        <f>ROUND(I617*H617,2)</f>
        <v>0</v>
      </c>
      <c r="BL617" s="17" t="s">
        <v>223</v>
      </c>
      <c r="BM617" s="143" t="s">
        <v>1011</v>
      </c>
    </row>
    <row r="618" spans="2:65" s="11" customFormat="1" ht="22.8" customHeight="1">
      <c r="B618" s="120"/>
      <c r="D618" s="121" t="s">
        <v>76</v>
      </c>
      <c r="E618" s="130" t="s">
        <v>1012</v>
      </c>
      <c r="F618" s="130" t="s">
        <v>1013</v>
      </c>
      <c r="I618" s="123"/>
      <c r="J618" s="131">
        <f>BK618</f>
        <v>0</v>
      </c>
      <c r="L618" s="120"/>
      <c r="M618" s="125"/>
      <c r="P618" s="126">
        <f>SUM(P619:P667)</f>
        <v>0</v>
      </c>
      <c r="R618" s="126">
        <f>SUM(R619:R667)</f>
        <v>0.77818686000000004</v>
      </c>
      <c r="T618" s="127">
        <f>SUM(T619:T667)</f>
        <v>0.49506040000000001</v>
      </c>
      <c r="AR618" s="121" t="s">
        <v>87</v>
      </c>
      <c r="AT618" s="128" t="s">
        <v>76</v>
      </c>
      <c r="AU618" s="128" t="s">
        <v>85</v>
      </c>
      <c r="AY618" s="121" t="s">
        <v>138</v>
      </c>
      <c r="BK618" s="129">
        <f>SUM(BK619:BK667)</f>
        <v>0</v>
      </c>
    </row>
    <row r="619" spans="2:65" s="1" customFormat="1" ht="16.5" customHeight="1">
      <c r="B619" s="32"/>
      <c r="C619" s="132" t="s">
        <v>1014</v>
      </c>
      <c r="D619" s="132" t="s">
        <v>140</v>
      </c>
      <c r="E619" s="133" t="s">
        <v>1015</v>
      </c>
      <c r="F619" s="134" t="s">
        <v>1016</v>
      </c>
      <c r="G619" s="135" t="s">
        <v>243</v>
      </c>
      <c r="H619" s="136">
        <v>123.42</v>
      </c>
      <c r="I619" s="137"/>
      <c r="J619" s="138">
        <f>ROUND(I619*H619,2)</f>
        <v>0</v>
      </c>
      <c r="K619" s="134" t="s">
        <v>144</v>
      </c>
      <c r="L619" s="32"/>
      <c r="M619" s="139" t="s">
        <v>1</v>
      </c>
      <c r="N619" s="140" t="s">
        <v>42</v>
      </c>
      <c r="P619" s="141">
        <f>O619*H619</f>
        <v>0</v>
      </c>
      <c r="Q619" s="141">
        <v>0</v>
      </c>
      <c r="R619" s="141">
        <f>Q619*H619</f>
        <v>0</v>
      </c>
      <c r="S619" s="141">
        <v>1.6999999999999999E-3</v>
      </c>
      <c r="T619" s="142">
        <f>S619*H619</f>
        <v>0.209814</v>
      </c>
      <c r="AR619" s="143" t="s">
        <v>223</v>
      </c>
      <c r="AT619" s="143" t="s">
        <v>140</v>
      </c>
      <c r="AU619" s="143" t="s">
        <v>87</v>
      </c>
      <c r="AY619" s="17" t="s">
        <v>138</v>
      </c>
      <c r="BE619" s="144">
        <f>IF(N619="základní",J619,0)</f>
        <v>0</v>
      </c>
      <c r="BF619" s="144">
        <f>IF(N619="snížená",J619,0)</f>
        <v>0</v>
      </c>
      <c r="BG619" s="144">
        <f>IF(N619="zákl. přenesená",J619,0)</f>
        <v>0</v>
      </c>
      <c r="BH619" s="144">
        <f>IF(N619="sníž. přenesená",J619,0)</f>
        <v>0</v>
      </c>
      <c r="BI619" s="144">
        <f>IF(N619="nulová",J619,0)</f>
        <v>0</v>
      </c>
      <c r="BJ619" s="17" t="s">
        <v>85</v>
      </c>
      <c r="BK619" s="144">
        <f>ROUND(I619*H619,2)</f>
        <v>0</v>
      </c>
      <c r="BL619" s="17" t="s">
        <v>223</v>
      </c>
      <c r="BM619" s="143" t="s">
        <v>1017</v>
      </c>
    </row>
    <row r="620" spans="2:65" s="12" customFormat="1" ht="10.199999999999999">
      <c r="B620" s="145"/>
      <c r="D620" s="146" t="s">
        <v>147</v>
      </c>
      <c r="E620" s="147" t="s">
        <v>1</v>
      </c>
      <c r="F620" s="148" t="s">
        <v>1018</v>
      </c>
      <c r="H620" s="147" t="s">
        <v>1</v>
      </c>
      <c r="I620" s="149"/>
      <c r="L620" s="145"/>
      <c r="M620" s="150"/>
      <c r="T620" s="151"/>
      <c r="AT620" s="147" t="s">
        <v>147</v>
      </c>
      <c r="AU620" s="147" t="s">
        <v>87</v>
      </c>
      <c r="AV620" s="12" t="s">
        <v>85</v>
      </c>
      <c r="AW620" s="12" t="s">
        <v>34</v>
      </c>
      <c r="AX620" s="12" t="s">
        <v>77</v>
      </c>
      <c r="AY620" s="147" t="s">
        <v>138</v>
      </c>
    </row>
    <row r="621" spans="2:65" s="13" customFormat="1" ht="10.199999999999999">
      <c r="B621" s="152"/>
      <c r="D621" s="146" t="s">
        <v>147</v>
      </c>
      <c r="E621" s="153" t="s">
        <v>1</v>
      </c>
      <c r="F621" s="154" t="s">
        <v>1019</v>
      </c>
      <c r="H621" s="155">
        <v>103</v>
      </c>
      <c r="I621" s="156"/>
      <c r="L621" s="152"/>
      <c r="M621" s="157"/>
      <c r="T621" s="158"/>
      <c r="AT621" s="153" t="s">
        <v>147</v>
      </c>
      <c r="AU621" s="153" t="s">
        <v>87</v>
      </c>
      <c r="AV621" s="13" t="s">
        <v>87</v>
      </c>
      <c r="AW621" s="13" t="s">
        <v>34</v>
      </c>
      <c r="AX621" s="13" t="s">
        <v>77</v>
      </c>
      <c r="AY621" s="153" t="s">
        <v>138</v>
      </c>
    </row>
    <row r="622" spans="2:65" s="13" customFormat="1" ht="10.199999999999999">
      <c r="B622" s="152"/>
      <c r="D622" s="146" t="s">
        <v>147</v>
      </c>
      <c r="E622" s="153" t="s">
        <v>1</v>
      </c>
      <c r="F622" s="154" t="s">
        <v>1020</v>
      </c>
      <c r="H622" s="155">
        <v>20.420000000000002</v>
      </c>
      <c r="I622" s="156"/>
      <c r="L622" s="152"/>
      <c r="M622" s="157"/>
      <c r="T622" s="158"/>
      <c r="AT622" s="153" t="s">
        <v>147</v>
      </c>
      <c r="AU622" s="153" t="s">
        <v>87</v>
      </c>
      <c r="AV622" s="13" t="s">
        <v>87</v>
      </c>
      <c r="AW622" s="13" t="s">
        <v>34</v>
      </c>
      <c r="AX622" s="13" t="s">
        <v>77</v>
      </c>
      <c r="AY622" s="153" t="s">
        <v>138</v>
      </c>
    </row>
    <row r="623" spans="2:65" s="14" customFormat="1" ht="10.199999999999999">
      <c r="B623" s="159"/>
      <c r="D623" s="146" t="s">
        <v>147</v>
      </c>
      <c r="E623" s="160" t="s">
        <v>1</v>
      </c>
      <c r="F623" s="161" t="s">
        <v>150</v>
      </c>
      <c r="H623" s="162">
        <v>123.42</v>
      </c>
      <c r="I623" s="163"/>
      <c r="L623" s="159"/>
      <c r="M623" s="164"/>
      <c r="T623" s="165"/>
      <c r="AT623" s="160" t="s">
        <v>147</v>
      </c>
      <c r="AU623" s="160" t="s">
        <v>87</v>
      </c>
      <c r="AV623" s="14" t="s">
        <v>145</v>
      </c>
      <c r="AW623" s="14" t="s">
        <v>34</v>
      </c>
      <c r="AX623" s="14" t="s">
        <v>85</v>
      </c>
      <c r="AY623" s="160" t="s">
        <v>138</v>
      </c>
    </row>
    <row r="624" spans="2:65" s="1" customFormat="1" ht="16.5" customHeight="1">
      <c r="B624" s="32"/>
      <c r="C624" s="132" t="s">
        <v>1021</v>
      </c>
      <c r="D624" s="132" t="s">
        <v>140</v>
      </c>
      <c r="E624" s="133" t="s">
        <v>1022</v>
      </c>
      <c r="F624" s="134" t="s">
        <v>1023</v>
      </c>
      <c r="G624" s="135" t="s">
        <v>232</v>
      </c>
      <c r="H624" s="136">
        <v>5</v>
      </c>
      <c r="I624" s="137"/>
      <c r="J624" s="138">
        <f>ROUND(I624*H624,2)</f>
        <v>0</v>
      </c>
      <c r="K624" s="134" t="s">
        <v>144</v>
      </c>
      <c r="L624" s="32"/>
      <c r="M624" s="139" t="s">
        <v>1</v>
      </c>
      <c r="N624" s="140" t="s">
        <v>42</v>
      </c>
      <c r="P624" s="141">
        <f>O624*H624</f>
        <v>0</v>
      </c>
      <c r="Q624" s="141">
        <v>0</v>
      </c>
      <c r="R624" s="141">
        <f>Q624*H624</f>
        <v>0</v>
      </c>
      <c r="S624" s="141">
        <v>9.0600000000000003E-3</v>
      </c>
      <c r="T624" s="142">
        <f>S624*H624</f>
        <v>4.53E-2</v>
      </c>
      <c r="AR624" s="143" t="s">
        <v>223</v>
      </c>
      <c r="AT624" s="143" t="s">
        <v>140</v>
      </c>
      <c r="AU624" s="143" t="s">
        <v>87</v>
      </c>
      <c r="AY624" s="17" t="s">
        <v>138</v>
      </c>
      <c r="BE624" s="144">
        <f>IF(N624="základní",J624,0)</f>
        <v>0</v>
      </c>
      <c r="BF624" s="144">
        <f>IF(N624="snížená",J624,0)</f>
        <v>0</v>
      </c>
      <c r="BG624" s="144">
        <f>IF(N624="zákl. přenesená",J624,0)</f>
        <v>0</v>
      </c>
      <c r="BH624" s="144">
        <f>IF(N624="sníž. přenesená",J624,0)</f>
        <v>0</v>
      </c>
      <c r="BI624" s="144">
        <f>IF(N624="nulová",J624,0)</f>
        <v>0</v>
      </c>
      <c r="BJ624" s="17" t="s">
        <v>85</v>
      </c>
      <c r="BK624" s="144">
        <f>ROUND(I624*H624,2)</f>
        <v>0</v>
      </c>
      <c r="BL624" s="17" t="s">
        <v>223</v>
      </c>
      <c r="BM624" s="143" t="s">
        <v>1024</v>
      </c>
    </row>
    <row r="625" spans="2:65" s="13" customFormat="1" ht="10.199999999999999">
      <c r="B625" s="152"/>
      <c r="D625" s="146" t="s">
        <v>147</v>
      </c>
      <c r="E625" s="153" t="s">
        <v>1</v>
      </c>
      <c r="F625" s="154" t="s">
        <v>1025</v>
      </c>
      <c r="H625" s="155">
        <v>5</v>
      </c>
      <c r="I625" s="156"/>
      <c r="L625" s="152"/>
      <c r="M625" s="157"/>
      <c r="T625" s="158"/>
      <c r="AT625" s="153" t="s">
        <v>147</v>
      </c>
      <c r="AU625" s="153" t="s">
        <v>87</v>
      </c>
      <c r="AV625" s="13" t="s">
        <v>87</v>
      </c>
      <c r="AW625" s="13" t="s">
        <v>34</v>
      </c>
      <c r="AX625" s="13" t="s">
        <v>85</v>
      </c>
      <c r="AY625" s="153" t="s">
        <v>138</v>
      </c>
    </row>
    <row r="626" spans="2:65" s="1" customFormat="1" ht="24.15" customHeight="1">
      <c r="B626" s="32"/>
      <c r="C626" s="132" t="s">
        <v>1026</v>
      </c>
      <c r="D626" s="132" t="s">
        <v>140</v>
      </c>
      <c r="E626" s="133" t="s">
        <v>1027</v>
      </c>
      <c r="F626" s="134" t="s">
        <v>1028</v>
      </c>
      <c r="G626" s="135" t="s">
        <v>243</v>
      </c>
      <c r="H626" s="136">
        <v>33.1</v>
      </c>
      <c r="I626" s="137"/>
      <c r="J626" s="138">
        <f>ROUND(I626*H626,2)</f>
        <v>0</v>
      </c>
      <c r="K626" s="134" t="s">
        <v>144</v>
      </c>
      <c r="L626" s="32"/>
      <c r="M626" s="139" t="s">
        <v>1</v>
      </c>
      <c r="N626" s="140" t="s">
        <v>42</v>
      </c>
      <c r="P626" s="141">
        <f>O626*H626</f>
        <v>0</v>
      </c>
      <c r="Q626" s="141">
        <v>0</v>
      </c>
      <c r="R626" s="141">
        <f>Q626*H626</f>
        <v>0</v>
      </c>
      <c r="S626" s="141">
        <v>1.91E-3</v>
      </c>
      <c r="T626" s="142">
        <f>S626*H626</f>
        <v>6.3220999999999999E-2</v>
      </c>
      <c r="AR626" s="143" t="s">
        <v>223</v>
      </c>
      <c r="AT626" s="143" t="s">
        <v>140</v>
      </c>
      <c r="AU626" s="143" t="s">
        <v>87</v>
      </c>
      <c r="AY626" s="17" t="s">
        <v>138</v>
      </c>
      <c r="BE626" s="144">
        <f>IF(N626="základní",J626,0)</f>
        <v>0</v>
      </c>
      <c r="BF626" s="144">
        <f>IF(N626="snížená",J626,0)</f>
        <v>0</v>
      </c>
      <c r="BG626" s="144">
        <f>IF(N626="zákl. přenesená",J626,0)</f>
        <v>0</v>
      </c>
      <c r="BH626" s="144">
        <f>IF(N626="sníž. přenesená",J626,0)</f>
        <v>0</v>
      </c>
      <c r="BI626" s="144">
        <f>IF(N626="nulová",J626,0)</f>
        <v>0</v>
      </c>
      <c r="BJ626" s="17" t="s">
        <v>85</v>
      </c>
      <c r="BK626" s="144">
        <f>ROUND(I626*H626,2)</f>
        <v>0</v>
      </c>
      <c r="BL626" s="17" t="s">
        <v>223</v>
      </c>
      <c r="BM626" s="143" t="s">
        <v>1029</v>
      </c>
    </row>
    <row r="627" spans="2:65" s="12" customFormat="1" ht="10.199999999999999">
      <c r="B627" s="145"/>
      <c r="D627" s="146" t="s">
        <v>147</v>
      </c>
      <c r="E627" s="147" t="s">
        <v>1</v>
      </c>
      <c r="F627" s="148" t="s">
        <v>869</v>
      </c>
      <c r="H627" s="147" t="s">
        <v>1</v>
      </c>
      <c r="I627" s="149"/>
      <c r="L627" s="145"/>
      <c r="M627" s="150"/>
      <c r="T627" s="151"/>
      <c r="AT627" s="147" t="s">
        <v>147</v>
      </c>
      <c r="AU627" s="147" t="s">
        <v>87</v>
      </c>
      <c r="AV627" s="12" t="s">
        <v>85</v>
      </c>
      <c r="AW627" s="12" t="s">
        <v>34</v>
      </c>
      <c r="AX627" s="12" t="s">
        <v>77</v>
      </c>
      <c r="AY627" s="147" t="s">
        <v>138</v>
      </c>
    </row>
    <row r="628" spans="2:65" s="13" customFormat="1" ht="10.199999999999999">
      <c r="B628" s="152"/>
      <c r="D628" s="146" t="s">
        <v>147</v>
      </c>
      <c r="E628" s="153" t="s">
        <v>1</v>
      </c>
      <c r="F628" s="154" t="s">
        <v>1030</v>
      </c>
      <c r="H628" s="155">
        <v>33.1</v>
      </c>
      <c r="I628" s="156"/>
      <c r="L628" s="152"/>
      <c r="M628" s="157"/>
      <c r="T628" s="158"/>
      <c r="AT628" s="153" t="s">
        <v>147</v>
      </c>
      <c r="AU628" s="153" t="s">
        <v>87</v>
      </c>
      <c r="AV628" s="13" t="s">
        <v>87</v>
      </c>
      <c r="AW628" s="13" t="s">
        <v>34</v>
      </c>
      <c r="AX628" s="13" t="s">
        <v>85</v>
      </c>
      <c r="AY628" s="153" t="s">
        <v>138</v>
      </c>
    </row>
    <row r="629" spans="2:65" s="1" customFormat="1" ht="21.75" customHeight="1">
      <c r="B629" s="32"/>
      <c r="C629" s="132" t="s">
        <v>1031</v>
      </c>
      <c r="D629" s="132" t="s">
        <v>140</v>
      </c>
      <c r="E629" s="133" t="s">
        <v>1032</v>
      </c>
      <c r="F629" s="134" t="s">
        <v>1033</v>
      </c>
      <c r="G629" s="135" t="s">
        <v>243</v>
      </c>
      <c r="H629" s="136">
        <v>33.1</v>
      </c>
      <c r="I629" s="137"/>
      <c r="J629" s="138">
        <f>ROUND(I629*H629,2)</f>
        <v>0</v>
      </c>
      <c r="K629" s="134" t="s">
        <v>144</v>
      </c>
      <c r="L629" s="32"/>
      <c r="M629" s="139" t="s">
        <v>1</v>
      </c>
      <c r="N629" s="140" t="s">
        <v>42</v>
      </c>
      <c r="P629" s="141">
        <f>O629*H629</f>
        <v>0</v>
      </c>
      <c r="Q629" s="141">
        <v>0</v>
      </c>
      <c r="R629" s="141">
        <f>Q629*H629</f>
        <v>0</v>
      </c>
      <c r="S629" s="141">
        <v>2.2300000000000002E-3</v>
      </c>
      <c r="T629" s="142">
        <f>S629*H629</f>
        <v>7.3813000000000004E-2</v>
      </c>
      <c r="AR629" s="143" t="s">
        <v>223</v>
      </c>
      <c r="AT629" s="143" t="s">
        <v>140</v>
      </c>
      <c r="AU629" s="143" t="s">
        <v>87</v>
      </c>
      <c r="AY629" s="17" t="s">
        <v>138</v>
      </c>
      <c r="BE629" s="144">
        <f>IF(N629="základní",J629,0)</f>
        <v>0</v>
      </c>
      <c r="BF629" s="144">
        <f>IF(N629="snížená",J629,0)</f>
        <v>0</v>
      </c>
      <c r="BG629" s="144">
        <f>IF(N629="zákl. přenesená",J629,0)</f>
        <v>0</v>
      </c>
      <c r="BH629" s="144">
        <f>IF(N629="sníž. přenesená",J629,0)</f>
        <v>0</v>
      </c>
      <c r="BI629" s="144">
        <f>IF(N629="nulová",J629,0)</f>
        <v>0</v>
      </c>
      <c r="BJ629" s="17" t="s">
        <v>85</v>
      </c>
      <c r="BK629" s="144">
        <f>ROUND(I629*H629,2)</f>
        <v>0</v>
      </c>
      <c r="BL629" s="17" t="s">
        <v>223</v>
      </c>
      <c r="BM629" s="143" t="s">
        <v>1034</v>
      </c>
    </row>
    <row r="630" spans="2:65" s="12" customFormat="1" ht="10.199999999999999">
      <c r="B630" s="145"/>
      <c r="D630" s="146" t="s">
        <v>147</v>
      </c>
      <c r="E630" s="147" t="s">
        <v>1</v>
      </c>
      <c r="F630" s="148" t="s">
        <v>869</v>
      </c>
      <c r="H630" s="147" t="s">
        <v>1</v>
      </c>
      <c r="I630" s="149"/>
      <c r="L630" s="145"/>
      <c r="M630" s="150"/>
      <c r="T630" s="151"/>
      <c r="AT630" s="147" t="s">
        <v>147</v>
      </c>
      <c r="AU630" s="147" t="s">
        <v>87</v>
      </c>
      <c r="AV630" s="12" t="s">
        <v>85</v>
      </c>
      <c r="AW630" s="12" t="s">
        <v>34</v>
      </c>
      <c r="AX630" s="12" t="s">
        <v>77</v>
      </c>
      <c r="AY630" s="147" t="s">
        <v>138</v>
      </c>
    </row>
    <row r="631" spans="2:65" s="13" customFormat="1" ht="10.199999999999999">
      <c r="B631" s="152"/>
      <c r="D631" s="146" t="s">
        <v>147</v>
      </c>
      <c r="E631" s="153" t="s">
        <v>1</v>
      </c>
      <c r="F631" s="154" t="s">
        <v>1030</v>
      </c>
      <c r="H631" s="155">
        <v>33.1</v>
      </c>
      <c r="I631" s="156"/>
      <c r="L631" s="152"/>
      <c r="M631" s="157"/>
      <c r="T631" s="158"/>
      <c r="AT631" s="153" t="s">
        <v>147</v>
      </c>
      <c r="AU631" s="153" t="s">
        <v>87</v>
      </c>
      <c r="AV631" s="13" t="s">
        <v>87</v>
      </c>
      <c r="AW631" s="13" t="s">
        <v>34</v>
      </c>
      <c r="AX631" s="13" t="s">
        <v>85</v>
      </c>
      <c r="AY631" s="153" t="s">
        <v>138</v>
      </c>
    </row>
    <row r="632" spans="2:65" s="1" customFormat="1" ht="16.5" customHeight="1">
      <c r="B632" s="32"/>
      <c r="C632" s="132" t="s">
        <v>1035</v>
      </c>
      <c r="D632" s="132" t="s">
        <v>140</v>
      </c>
      <c r="E632" s="133" t="s">
        <v>1036</v>
      </c>
      <c r="F632" s="134" t="s">
        <v>1037</v>
      </c>
      <c r="G632" s="135" t="s">
        <v>243</v>
      </c>
      <c r="H632" s="136">
        <v>20.7</v>
      </c>
      <c r="I632" s="137"/>
      <c r="J632" s="138">
        <f>ROUND(I632*H632,2)</f>
        <v>0</v>
      </c>
      <c r="K632" s="134" t="s">
        <v>144</v>
      </c>
      <c r="L632" s="32"/>
      <c r="M632" s="139" t="s">
        <v>1</v>
      </c>
      <c r="N632" s="140" t="s">
        <v>42</v>
      </c>
      <c r="P632" s="141">
        <f>O632*H632</f>
        <v>0</v>
      </c>
      <c r="Q632" s="141">
        <v>0</v>
      </c>
      <c r="R632" s="141">
        <f>Q632*H632</f>
        <v>0</v>
      </c>
      <c r="S632" s="141">
        <v>2.5999999999999999E-3</v>
      </c>
      <c r="T632" s="142">
        <f>S632*H632</f>
        <v>5.3819999999999993E-2</v>
      </c>
      <c r="AR632" s="143" t="s">
        <v>223</v>
      </c>
      <c r="AT632" s="143" t="s">
        <v>140</v>
      </c>
      <c r="AU632" s="143" t="s">
        <v>87</v>
      </c>
      <c r="AY632" s="17" t="s">
        <v>138</v>
      </c>
      <c r="BE632" s="144">
        <f>IF(N632="základní",J632,0)</f>
        <v>0</v>
      </c>
      <c r="BF632" s="144">
        <f>IF(N632="snížená",J632,0)</f>
        <v>0</v>
      </c>
      <c r="BG632" s="144">
        <f>IF(N632="zákl. přenesená",J632,0)</f>
        <v>0</v>
      </c>
      <c r="BH632" s="144">
        <f>IF(N632="sníž. přenesená",J632,0)</f>
        <v>0</v>
      </c>
      <c r="BI632" s="144">
        <f>IF(N632="nulová",J632,0)</f>
        <v>0</v>
      </c>
      <c r="BJ632" s="17" t="s">
        <v>85</v>
      </c>
      <c r="BK632" s="144">
        <f>ROUND(I632*H632,2)</f>
        <v>0</v>
      </c>
      <c r="BL632" s="17" t="s">
        <v>223</v>
      </c>
      <c r="BM632" s="143" t="s">
        <v>1038</v>
      </c>
    </row>
    <row r="633" spans="2:65" s="12" customFormat="1" ht="10.199999999999999">
      <c r="B633" s="145"/>
      <c r="D633" s="146" t="s">
        <v>147</v>
      </c>
      <c r="E633" s="147" t="s">
        <v>1</v>
      </c>
      <c r="F633" s="148" t="s">
        <v>385</v>
      </c>
      <c r="H633" s="147" t="s">
        <v>1</v>
      </c>
      <c r="I633" s="149"/>
      <c r="L633" s="145"/>
      <c r="M633" s="150"/>
      <c r="T633" s="151"/>
      <c r="AT633" s="147" t="s">
        <v>147</v>
      </c>
      <c r="AU633" s="147" t="s">
        <v>87</v>
      </c>
      <c r="AV633" s="12" t="s">
        <v>85</v>
      </c>
      <c r="AW633" s="12" t="s">
        <v>34</v>
      </c>
      <c r="AX633" s="12" t="s">
        <v>77</v>
      </c>
      <c r="AY633" s="147" t="s">
        <v>138</v>
      </c>
    </row>
    <row r="634" spans="2:65" s="13" customFormat="1" ht="10.199999999999999">
      <c r="B634" s="152"/>
      <c r="D634" s="146" t="s">
        <v>147</v>
      </c>
      <c r="E634" s="153" t="s">
        <v>1</v>
      </c>
      <c r="F634" s="154" t="s">
        <v>219</v>
      </c>
      <c r="H634" s="155">
        <v>15</v>
      </c>
      <c r="I634" s="156"/>
      <c r="L634" s="152"/>
      <c r="M634" s="157"/>
      <c r="T634" s="158"/>
      <c r="AT634" s="153" t="s">
        <v>147</v>
      </c>
      <c r="AU634" s="153" t="s">
        <v>87</v>
      </c>
      <c r="AV634" s="13" t="s">
        <v>87</v>
      </c>
      <c r="AW634" s="13" t="s">
        <v>34</v>
      </c>
      <c r="AX634" s="13" t="s">
        <v>77</v>
      </c>
      <c r="AY634" s="153" t="s">
        <v>138</v>
      </c>
    </row>
    <row r="635" spans="2:65" s="12" customFormat="1" ht="10.199999999999999">
      <c r="B635" s="145"/>
      <c r="D635" s="146" t="s">
        <v>147</v>
      </c>
      <c r="E635" s="147" t="s">
        <v>1</v>
      </c>
      <c r="F635" s="148" t="s">
        <v>463</v>
      </c>
      <c r="H635" s="147" t="s">
        <v>1</v>
      </c>
      <c r="I635" s="149"/>
      <c r="L635" s="145"/>
      <c r="M635" s="150"/>
      <c r="T635" s="151"/>
      <c r="AT635" s="147" t="s">
        <v>147</v>
      </c>
      <c r="AU635" s="147" t="s">
        <v>87</v>
      </c>
      <c r="AV635" s="12" t="s">
        <v>85</v>
      </c>
      <c r="AW635" s="12" t="s">
        <v>34</v>
      </c>
      <c r="AX635" s="12" t="s">
        <v>77</v>
      </c>
      <c r="AY635" s="147" t="s">
        <v>138</v>
      </c>
    </row>
    <row r="636" spans="2:65" s="13" customFormat="1" ht="10.199999999999999">
      <c r="B636" s="152"/>
      <c r="D636" s="146" t="s">
        <v>147</v>
      </c>
      <c r="E636" s="153" t="s">
        <v>1</v>
      </c>
      <c r="F636" s="154" t="s">
        <v>1039</v>
      </c>
      <c r="H636" s="155">
        <v>5.7</v>
      </c>
      <c r="I636" s="156"/>
      <c r="L636" s="152"/>
      <c r="M636" s="157"/>
      <c r="T636" s="158"/>
      <c r="AT636" s="153" t="s">
        <v>147</v>
      </c>
      <c r="AU636" s="153" t="s">
        <v>87</v>
      </c>
      <c r="AV636" s="13" t="s">
        <v>87</v>
      </c>
      <c r="AW636" s="13" t="s">
        <v>34</v>
      </c>
      <c r="AX636" s="13" t="s">
        <v>77</v>
      </c>
      <c r="AY636" s="153" t="s">
        <v>138</v>
      </c>
    </row>
    <row r="637" spans="2:65" s="14" customFormat="1" ht="10.199999999999999">
      <c r="B637" s="159"/>
      <c r="D637" s="146" t="s">
        <v>147</v>
      </c>
      <c r="E637" s="160" t="s">
        <v>1</v>
      </c>
      <c r="F637" s="161" t="s">
        <v>150</v>
      </c>
      <c r="H637" s="162">
        <v>20.7</v>
      </c>
      <c r="I637" s="163"/>
      <c r="L637" s="159"/>
      <c r="M637" s="164"/>
      <c r="T637" s="165"/>
      <c r="AT637" s="160" t="s">
        <v>147</v>
      </c>
      <c r="AU637" s="160" t="s">
        <v>87</v>
      </c>
      <c r="AV637" s="14" t="s">
        <v>145</v>
      </c>
      <c r="AW637" s="14" t="s">
        <v>34</v>
      </c>
      <c r="AX637" s="14" t="s">
        <v>85</v>
      </c>
      <c r="AY637" s="160" t="s">
        <v>138</v>
      </c>
    </row>
    <row r="638" spans="2:65" s="1" customFormat="1" ht="16.5" customHeight="1">
      <c r="B638" s="32"/>
      <c r="C638" s="132" t="s">
        <v>1040</v>
      </c>
      <c r="D638" s="132" t="s">
        <v>140</v>
      </c>
      <c r="E638" s="133" t="s">
        <v>1041</v>
      </c>
      <c r="F638" s="134" t="s">
        <v>1042</v>
      </c>
      <c r="G638" s="135" t="s">
        <v>243</v>
      </c>
      <c r="H638" s="136">
        <v>12.46</v>
      </c>
      <c r="I638" s="137"/>
      <c r="J638" s="138">
        <f>ROUND(I638*H638,2)</f>
        <v>0</v>
      </c>
      <c r="K638" s="134" t="s">
        <v>144</v>
      </c>
      <c r="L638" s="32"/>
      <c r="M638" s="139" t="s">
        <v>1</v>
      </c>
      <c r="N638" s="140" t="s">
        <v>42</v>
      </c>
      <c r="P638" s="141">
        <f>O638*H638</f>
        <v>0</v>
      </c>
      <c r="Q638" s="141">
        <v>0</v>
      </c>
      <c r="R638" s="141">
        <f>Q638*H638</f>
        <v>0</v>
      </c>
      <c r="S638" s="141">
        <v>3.9399999999999999E-3</v>
      </c>
      <c r="T638" s="142">
        <f>S638*H638</f>
        <v>4.9092400000000001E-2</v>
      </c>
      <c r="AR638" s="143" t="s">
        <v>223</v>
      </c>
      <c r="AT638" s="143" t="s">
        <v>140</v>
      </c>
      <c r="AU638" s="143" t="s">
        <v>87</v>
      </c>
      <c r="AY638" s="17" t="s">
        <v>138</v>
      </c>
      <c r="BE638" s="144">
        <f>IF(N638="základní",J638,0)</f>
        <v>0</v>
      </c>
      <c r="BF638" s="144">
        <f>IF(N638="snížená",J638,0)</f>
        <v>0</v>
      </c>
      <c r="BG638" s="144">
        <f>IF(N638="zákl. přenesená",J638,0)</f>
        <v>0</v>
      </c>
      <c r="BH638" s="144">
        <f>IF(N638="sníž. přenesená",J638,0)</f>
        <v>0</v>
      </c>
      <c r="BI638" s="144">
        <f>IF(N638="nulová",J638,0)</f>
        <v>0</v>
      </c>
      <c r="BJ638" s="17" t="s">
        <v>85</v>
      </c>
      <c r="BK638" s="144">
        <f>ROUND(I638*H638,2)</f>
        <v>0</v>
      </c>
      <c r="BL638" s="17" t="s">
        <v>223</v>
      </c>
      <c r="BM638" s="143" t="s">
        <v>1043</v>
      </c>
    </row>
    <row r="639" spans="2:65" s="12" customFormat="1" ht="10.199999999999999">
      <c r="B639" s="145"/>
      <c r="D639" s="146" t="s">
        <v>147</v>
      </c>
      <c r="E639" s="147" t="s">
        <v>1</v>
      </c>
      <c r="F639" s="148" t="s">
        <v>385</v>
      </c>
      <c r="H639" s="147" t="s">
        <v>1</v>
      </c>
      <c r="I639" s="149"/>
      <c r="L639" s="145"/>
      <c r="M639" s="150"/>
      <c r="T639" s="151"/>
      <c r="AT639" s="147" t="s">
        <v>147</v>
      </c>
      <c r="AU639" s="147" t="s">
        <v>87</v>
      </c>
      <c r="AV639" s="12" t="s">
        <v>85</v>
      </c>
      <c r="AW639" s="12" t="s">
        <v>34</v>
      </c>
      <c r="AX639" s="12" t="s">
        <v>77</v>
      </c>
      <c r="AY639" s="147" t="s">
        <v>138</v>
      </c>
    </row>
    <row r="640" spans="2:65" s="13" customFormat="1" ht="10.199999999999999">
      <c r="B640" s="152"/>
      <c r="D640" s="146" t="s">
        <v>147</v>
      </c>
      <c r="E640" s="153" t="s">
        <v>1</v>
      </c>
      <c r="F640" s="154" t="s">
        <v>1044</v>
      </c>
      <c r="H640" s="155">
        <v>9.3000000000000007</v>
      </c>
      <c r="I640" s="156"/>
      <c r="L640" s="152"/>
      <c r="M640" s="157"/>
      <c r="T640" s="158"/>
      <c r="AT640" s="153" t="s">
        <v>147</v>
      </c>
      <c r="AU640" s="153" t="s">
        <v>87</v>
      </c>
      <c r="AV640" s="13" t="s">
        <v>87</v>
      </c>
      <c r="AW640" s="13" t="s">
        <v>34</v>
      </c>
      <c r="AX640" s="13" t="s">
        <v>77</v>
      </c>
      <c r="AY640" s="153" t="s">
        <v>138</v>
      </c>
    </row>
    <row r="641" spans="2:65" s="12" customFormat="1" ht="10.199999999999999">
      <c r="B641" s="145"/>
      <c r="D641" s="146" t="s">
        <v>147</v>
      </c>
      <c r="E641" s="147" t="s">
        <v>1</v>
      </c>
      <c r="F641" s="148" t="s">
        <v>463</v>
      </c>
      <c r="H641" s="147" t="s">
        <v>1</v>
      </c>
      <c r="I641" s="149"/>
      <c r="L641" s="145"/>
      <c r="M641" s="150"/>
      <c r="T641" s="151"/>
      <c r="AT641" s="147" t="s">
        <v>147</v>
      </c>
      <c r="AU641" s="147" t="s">
        <v>87</v>
      </c>
      <c r="AV641" s="12" t="s">
        <v>85</v>
      </c>
      <c r="AW641" s="12" t="s">
        <v>34</v>
      </c>
      <c r="AX641" s="12" t="s">
        <v>77</v>
      </c>
      <c r="AY641" s="147" t="s">
        <v>138</v>
      </c>
    </row>
    <row r="642" spans="2:65" s="13" customFormat="1" ht="10.199999999999999">
      <c r="B642" s="152"/>
      <c r="D642" s="146" t="s">
        <v>147</v>
      </c>
      <c r="E642" s="153" t="s">
        <v>1</v>
      </c>
      <c r="F642" s="154" t="s">
        <v>1045</v>
      </c>
      <c r="H642" s="155">
        <v>3.16</v>
      </c>
      <c r="I642" s="156"/>
      <c r="L642" s="152"/>
      <c r="M642" s="157"/>
      <c r="T642" s="158"/>
      <c r="AT642" s="153" t="s">
        <v>147</v>
      </c>
      <c r="AU642" s="153" t="s">
        <v>87</v>
      </c>
      <c r="AV642" s="13" t="s">
        <v>87</v>
      </c>
      <c r="AW642" s="13" t="s">
        <v>34</v>
      </c>
      <c r="AX642" s="13" t="s">
        <v>77</v>
      </c>
      <c r="AY642" s="153" t="s">
        <v>138</v>
      </c>
    </row>
    <row r="643" spans="2:65" s="14" customFormat="1" ht="10.199999999999999">
      <c r="B643" s="159"/>
      <c r="D643" s="146" t="s">
        <v>147</v>
      </c>
      <c r="E643" s="160" t="s">
        <v>1</v>
      </c>
      <c r="F643" s="161" t="s">
        <v>150</v>
      </c>
      <c r="H643" s="162">
        <v>12.46</v>
      </c>
      <c r="I643" s="163"/>
      <c r="L643" s="159"/>
      <c r="M643" s="164"/>
      <c r="T643" s="165"/>
      <c r="AT643" s="160" t="s">
        <v>147</v>
      </c>
      <c r="AU643" s="160" t="s">
        <v>87</v>
      </c>
      <c r="AV643" s="14" t="s">
        <v>145</v>
      </c>
      <c r="AW643" s="14" t="s">
        <v>34</v>
      </c>
      <c r="AX643" s="14" t="s">
        <v>85</v>
      </c>
      <c r="AY643" s="160" t="s">
        <v>138</v>
      </c>
    </row>
    <row r="644" spans="2:65" s="1" customFormat="1" ht="24.15" customHeight="1">
      <c r="B644" s="32"/>
      <c r="C644" s="132" t="s">
        <v>1046</v>
      </c>
      <c r="D644" s="132" t="s">
        <v>140</v>
      </c>
      <c r="E644" s="133" t="s">
        <v>1047</v>
      </c>
      <c r="F644" s="134" t="s">
        <v>1048</v>
      </c>
      <c r="G644" s="135" t="s">
        <v>243</v>
      </c>
      <c r="H644" s="136">
        <v>172.81</v>
      </c>
      <c r="I644" s="137"/>
      <c r="J644" s="138">
        <f>ROUND(I644*H644,2)</f>
        <v>0</v>
      </c>
      <c r="K644" s="134" t="s">
        <v>144</v>
      </c>
      <c r="L644" s="32"/>
      <c r="M644" s="139" t="s">
        <v>1</v>
      </c>
      <c r="N644" s="140" t="s">
        <v>42</v>
      </c>
      <c r="P644" s="141">
        <f>O644*H644</f>
        <v>0</v>
      </c>
      <c r="Q644" s="141">
        <v>2.8700000000000002E-3</v>
      </c>
      <c r="R644" s="141">
        <f>Q644*H644</f>
        <v>0.49596470000000004</v>
      </c>
      <c r="S644" s="141">
        <v>0</v>
      </c>
      <c r="T644" s="142">
        <f>S644*H644</f>
        <v>0</v>
      </c>
      <c r="AR644" s="143" t="s">
        <v>223</v>
      </c>
      <c r="AT644" s="143" t="s">
        <v>140</v>
      </c>
      <c r="AU644" s="143" t="s">
        <v>87</v>
      </c>
      <c r="AY644" s="17" t="s">
        <v>138</v>
      </c>
      <c r="BE644" s="144">
        <f>IF(N644="základní",J644,0)</f>
        <v>0</v>
      </c>
      <c r="BF644" s="144">
        <f>IF(N644="snížená",J644,0)</f>
        <v>0</v>
      </c>
      <c r="BG644" s="144">
        <f>IF(N644="zákl. přenesená",J644,0)</f>
        <v>0</v>
      </c>
      <c r="BH644" s="144">
        <f>IF(N644="sníž. přenesená",J644,0)</f>
        <v>0</v>
      </c>
      <c r="BI644" s="144">
        <f>IF(N644="nulová",J644,0)</f>
        <v>0</v>
      </c>
      <c r="BJ644" s="17" t="s">
        <v>85</v>
      </c>
      <c r="BK644" s="144">
        <f>ROUND(I644*H644,2)</f>
        <v>0</v>
      </c>
      <c r="BL644" s="17" t="s">
        <v>223</v>
      </c>
      <c r="BM644" s="143" t="s">
        <v>1049</v>
      </c>
    </row>
    <row r="645" spans="2:65" s="12" customFormat="1" ht="10.199999999999999">
      <c r="B645" s="145"/>
      <c r="D645" s="146" t="s">
        <v>147</v>
      </c>
      <c r="E645" s="147" t="s">
        <v>1</v>
      </c>
      <c r="F645" s="148" t="s">
        <v>1001</v>
      </c>
      <c r="H645" s="147" t="s">
        <v>1</v>
      </c>
      <c r="I645" s="149"/>
      <c r="L645" s="145"/>
      <c r="M645" s="150"/>
      <c r="T645" s="151"/>
      <c r="AT645" s="147" t="s">
        <v>147</v>
      </c>
      <c r="AU645" s="147" t="s">
        <v>87</v>
      </c>
      <c r="AV645" s="12" t="s">
        <v>85</v>
      </c>
      <c r="AW645" s="12" t="s">
        <v>34</v>
      </c>
      <c r="AX645" s="12" t="s">
        <v>77</v>
      </c>
      <c r="AY645" s="147" t="s">
        <v>138</v>
      </c>
    </row>
    <row r="646" spans="2:65" s="13" customFormat="1" ht="10.199999999999999">
      <c r="B646" s="152"/>
      <c r="D646" s="146" t="s">
        <v>147</v>
      </c>
      <c r="E646" s="153" t="s">
        <v>1</v>
      </c>
      <c r="F646" s="154" t="s">
        <v>1050</v>
      </c>
      <c r="H646" s="155">
        <v>36.409999999999997</v>
      </c>
      <c r="I646" s="156"/>
      <c r="L646" s="152"/>
      <c r="M646" s="157"/>
      <c r="T646" s="158"/>
      <c r="AT646" s="153" t="s">
        <v>147</v>
      </c>
      <c r="AU646" s="153" t="s">
        <v>87</v>
      </c>
      <c r="AV646" s="13" t="s">
        <v>87</v>
      </c>
      <c r="AW646" s="13" t="s">
        <v>34</v>
      </c>
      <c r="AX646" s="13" t="s">
        <v>77</v>
      </c>
      <c r="AY646" s="153" t="s">
        <v>138</v>
      </c>
    </row>
    <row r="647" spans="2:65" s="12" customFormat="1" ht="10.199999999999999">
      <c r="B647" s="145"/>
      <c r="D647" s="146" t="s">
        <v>147</v>
      </c>
      <c r="E647" s="147" t="s">
        <v>1</v>
      </c>
      <c r="F647" s="148" t="s">
        <v>870</v>
      </c>
      <c r="H647" s="147" t="s">
        <v>1</v>
      </c>
      <c r="I647" s="149"/>
      <c r="L647" s="145"/>
      <c r="M647" s="150"/>
      <c r="T647" s="151"/>
      <c r="AT647" s="147" t="s">
        <v>147</v>
      </c>
      <c r="AU647" s="147" t="s">
        <v>87</v>
      </c>
      <c r="AV647" s="12" t="s">
        <v>85</v>
      </c>
      <c r="AW647" s="12" t="s">
        <v>34</v>
      </c>
      <c r="AX647" s="12" t="s">
        <v>77</v>
      </c>
      <c r="AY647" s="147" t="s">
        <v>138</v>
      </c>
    </row>
    <row r="648" spans="2:65" s="13" customFormat="1" ht="10.199999999999999">
      <c r="B648" s="152"/>
      <c r="D648" s="146" t="s">
        <v>147</v>
      </c>
      <c r="E648" s="153" t="s">
        <v>1</v>
      </c>
      <c r="F648" s="154" t="s">
        <v>1051</v>
      </c>
      <c r="H648" s="155">
        <v>113.3</v>
      </c>
      <c r="I648" s="156"/>
      <c r="L648" s="152"/>
      <c r="M648" s="157"/>
      <c r="T648" s="158"/>
      <c r="AT648" s="153" t="s">
        <v>147</v>
      </c>
      <c r="AU648" s="153" t="s">
        <v>87</v>
      </c>
      <c r="AV648" s="13" t="s">
        <v>87</v>
      </c>
      <c r="AW648" s="13" t="s">
        <v>34</v>
      </c>
      <c r="AX648" s="13" t="s">
        <v>77</v>
      </c>
      <c r="AY648" s="153" t="s">
        <v>138</v>
      </c>
    </row>
    <row r="649" spans="2:65" s="12" customFormat="1" ht="10.199999999999999">
      <c r="B649" s="145"/>
      <c r="D649" s="146" t="s">
        <v>147</v>
      </c>
      <c r="E649" s="147" t="s">
        <v>1</v>
      </c>
      <c r="F649" s="148" t="s">
        <v>872</v>
      </c>
      <c r="H649" s="147" t="s">
        <v>1</v>
      </c>
      <c r="I649" s="149"/>
      <c r="L649" s="145"/>
      <c r="M649" s="150"/>
      <c r="T649" s="151"/>
      <c r="AT649" s="147" t="s">
        <v>147</v>
      </c>
      <c r="AU649" s="147" t="s">
        <v>87</v>
      </c>
      <c r="AV649" s="12" t="s">
        <v>85</v>
      </c>
      <c r="AW649" s="12" t="s">
        <v>34</v>
      </c>
      <c r="AX649" s="12" t="s">
        <v>77</v>
      </c>
      <c r="AY649" s="147" t="s">
        <v>138</v>
      </c>
    </row>
    <row r="650" spans="2:65" s="13" customFormat="1" ht="10.199999999999999">
      <c r="B650" s="152"/>
      <c r="D650" s="146" t="s">
        <v>147</v>
      </c>
      <c r="E650" s="153" t="s">
        <v>1</v>
      </c>
      <c r="F650" s="154" t="s">
        <v>1052</v>
      </c>
      <c r="H650" s="155">
        <v>23.1</v>
      </c>
      <c r="I650" s="156"/>
      <c r="L650" s="152"/>
      <c r="M650" s="157"/>
      <c r="T650" s="158"/>
      <c r="AT650" s="153" t="s">
        <v>147</v>
      </c>
      <c r="AU650" s="153" t="s">
        <v>87</v>
      </c>
      <c r="AV650" s="13" t="s">
        <v>87</v>
      </c>
      <c r="AW650" s="13" t="s">
        <v>34</v>
      </c>
      <c r="AX650" s="13" t="s">
        <v>77</v>
      </c>
      <c r="AY650" s="153" t="s">
        <v>138</v>
      </c>
    </row>
    <row r="651" spans="2:65" s="14" customFormat="1" ht="10.199999999999999">
      <c r="B651" s="159"/>
      <c r="D651" s="146" t="s">
        <v>147</v>
      </c>
      <c r="E651" s="160" t="s">
        <v>1</v>
      </c>
      <c r="F651" s="161" t="s">
        <v>150</v>
      </c>
      <c r="H651" s="162">
        <v>172.81</v>
      </c>
      <c r="I651" s="163"/>
      <c r="L651" s="159"/>
      <c r="M651" s="164"/>
      <c r="T651" s="165"/>
      <c r="AT651" s="160" t="s">
        <v>147</v>
      </c>
      <c r="AU651" s="160" t="s">
        <v>87</v>
      </c>
      <c r="AV651" s="14" t="s">
        <v>145</v>
      </c>
      <c r="AW651" s="14" t="s">
        <v>34</v>
      </c>
      <c r="AX651" s="14" t="s">
        <v>85</v>
      </c>
      <c r="AY651" s="160" t="s">
        <v>138</v>
      </c>
    </row>
    <row r="652" spans="2:65" s="1" customFormat="1" ht="33" customHeight="1">
      <c r="B652" s="32"/>
      <c r="C652" s="132" t="s">
        <v>1053</v>
      </c>
      <c r="D652" s="132" t="s">
        <v>140</v>
      </c>
      <c r="E652" s="133" t="s">
        <v>1054</v>
      </c>
      <c r="F652" s="134" t="s">
        <v>1055</v>
      </c>
      <c r="G652" s="135" t="s">
        <v>243</v>
      </c>
      <c r="H652" s="136">
        <v>36.409999999999997</v>
      </c>
      <c r="I652" s="137"/>
      <c r="J652" s="138">
        <f>ROUND(I652*H652,2)</f>
        <v>0</v>
      </c>
      <c r="K652" s="134" t="s">
        <v>144</v>
      </c>
      <c r="L652" s="32"/>
      <c r="M652" s="139" t="s">
        <v>1</v>
      </c>
      <c r="N652" s="140" t="s">
        <v>42</v>
      </c>
      <c r="P652" s="141">
        <f>O652*H652</f>
        <v>0</v>
      </c>
      <c r="Q652" s="141">
        <v>5.8399999999999997E-3</v>
      </c>
      <c r="R652" s="141">
        <f>Q652*H652</f>
        <v>0.21263439999999997</v>
      </c>
      <c r="S652" s="141">
        <v>0</v>
      </c>
      <c r="T652" s="142">
        <f>S652*H652</f>
        <v>0</v>
      </c>
      <c r="AR652" s="143" t="s">
        <v>223</v>
      </c>
      <c r="AT652" s="143" t="s">
        <v>140</v>
      </c>
      <c r="AU652" s="143" t="s">
        <v>87</v>
      </c>
      <c r="AY652" s="17" t="s">
        <v>138</v>
      </c>
      <c r="BE652" s="144">
        <f>IF(N652="základní",J652,0)</f>
        <v>0</v>
      </c>
      <c r="BF652" s="144">
        <f>IF(N652="snížená",J652,0)</f>
        <v>0</v>
      </c>
      <c r="BG652" s="144">
        <f>IF(N652="zákl. přenesená",J652,0)</f>
        <v>0</v>
      </c>
      <c r="BH652" s="144">
        <f>IF(N652="sníž. přenesená",J652,0)</f>
        <v>0</v>
      </c>
      <c r="BI652" s="144">
        <f>IF(N652="nulová",J652,0)</f>
        <v>0</v>
      </c>
      <c r="BJ652" s="17" t="s">
        <v>85</v>
      </c>
      <c r="BK652" s="144">
        <f>ROUND(I652*H652,2)</f>
        <v>0</v>
      </c>
      <c r="BL652" s="17" t="s">
        <v>223</v>
      </c>
      <c r="BM652" s="143" t="s">
        <v>1056</v>
      </c>
    </row>
    <row r="653" spans="2:65" s="12" customFormat="1" ht="10.199999999999999">
      <c r="B653" s="145"/>
      <c r="D653" s="146" t="s">
        <v>147</v>
      </c>
      <c r="E653" s="147" t="s">
        <v>1</v>
      </c>
      <c r="F653" s="148" t="s">
        <v>869</v>
      </c>
      <c r="H653" s="147" t="s">
        <v>1</v>
      </c>
      <c r="I653" s="149"/>
      <c r="L653" s="145"/>
      <c r="M653" s="150"/>
      <c r="T653" s="151"/>
      <c r="AT653" s="147" t="s">
        <v>147</v>
      </c>
      <c r="AU653" s="147" t="s">
        <v>87</v>
      </c>
      <c r="AV653" s="12" t="s">
        <v>85</v>
      </c>
      <c r="AW653" s="12" t="s">
        <v>34</v>
      </c>
      <c r="AX653" s="12" t="s">
        <v>77</v>
      </c>
      <c r="AY653" s="147" t="s">
        <v>138</v>
      </c>
    </row>
    <row r="654" spans="2:65" s="13" customFormat="1" ht="10.199999999999999">
      <c r="B654" s="152"/>
      <c r="D654" s="146" t="s">
        <v>147</v>
      </c>
      <c r="E654" s="153" t="s">
        <v>1</v>
      </c>
      <c r="F654" s="154" t="s">
        <v>1050</v>
      </c>
      <c r="H654" s="155">
        <v>36.409999999999997</v>
      </c>
      <c r="I654" s="156"/>
      <c r="L654" s="152"/>
      <c r="M654" s="157"/>
      <c r="T654" s="158"/>
      <c r="AT654" s="153" t="s">
        <v>147</v>
      </c>
      <c r="AU654" s="153" t="s">
        <v>87</v>
      </c>
      <c r="AV654" s="13" t="s">
        <v>87</v>
      </c>
      <c r="AW654" s="13" t="s">
        <v>34</v>
      </c>
      <c r="AX654" s="13" t="s">
        <v>85</v>
      </c>
      <c r="AY654" s="153" t="s">
        <v>138</v>
      </c>
    </row>
    <row r="655" spans="2:65" s="1" customFormat="1" ht="24.15" customHeight="1">
      <c r="B655" s="32"/>
      <c r="C655" s="132" t="s">
        <v>1057</v>
      </c>
      <c r="D655" s="132" t="s">
        <v>140</v>
      </c>
      <c r="E655" s="133" t="s">
        <v>1058</v>
      </c>
      <c r="F655" s="134" t="s">
        <v>1059</v>
      </c>
      <c r="G655" s="135" t="s">
        <v>243</v>
      </c>
      <c r="H655" s="136">
        <v>22.77</v>
      </c>
      <c r="I655" s="137"/>
      <c r="J655" s="138">
        <f>ROUND(I655*H655,2)</f>
        <v>0</v>
      </c>
      <c r="K655" s="134" t="s">
        <v>144</v>
      </c>
      <c r="L655" s="32"/>
      <c r="M655" s="139" t="s">
        <v>1</v>
      </c>
      <c r="N655" s="140" t="s">
        <v>42</v>
      </c>
      <c r="P655" s="141">
        <f>O655*H655</f>
        <v>0</v>
      </c>
      <c r="Q655" s="141">
        <v>2.33E-3</v>
      </c>
      <c r="R655" s="141">
        <f>Q655*H655</f>
        <v>5.30541E-2</v>
      </c>
      <c r="S655" s="141">
        <v>0</v>
      </c>
      <c r="T655" s="142">
        <f>S655*H655</f>
        <v>0</v>
      </c>
      <c r="AR655" s="143" t="s">
        <v>223</v>
      </c>
      <c r="AT655" s="143" t="s">
        <v>140</v>
      </c>
      <c r="AU655" s="143" t="s">
        <v>87</v>
      </c>
      <c r="AY655" s="17" t="s">
        <v>138</v>
      </c>
      <c r="BE655" s="144">
        <f>IF(N655="základní",J655,0)</f>
        <v>0</v>
      </c>
      <c r="BF655" s="144">
        <f>IF(N655="snížená",J655,0)</f>
        <v>0</v>
      </c>
      <c r="BG655" s="144">
        <f>IF(N655="zákl. přenesená",J655,0)</f>
        <v>0</v>
      </c>
      <c r="BH655" s="144">
        <f>IF(N655="sníž. přenesená",J655,0)</f>
        <v>0</v>
      </c>
      <c r="BI655" s="144">
        <f>IF(N655="nulová",J655,0)</f>
        <v>0</v>
      </c>
      <c r="BJ655" s="17" t="s">
        <v>85</v>
      </c>
      <c r="BK655" s="144">
        <f>ROUND(I655*H655,2)</f>
        <v>0</v>
      </c>
      <c r="BL655" s="17" t="s">
        <v>223</v>
      </c>
      <c r="BM655" s="143" t="s">
        <v>1060</v>
      </c>
    </row>
    <row r="656" spans="2:65" s="12" customFormat="1" ht="10.199999999999999">
      <c r="B656" s="145"/>
      <c r="D656" s="146" t="s">
        <v>147</v>
      </c>
      <c r="E656" s="147" t="s">
        <v>1</v>
      </c>
      <c r="F656" s="148" t="s">
        <v>385</v>
      </c>
      <c r="H656" s="147" t="s">
        <v>1</v>
      </c>
      <c r="I656" s="149"/>
      <c r="L656" s="145"/>
      <c r="M656" s="150"/>
      <c r="T656" s="151"/>
      <c r="AT656" s="147" t="s">
        <v>147</v>
      </c>
      <c r="AU656" s="147" t="s">
        <v>87</v>
      </c>
      <c r="AV656" s="12" t="s">
        <v>85</v>
      </c>
      <c r="AW656" s="12" t="s">
        <v>34</v>
      </c>
      <c r="AX656" s="12" t="s">
        <v>77</v>
      </c>
      <c r="AY656" s="147" t="s">
        <v>138</v>
      </c>
    </row>
    <row r="657" spans="2:65" s="13" customFormat="1" ht="10.199999999999999">
      <c r="B657" s="152"/>
      <c r="D657" s="146" t="s">
        <v>147</v>
      </c>
      <c r="E657" s="153" t="s">
        <v>1</v>
      </c>
      <c r="F657" s="154" t="s">
        <v>1061</v>
      </c>
      <c r="H657" s="155">
        <v>16.5</v>
      </c>
      <c r="I657" s="156"/>
      <c r="L657" s="152"/>
      <c r="M657" s="157"/>
      <c r="T657" s="158"/>
      <c r="AT657" s="153" t="s">
        <v>147</v>
      </c>
      <c r="AU657" s="153" t="s">
        <v>87</v>
      </c>
      <c r="AV657" s="13" t="s">
        <v>87</v>
      </c>
      <c r="AW657" s="13" t="s">
        <v>34</v>
      </c>
      <c r="AX657" s="13" t="s">
        <v>77</v>
      </c>
      <c r="AY657" s="153" t="s">
        <v>138</v>
      </c>
    </row>
    <row r="658" spans="2:65" s="12" customFormat="1" ht="10.199999999999999">
      <c r="B658" s="145"/>
      <c r="D658" s="146" t="s">
        <v>147</v>
      </c>
      <c r="E658" s="147" t="s">
        <v>1</v>
      </c>
      <c r="F658" s="148" t="s">
        <v>463</v>
      </c>
      <c r="H658" s="147" t="s">
        <v>1</v>
      </c>
      <c r="I658" s="149"/>
      <c r="L658" s="145"/>
      <c r="M658" s="150"/>
      <c r="T658" s="151"/>
      <c r="AT658" s="147" t="s">
        <v>147</v>
      </c>
      <c r="AU658" s="147" t="s">
        <v>87</v>
      </c>
      <c r="AV658" s="12" t="s">
        <v>85</v>
      </c>
      <c r="AW658" s="12" t="s">
        <v>34</v>
      </c>
      <c r="AX658" s="12" t="s">
        <v>77</v>
      </c>
      <c r="AY658" s="147" t="s">
        <v>138</v>
      </c>
    </row>
    <row r="659" spans="2:65" s="13" customFormat="1" ht="10.199999999999999">
      <c r="B659" s="152"/>
      <c r="D659" s="146" t="s">
        <v>147</v>
      </c>
      <c r="E659" s="153" t="s">
        <v>1</v>
      </c>
      <c r="F659" s="154" t="s">
        <v>1062</v>
      </c>
      <c r="H659" s="155">
        <v>6.27</v>
      </c>
      <c r="I659" s="156"/>
      <c r="L659" s="152"/>
      <c r="M659" s="157"/>
      <c r="T659" s="158"/>
      <c r="AT659" s="153" t="s">
        <v>147</v>
      </c>
      <c r="AU659" s="153" t="s">
        <v>87</v>
      </c>
      <c r="AV659" s="13" t="s">
        <v>87</v>
      </c>
      <c r="AW659" s="13" t="s">
        <v>34</v>
      </c>
      <c r="AX659" s="13" t="s">
        <v>77</v>
      </c>
      <c r="AY659" s="153" t="s">
        <v>138</v>
      </c>
    </row>
    <row r="660" spans="2:65" s="14" customFormat="1" ht="10.199999999999999">
      <c r="B660" s="159"/>
      <c r="D660" s="146" t="s">
        <v>147</v>
      </c>
      <c r="E660" s="160" t="s">
        <v>1</v>
      </c>
      <c r="F660" s="161" t="s">
        <v>150</v>
      </c>
      <c r="H660" s="162">
        <v>22.77</v>
      </c>
      <c r="I660" s="163"/>
      <c r="L660" s="159"/>
      <c r="M660" s="164"/>
      <c r="T660" s="165"/>
      <c r="AT660" s="160" t="s">
        <v>147</v>
      </c>
      <c r="AU660" s="160" t="s">
        <v>87</v>
      </c>
      <c r="AV660" s="14" t="s">
        <v>145</v>
      </c>
      <c r="AW660" s="14" t="s">
        <v>34</v>
      </c>
      <c r="AX660" s="14" t="s">
        <v>85</v>
      </c>
      <c r="AY660" s="160" t="s">
        <v>138</v>
      </c>
    </row>
    <row r="661" spans="2:65" s="1" customFormat="1" ht="24.15" customHeight="1">
      <c r="B661" s="32"/>
      <c r="C661" s="132" t="s">
        <v>1063</v>
      </c>
      <c r="D661" s="132" t="s">
        <v>140</v>
      </c>
      <c r="E661" s="133" t="s">
        <v>1064</v>
      </c>
      <c r="F661" s="134" t="s">
        <v>1065</v>
      </c>
      <c r="G661" s="135" t="s">
        <v>232</v>
      </c>
      <c r="H661" s="136">
        <v>3</v>
      </c>
      <c r="I661" s="137"/>
      <c r="J661" s="138">
        <f>ROUND(I661*H661,2)</f>
        <v>0</v>
      </c>
      <c r="K661" s="134" t="s">
        <v>144</v>
      </c>
      <c r="L661" s="32"/>
      <c r="M661" s="139" t="s">
        <v>1</v>
      </c>
      <c r="N661" s="140" t="s">
        <v>42</v>
      </c>
      <c r="P661" s="141">
        <f>O661*H661</f>
        <v>0</v>
      </c>
      <c r="Q661" s="141">
        <v>4.4000000000000002E-4</v>
      </c>
      <c r="R661" s="141">
        <f>Q661*H661</f>
        <v>1.32E-3</v>
      </c>
      <c r="S661" s="141">
        <v>0</v>
      </c>
      <c r="T661" s="142">
        <f>S661*H661</f>
        <v>0</v>
      </c>
      <c r="AR661" s="143" t="s">
        <v>223</v>
      </c>
      <c r="AT661" s="143" t="s">
        <v>140</v>
      </c>
      <c r="AU661" s="143" t="s">
        <v>87</v>
      </c>
      <c r="AY661" s="17" t="s">
        <v>138</v>
      </c>
      <c r="BE661" s="144">
        <f>IF(N661="základní",J661,0)</f>
        <v>0</v>
      </c>
      <c r="BF661" s="144">
        <f>IF(N661="snížená",J661,0)</f>
        <v>0</v>
      </c>
      <c r="BG661" s="144">
        <f>IF(N661="zákl. přenesená",J661,0)</f>
        <v>0</v>
      </c>
      <c r="BH661" s="144">
        <f>IF(N661="sníž. přenesená",J661,0)</f>
        <v>0</v>
      </c>
      <c r="BI661" s="144">
        <f>IF(N661="nulová",J661,0)</f>
        <v>0</v>
      </c>
      <c r="BJ661" s="17" t="s">
        <v>85</v>
      </c>
      <c r="BK661" s="144">
        <f>ROUND(I661*H661,2)</f>
        <v>0</v>
      </c>
      <c r="BL661" s="17" t="s">
        <v>223</v>
      </c>
      <c r="BM661" s="143" t="s">
        <v>1066</v>
      </c>
    </row>
    <row r="662" spans="2:65" s="13" customFormat="1" ht="10.199999999999999">
      <c r="B662" s="152"/>
      <c r="D662" s="146" t="s">
        <v>147</v>
      </c>
      <c r="E662" s="153" t="s">
        <v>1</v>
      </c>
      <c r="F662" s="154" t="s">
        <v>1067</v>
      </c>
      <c r="H662" s="155">
        <v>3</v>
      </c>
      <c r="I662" s="156"/>
      <c r="L662" s="152"/>
      <c r="M662" s="157"/>
      <c r="T662" s="158"/>
      <c r="AT662" s="153" t="s">
        <v>147</v>
      </c>
      <c r="AU662" s="153" t="s">
        <v>87</v>
      </c>
      <c r="AV662" s="13" t="s">
        <v>87</v>
      </c>
      <c r="AW662" s="13" t="s">
        <v>34</v>
      </c>
      <c r="AX662" s="13" t="s">
        <v>85</v>
      </c>
      <c r="AY662" s="153" t="s">
        <v>138</v>
      </c>
    </row>
    <row r="663" spans="2:65" s="1" customFormat="1" ht="24.15" customHeight="1">
      <c r="B663" s="32"/>
      <c r="C663" s="132" t="s">
        <v>1068</v>
      </c>
      <c r="D663" s="132" t="s">
        <v>140</v>
      </c>
      <c r="E663" s="133" t="s">
        <v>1069</v>
      </c>
      <c r="F663" s="134" t="s">
        <v>1070</v>
      </c>
      <c r="G663" s="135" t="s">
        <v>243</v>
      </c>
      <c r="H663" s="136">
        <v>13.706</v>
      </c>
      <c r="I663" s="137"/>
      <c r="J663" s="138">
        <f>ROUND(I663*H663,2)</f>
        <v>0</v>
      </c>
      <c r="K663" s="134" t="s">
        <v>144</v>
      </c>
      <c r="L663" s="32"/>
      <c r="M663" s="139" t="s">
        <v>1</v>
      </c>
      <c r="N663" s="140" t="s">
        <v>42</v>
      </c>
      <c r="P663" s="141">
        <f>O663*H663</f>
        <v>0</v>
      </c>
      <c r="Q663" s="141">
        <v>1.1100000000000001E-3</v>
      </c>
      <c r="R663" s="141">
        <f>Q663*H663</f>
        <v>1.521366E-2</v>
      </c>
      <c r="S663" s="141">
        <v>0</v>
      </c>
      <c r="T663" s="142">
        <f>S663*H663</f>
        <v>0</v>
      </c>
      <c r="AR663" s="143" t="s">
        <v>223</v>
      </c>
      <c r="AT663" s="143" t="s">
        <v>140</v>
      </c>
      <c r="AU663" s="143" t="s">
        <v>87</v>
      </c>
      <c r="AY663" s="17" t="s">
        <v>138</v>
      </c>
      <c r="BE663" s="144">
        <f>IF(N663="základní",J663,0)</f>
        <v>0</v>
      </c>
      <c r="BF663" s="144">
        <f>IF(N663="snížená",J663,0)</f>
        <v>0</v>
      </c>
      <c r="BG663" s="144">
        <f>IF(N663="zákl. přenesená",J663,0)</f>
        <v>0</v>
      </c>
      <c r="BH663" s="144">
        <f>IF(N663="sníž. přenesená",J663,0)</f>
        <v>0</v>
      </c>
      <c r="BI663" s="144">
        <f>IF(N663="nulová",J663,0)</f>
        <v>0</v>
      </c>
      <c r="BJ663" s="17" t="s">
        <v>85</v>
      </c>
      <c r="BK663" s="144">
        <f>ROUND(I663*H663,2)</f>
        <v>0</v>
      </c>
      <c r="BL663" s="17" t="s">
        <v>223</v>
      </c>
      <c r="BM663" s="143" t="s">
        <v>1071</v>
      </c>
    </row>
    <row r="664" spans="2:65" s="13" customFormat="1" ht="10.199999999999999">
      <c r="B664" s="152"/>
      <c r="D664" s="146" t="s">
        <v>147</v>
      </c>
      <c r="E664" s="153" t="s">
        <v>1</v>
      </c>
      <c r="F664" s="154" t="s">
        <v>1072</v>
      </c>
      <c r="H664" s="155">
        <v>10.23</v>
      </c>
      <c r="I664" s="156"/>
      <c r="L664" s="152"/>
      <c r="M664" s="157"/>
      <c r="T664" s="158"/>
      <c r="AT664" s="153" t="s">
        <v>147</v>
      </c>
      <c r="AU664" s="153" t="s">
        <v>87</v>
      </c>
      <c r="AV664" s="13" t="s">
        <v>87</v>
      </c>
      <c r="AW664" s="13" t="s">
        <v>34</v>
      </c>
      <c r="AX664" s="13" t="s">
        <v>77</v>
      </c>
      <c r="AY664" s="153" t="s">
        <v>138</v>
      </c>
    </row>
    <row r="665" spans="2:65" s="13" customFormat="1" ht="10.199999999999999">
      <c r="B665" s="152"/>
      <c r="D665" s="146" t="s">
        <v>147</v>
      </c>
      <c r="E665" s="153" t="s">
        <v>1</v>
      </c>
      <c r="F665" s="154" t="s">
        <v>1073</v>
      </c>
      <c r="H665" s="155">
        <v>3.476</v>
      </c>
      <c r="I665" s="156"/>
      <c r="L665" s="152"/>
      <c r="M665" s="157"/>
      <c r="T665" s="158"/>
      <c r="AT665" s="153" t="s">
        <v>147</v>
      </c>
      <c r="AU665" s="153" t="s">
        <v>87</v>
      </c>
      <c r="AV665" s="13" t="s">
        <v>87</v>
      </c>
      <c r="AW665" s="13" t="s">
        <v>34</v>
      </c>
      <c r="AX665" s="13" t="s">
        <v>77</v>
      </c>
      <c r="AY665" s="153" t="s">
        <v>138</v>
      </c>
    </row>
    <row r="666" spans="2:65" s="14" customFormat="1" ht="10.199999999999999">
      <c r="B666" s="159"/>
      <c r="D666" s="146" t="s">
        <v>147</v>
      </c>
      <c r="E666" s="160" t="s">
        <v>1</v>
      </c>
      <c r="F666" s="161" t="s">
        <v>150</v>
      </c>
      <c r="H666" s="162">
        <v>13.706</v>
      </c>
      <c r="I666" s="163"/>
      <c r="L666" s="159"/>
      <c r="M666" s="164"/>
      <c r="T666" s="165"/>
      <c r="AT666" s="160" t="s">
        <v>147</v>
      </c>
      <c r="AU666" s="160" t="s">
        <v>87</v>
      </c>
      <c r="AV666" s="14" t="s">
        <v>145</v>
      </c>
      <c r="AW666" s="14" t="s">
        <v>34</v>
      </c>
      <c r="AX666" s="14" t="s">
        <v>85</v>
      </c>
      <c r="AY666" s="160" t="s">
        <v>138</v>
      </c>
    </row>
    <row r="667" spans="2:65" s="1" customFormat="1" ht="24.15" customHeight="1">
      <c r="B667" s="32"/>
      <c r="C667" s="132" t="s">
        <v>1074</v>
      </c>
      <c r="D667" s="132" t="s">
        <v>140</v>
      </c>
      <c r="E667" s="133" t="s">
        <v>1075</v>
      </c>
      <c r="F667" s="134" t="s">
        <v>1076</v>
      </c>
      <c r="G667" s="135" t="s">
        <v>185</v>
      </c>
      <c r="H667" s="136">
        <v>0.77800000000000002</v>
      </c>
      <c r="I667" s="137"/>
      <c r="J667" s="138">
        <f>ROUND(I667*H667,2)</f>
        <v>0</v>
      </c>
      <c r="K667" s="134" t="s">
        <v>144</v>
      </c>
      <c r="L667" s="32"/>
      <c r="M667" s="139" t="s">
        <v>1</v>
      </c>
      <c r="N667" s="140" t="s">
        <v>42</v>
      </c>
      <c r="P667" s="141">
        <f>O667*H667</f>
        <v>0</v>
      </c>
      <c r="Q667" s="141">
        <v>0</v>
      </c>
      <c r="R667" s="141">
        <f>Q667*H667</f>
        <v>0</v>
      </c>
      <c r="S667" s="141">
        <v>0</v>
      </c>
      <c r="T667" s="142">
        <f>S667*H667</f>
        <v>0</v>
      </c>
      <c r="AR667" s="143" t="s">
        <v>223</v>
      </c>
      <c r="AT667" s="143" t="s">
        <v>140</v>
      </c>
      <c r="AU667" s="143" t="s">
        <v>87</v>
      </c>
      <c r="AY667" s="17" t="s">
        <v>138</v>
      </c>
      <c r="BE667" s="144">
        <f>IF(N667="základní",J667,0)</f>
        <v>0</v>
      </c>
      <c r="BF667" s="144">
        <f>IF(N667="snížená",J667,0)</f>
        <v>0</v>
      </c>
      <c r="BG667" s="144">
        <f>IF(N667="zákl. přenesená",J667,0)</f>
        <v>0</v>
      </c>
      <c r="BH667" s="144">
        <f>IF(N667="sníž. přenesená",J667,0)</f>
        <v>0</v>
      </c>
      <c r="BI667" s="144">
        <f>IF(N667="nulová",J667,0)</f>
        <v>0</v>
      </c>
      <c r="BJ667" s="17" t="s">
        <v>85</v>
      </c>
      <c r="BK667" s="144">
        <f>ROUND(I667*H667,2)</f>
        <v>0</v>
      </c>
      <c r="BL667" s="17" t="s">
        <v>223</v>
      </c>
      <c r="BM667" s="143" t="s">
        <v>1077</v>
      </c>
    </row>
    <row r="668" spans="2:65" s="11" customFormat="1" ht="22.8" customHeight="1">
      <c r="B668" s="120"/>
      <c r="D668" s="121" t="s">
        <v>76</v>
      </c>
      <c r="E668" s="130" t="s">
        <v>1078</v>
      </c>
      <c r="F668" s="130" t="s">
        <v>1079</v>
      </c>
      <c r="I668" s="123"/>
      <c r="J668" s="131">
        <f>BK668</f>
        <v>0</v>
      </c>
      <c r="L668" s="120"/>
      <c r="M668" s="125"/>
      <c r="P668" s="126">
        <f>SUM(P669:P676)</f>
        <v>0</v>
      </c>
      <c r="R668" s="126">
        <f>SUM(R669:R676)</f>
        <v>0.11936000000000001</v>
      </c>
      <c r="T668" s="127">
        <f>SUM(T669:T676)</f>
        <v>0</v>
      </c>
      <c r="AR668" s="121" t="s">
        <v>87</v>
      </c>
      <c r="AT668" s="128" t="s">
        <v>76</v>
      </c>
      <c r="AU668" s="128" t="s">
        <v>85</v>
      </c>
      <c r="AY668" s="121" t="s">
        <v>138</v>
      </c>
      <c r="BK668" s="129">
        <f>SUM(BK669:BK676)</f>
        <v>0</v>
      </c>
    </row>
    <row r="669" spans="2:65" s="1" customFormat="1" ht="24.15" customHeight="1">
      <c r="B669" s="32"/>
      <c r="C669" s="132" t="s">
        <v>1080</v>
      </c>
      <c r="D669" s="132" t="s">
        <v>140</v>
      </c>
      <c r="E669" s="133" t="s">
        <v>1081</v>
      </c>
      <c r="F669" s="134" t="s">
        <v>1082</v>
      </c>
      <c r="G669" s="135" t="s">
        <v>232</v>
      </c>
      <c r="H669" s="136">
        <v>32</v>
      </c>
      <c r="I669" s="137"/>
      <c r="J669" s="138">
        <f>ROUND(I669*H669,2)</f>
        <v>0</v>
      </c>
      <c r="K669" s="134" t="s">
        <v>144</v>
      </c>
      <c r="L669" s="32"/>
      <c r="M669" s="139" t="s">
        <v>1</v>
      </c>
      <c r="N669" s="140" t="s">
        <v>42</v>
      </c>
      <c r="P669" s="141">
        <f>O669*H669</f>
        <v>0</v>
      </c>
      <c r="Q669" s="141">
        <v>1.7000000000000001E-4</v>
      </c>
      <c r="R669" s="141">
        <f>Q669*H669</f>
        <v>5.4400000000000004E-3</v>
      </c>
      <c r="S669" s="141">
        <v>0</v>
      </c>
      <c r="T669" s="142">
        <f>S669*H669</f>
        <v>0</v>
      </c>
      <c r="AR669" s="143" t="s">
        <v>223</v>
      </c>
      <c r="AT669" s="143" t="s">
        <v>140</v>
      </c>
      <c r="AU669" s="143" t="s">
        <v>87</v>
      </c>
      <c r="AY669" s="17" t="s">
        <v>138</v>
      </c>
      <c r="BE669" s="144">
        <f>IF(N669="základní",J669,0)</f>
        <v>0</v>
      </c>
      <c r="BF669" s="144">
        <f>IF(N669="snížená",J669,0)</f>
        <v>0</v>
      </c>
      <c r="BG669" s="144">
        <f>IF(N669="zákl. přenesená",J669,0)</f>
        <v>0</v>
      </c>
      <c r="BH669" s="144">
        <f>IF(N669="sníž. přenesená",J669,0)</f>
        <v>0</v>
      </c>
      <c r="BI669" s="144">
        <f>IF(N669="nulová",J669,0)</f>
        <v>0</v>
      </c>
      <c r="BJ669" s="17" t="s">
        <v>85</v>
      </c>
      <c r="BK669" s="144">
        <f>ROUND(I669*H669,2)</f>
        <v>0</v>
      </c>
      <c r="BL669" s="17" t="s">
        <v>223</v>
      </c>
      <c r="BM669" s="143" t="s">
        <v>1083</v>
      </c>
    </row>
    <row r="670" spans="2:65" s="13" customFormat="1" ht="10.199999999999999">
      <c r="B670" s="152"/>
      <c r="D670" s="146" t="s">
        <v>147</v>
      </c>
      <c r="E670" s="153" t="s">
        <v>1</v>
      </c>
      <c r="F670" s="154" t="s">
        <v>1084</v>
      </c>
      <c r="H670" s="155">
        <v>32</v>
      </c>
      <c r="I670" s="156"/>
      <c r="L670" s="152"/>
      <c r="M670" s="157"/>
      <c r="T670" s="158"/>
      <c r="AT670" s="153" t="s">
        <v>147</v>
      </c>
      <c r="AU670" s="153" t="s">
        <v>87</v>
      </c>
      <c r="AV670" s="13" t="s">
        <v>87</v>
      </c>
      <c r="AW670" s="13" t="s">
        <v>34</v>
      </c>
      <c r="AX670" s="13" t="s">
        <v>85</v>
      </c>
      <c r="AY670" s="153" t="s">
        <v>138</v>
      </c>
    </row>
    <row r="671" spans="2:65" s="1" customFormat="1" ht="24.15" customHeight="1">
      <c r="B671" s="32"/>
      <c r="C671" s="173" t="s">
        <v>1085</v>
      </c>
      <c r="D671" s="173" t="s">
        <v>201</v>
      </c>
      <c r="E671" s="174" t="s">
        <v>1086</v>
      </c>
      <c r="F671" s="175" t="s">
        <v>1087</v>
      </c>
      <c r="G671" s="176" t="s">
        <v>232</v>
      </c>
      <c r="H671" s="177">
        <v>32</v>
      </c>
      <c r="I671" s="178"/>
      <c r="J671" s="179">
        <f>ROUND(I671*H671,2)</f>
        <v>0</v>
      </c>
      <c r="K671" s="175" t="s">
        <v>144</v>
      </c>
      <c r="L671" s="180"/>
      <c r="M671" s="181" t="s">
        <v>1</v>
      </c>
      <c r="N671" s="182" t="s">
        <v>42</v>
      </c>
      <c r="P671" s="141">
        <f>O671*H671</f>
        <v>0</v>
      </c>
      <c r="Q671" s="141">
        <v>2.6900000000000001E-3</v>
      </c>
      <c r="R671" s="141">
        <f>Q671*H671</f>
        <v>8.6080000000000004E-2</v>
      </c>
      <c r="S671" s="141">
        <v>0</v>
      </c>
      <c r="T671" s="142">
        <f>S671*H671</f>
        <v>0</v>
      </c>
      <c r="AR671" s="143" t="s">
        <v>286</v>
      </c>
      <c r="AT671" s="143" t="s">
        <v>201</v>
      </c>
      <c r="AU671" s="143" t="s">
        <v>87</v>
      </c>
      <c r="AY671" s="17" t="s">
        <v>138</v>
      </c>
      <c r="BE671" s="144">
        <f>IF(N671="základní",J671,0)</f>
        <v>0</v>
      </c>
      <c r="BF671" s="144">
        <f>IF(N671="snížená",J671,0)</f>
        <v>0</v>
      </c>
      <c r="BG671" s="144">
        <f>IF(N671="zákl. přenesená",J671,0)</f>
        <v>0</v>
      </c>
      <c r="BH671" s="144">
        <f>IF(N671="sníž. přenesená",J671,0)</f>
        <v>0</v>
      </c>
      <c r="BI671" s="144">
        <f>IF(N671="nulová",J671,0)</f>
        <v>0</v>
      </c>
      <c r="BJ671" s="17" t="s">
        <v>85</v>
      </c>
      <c r="BK671" s="144">
        <f>ROUND(I671*H671,2)</f>
        <v>0</v>
      </c>
      <c r="BL671" s="17" t="s">
        <v>223</v>
      </c>
      <c r="BM671" s="143" t="s">
        <v>1088</v>
      </c>
    </row>
    <row r="672" spans="2:65" s="1" customFormat="1" ht="33" customHeight="1">
      <c r="B672" s="32"/>
      <c r="C672" s="173" t="s">
        <v>1089</v>
      </c>
      <c r="D672" s="173" t="s">
        <v>201</v>
      </c>
      <c r="E672" s="174" t="s">
        <v>1090</v>
      </c>
      <c r="F672" s="175" t="s">
        <v>1091</v>
      </c>
      <c r="G672" s="176" t="s">
        <v>243</v>
      </c>
      <c r="H672" s="177">
        <v>116</v>
      </c>
      <c r="I672" s="178"/>
      <c r="J672" s="179">
        <f>ROUND(I672*H672,2)</f>
        <v>0</v>
      </c>
      <c r="K672" s="175" t="s">
        <v>144</v>
      </c>
      <c r="L672" s="180"/>
      <c r="M672" s="181" t="s">
        <v>1</v>
      </c>
      <c r="N672" s="182" t="s">
        <v>42</v>
      </c>
      <c r="P672" s="141">
        <f>O672*H672</f>
        <v>0</v>
      </c>
      <c r="Q672" s="141">
        <v>2.4000000000000001E-4</v>
      </c>
      <c r="R672" s="141">
        <f>Q672*H672</f>
        <v>2.784E-2</v>
      </c>
      <c r="S672" s="141">
        <v>0</v>
      </c>
      <c r="T672" s="142">
        <f>S672*H672</f>
        <v>0</v>
      </c>
      <c r="AR672" s="143" t="s">
        <v>286</v>
      </c>
      <c r="AT672" s="143" t="s">
        <v>201</v>
      </c>
      <c r="AU672" s="143" t="s">
        <v>87</v>
      </c>
      <c r="AY672" s="17" t="s">
        <v>138</v>
      </c>
      <c r="BE672" s="144">
        <f>IF(N672="základní",J672,0)</f>
        <v>0</v>
      </c>
      <c r="BF672" s="144">
        <f>IF(N672="snížená",J672,0)</f>
        <v>0</v>
      </c>
      <c r="BG672" s="144">
        <f>IF(N672="zákl. přenesená",J672,0)</f>
        <v>0</v>
      </c>
      <c r="BH672" s="144">
        <f>IF(N672="sníž. přenesená",J672,0)</f>
        <v>0</v>
      </c>
      <c r="BI672" s="144">
        <f>IF(N672="nulová",J672,0)</f>
        <v>0</v>
      </c>
      <c r="BJ672" s="17" t="s">
        <v>85</v>
      </c>
      <c r="BK672" s="144">
        <f>ROUND(I672*H672,2)</f>
        <v>0</v>
      </c>
      <c r="BL672" s="17" t="s">
        <v>223</v>
      </c>
      <c r="BM672" s="143" t="s">
        <v>1092</v>
      </c>
    </row>
    <row r="673" spans="2:65" s="13" customFormat="1" ht="10.199999999999999">
      <c r="B673" s="152"/>
      <c r="D673" s="146" t="s">
        <v>147</v>
      </c>
      <c r="E673" s="153" t="s">
        <v>1</v>
      </c>
      <c r="F673" s="154" t="s">
        <v>1093</v>
      </c>
      <c r="H673" s="155">
        <v>116</v>
      </c>
      <c r="I673" s="156"/>
      <c r="L673" s="152"/>
      <c r="M673" s="157"/>
      <c r="T673" s="158"/>
      <c r="AT673" s="153" t="s">
        <v>147</v>
      </c>
      <c r="AU673" s="153" t="s">
        <v>87</v>
      </c>
      <c r="AV673" s="13" t="s">
        <v>87</v>
      </c>
      <c r="AW673" s="13" t="s">
        <v>34</v>
      </c>
      <c r="AX673" s="13" t="s">
        <v>85</v>
      </c>
      <c r="AY673" s="153" t="s">
        <v>138</v>
      </c>
    </row>
    <row r="674" spans="2:65" s="1" customFormat="1" ht="16.5" customHeight="1">
      <c r="B674" s="32"/>
      <c r="C674" s="132" t="s">
        <v>1094</v>
      </c>
      <c r="D674" s="132" t="s">
        <v>140</v>
      </c>
      <c r="E674" s="133" t="s">
        <v>1095</v>
      </c>
      <c r="F674" s="134" t="s">
        <v>1096</v>
      </c>
      <c r="G674" s="135" t="s">
        <v>232</v>
      </c>
      <c r="H674" s="136">
        <v>1</v>
      </c>
      <c r="I674" s="137"/>
      <c r="J674" s="138">
        <f>ROUND(I674*H674,2)</f>
        <v>0</v>
      </c>
      <c r="K674" s="134" t="s">
        <v>1</v>
      </c>
      <c r="L674" s="32"/>
      <c r="M674" s="139" t="s">
        <v>1</v>
      </c>
      <c r="N674" s="140" t="s">
        <v>42</v>
      </c>
      <c r="P674" s="141">
        <f>O674*H674</f>
        <v>0</v>
      </c>
      <c r="Q674" s="141">
        <v>0</v>
      </c>
      <c r="R674" s="141">
        <f>Q674*H674</f>
        <v>0</v>
      </c>
      <c r="S674" s="141">
        <v>0</v>
      </c>
      <c r="T674" s="142">
        <f>S674*H674</f>
        <v>0</v>
      </c>
      <c r="AR674" s="143" t="s">
        <v>223</v>
      </c>
      <c r="AT674" s="143" t="s">
        <v>140</v>
      </c>
      <c r="AU674" s="143" t="s">
        <v>87</v>
      </c>
      <c r="AY674" s="17" t="s">
        <v>138</v>
      </c>
      <c r="BE674" s="144">
        <f>IF(N674="základní",J674,0)</f>
        <v>0</v>
      </c>
      <c r="BF674" s="144">
        <f>IF(N674="snížená",J674,0)</f>
        <v>0</v>
      </c>
      <c r="BG674" s="144">
        <f>IF(N674="zákl. přenesená",J674,0)</f>
        <v>0</v>
      </c>
      <c r="BH674" s="144">
        <f>IF(N674="sníž. přenesená",J674,0)</f>
        <v>0</v>
      </c>
      <c r="BI674" s="144">
        <f>IF(N674="nulová",J674,0)</f>
        <v>0</v>
      </c>
      <c r="BJ674" s="17" t="s">
        <v>85</v>
      </c>
      <c r="BK674" s="144">
        <f>ROUND(I674*H674,2)</f>
        <v>0</v>
      </c>
      <c r="BL674" s="17" t="s">
        <v>223</v>
      </c>
      <c r="BM674" s="143" t="s">
        <v>1097</v>
      </c>
    </row>
    <row r="675" spans="2:65" s="1" customFormat="1" ht="16.5" customHeight="1">
      <c r="B675" s="32"/>
      <c r="C675" s="132" t="s">
        <v>1098</v>
      </c>
      <c r="D675" s="132" t="s">
        <v>140</v>
      </c>
      <c r="E675" s="133" t="s">
        <v>1099</v>
      </c>
      <c r="F675" s="134" t="s">
        <v>1100</v>
      </c>
      <c r="G675" s="135" t="s">
        <v>232</v>
      </c>
      <c r="H675" s="136">
        <v>1</v>
      </c>
      <c r="I675" s="137"/>
      <c r="J675" s="138">
        <f>ROUND(I675*H675,2)</f>
        <v>0</v>
      </c>
      <c r="K675" s="134" t="s">
        <v>1</v>
      </c>
      <c r="L675" s="32"/>
      <c r="M675" s="139" t="s">
        <v>1</v>
      </c>
      <c r="N675" s="140" t="s">
        <v>42</v>
      </c>
      <c r="P675" s="141">
        <f>O675*H675</f>
        <v>0</v>
      </c>
      <c r="Q675" s="141">
        <v>0</v>
      </c>
      <c r="R675" s="141">
        <f>Q675*H675</f>
        <v>0</v>
      </c>
      <c r="S675" s="141">
        <v>0</v>
      </c>
      <c r="T675" s="142">
        <f>S675*H675</f>
        <v>0</v>
      </c>
      <c r="AR675" s="143" t="s">
        <v>223</v>
      </c>
      <c r="AT675" s="143" t="s">
        <v>140</v>
      </c>
      <c r="AU675" s="143" t="s">
        <v>87</v>
      </c>
      <c r="AY675" s="17" t="s">
        <v>138</v>
      </c>
      <c r="BE675" s="144">
        <f>IF(N675="základní",J675,0)</f>
        <v>0</v>
      </c>
      <c r="BF675" s="144">
        <f>IF(N675="snížená",J675,0)</f>
        <v>0</v>
      </c>
      <c r="BG675" s="144">
        <f>IF(N675="zákl. přenesená",J675,0)</f>
        <v>0</v>
      </c>
      <c r="BH675" s="144">
        <f>IF(N675="sníž. přenesená",J675,0)</f>
        <v>0</v>
      </c>
      <c r="BI675" s="144">
        <f>IF(N675="nulová",J675,0)</f>
        <v>0</v>
      </c>
      <c r="BJ675" s="17" t="s">
        <v>85</v>
      </c>
      <c r="BK675" s="144">
        <f>ROUND(I675*H675,2)</f>
        <v>0</v>
      </c>
      <c r="BL675" s="17" t="s">
        <v>223</v>
      </c>
      <c r="BM675" s="143" t="s">
        <v>1101</v>
      </c>
    </row>
    <row r="676" spans="2:65" s="1" customFormat="1" ht="24.15" customHeight="1">
      <c r="B676" s="32"/>
      <c r="C676" s="132" t="s">
        <v>1102</v>
      </c>
      <c r="D676" s="132" t="s">
        <v>140</v>
      </c>
      <c r="E676" s="133" t="s">
        <v>1103</v>
      </c>
      <c r="F676" s="134" t="s">
        <v>1104</v>
      </c>
      <c r="G676" s="135" t="s">
        <v>185</v>
      </c>
      <c r="H676" s="136">
        <v>0.11899999999999999</v>
      </c>
      <c r="I676" s="137"/>
      <c r="J676" s="138">
        <f>ROUND(I676*H676,2)</f>
        <v>0</v>
      </c>
      <c r="K676" s="134" t="s">
        <v>144</v>
      </c>
      <c r="L676" s="32"/>
      <c r="M676" s="183" t="s">
        <v>1</v>
      </c>
      <c r="N676" s="184" t="s">
        <v>42</v>
      </c>
      <c r="O676" s="185"/>
      <c r="P676" s="186">
        <f>O676*H676</f>
        <v>0</v>
      </c>
      <c r="Q676" s="186">
        <v>0</v>
      </c>
      <c r="R676" s="186">
        <f>Q676*H676</f>
        <v>0</v>
      </c>
      <c r="S676" s="186">
        <v>0</v>
      </c>
      <c r="T676" s="187">
        <f>S676*H676</f>
        <v>0</v>
      </c>
      <c r="AR676" s="143" t="s">
        <v>223</v>
      </c>
      <c r="AT676" s="143" t="s">
        <v>140</v>
      </c>
      <c r="AU676" s="143" t="s">
        <v>87</v>
      </c>
      <c r="AY676" s="17" t="s">
        <v>138</v>
      </c>
      <c r="BE676" s="144">
        <f>IF(N676="základní",J676,0)</f>
        <v>0</v>
      </c>
      <c r="BF676" s="144">
        <f>IF(N676="snížená",J676,0)</f>
        <v>0</v>
      </c>
      <c r="BG676" s="144">
        <f>IF(N676="zákl. přenesená",J676,0)</f>
        <v>0</v>
      </c>
      <c r="BH676" s="144">
        <f>IF(N676="sníž. přenesená",J676,0)</f>
        <v>0</v>
      </c>
      <c r="BI676" s="144">
        <f>IF(N676="nulová",J676,0)</f>
        <v>0</v>
      </c>
      <c r="BJ676" s="17" t="s">
        <v>85</v>
      </c>
      <c r="BK676" s="144">
        <f>ROUND(I676*H676,2)</f>
        <v>0</v>
      </c>
      <c r="BL676" s="17" t="s">
        <v>223</v>
      </c>
      <c r="BM676" s="143" t="s">
        <v>1105</v>
      </c>
    </row>
    <row r="677" spans="2:65" s="1" customFormat="1" ht="6.9" customHeight="1">
      <c r="B677" s="44"/>
      <c r="C677" s="45"/>
      <c r="D677" s="45"/>
      <c r="E677" s="45"/>
      <c r="F677" s="45"/>
      <c r="G677" s="45"/>
      <c r="H677" s="45"/>
      <c r="I677" s="45"/>
      <c r="J677" s="45"/>
      <c r="K677" s="45"/>
      <c r="L677" s="32"/>
    </row>
  </sheetData>
  <sheetProtection algorithmName="SHA-512" hashValue="NXss796qN62txIED58NJ0ABIRb5VQKdPFH8V/cPe0YIrKPkmWECAUgUzkSl0eTR+2l5wkUC+qW6khbgzTQvplQ==" saltValue="4iMsDyoUjRCgjPt3GZZ3pNmaRGaOdXhHz3Bef/uAYKqrYKmL22jKn2GtcnadAYyW4j4efLmg/i/lxuHprxXkew==" spinCount="100000" sheet="1" objects="1" scenarios="1" formatColumns="0" formatRows="0" autoFilter="0"/>
  <autoFilter ref="C125:K676" xr:uid="{00000000-0009-0000-0000-000003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525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7" t="s">
        <v>96</v>
      </c>
      <c r="AZ2" s="188" t="s">
        <v>301</v>
      </c>
      <c r="BA2" s="188" t="s">
        <v>1106</v>
      </c>
      <c r="BB2" s="188" t="s">
        <v>143</v>
      </c>
      <c r="BC2" s="188" t="s">
        <v>1107</v>
      </c>
      <c r="BD2" s="188" t="s">
        <v>154</v>
      </c>
    </row>
    <row r="3" spans="2:5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56" ht="24.9" customHeight="1">
      <c r="B4" s="20"/>
      <c r="D4" s="21" t="s">
        <v>106</v>
      </c>
      <c r="L4" s="20"/>
      <c r="M4" s="88" t="s">
        <v>10</v>
      </c>
      <c r="AT4" s="17" t="s">
        <v>4</v>
      </c>
    </row>
    <row r="5" spans="2:56" ht="6.9" customHeight="1">
      <c r="B5" s="20"/>
      <c r="L5" s="20"/>
    </row>
    <row r="6" spans="2:56" ht="12" customHeight="1">
      <c r="B6" s="20"/>
      <c r="D6" s="27" t="s">
        <v>16</v>
      </c>
      <c r="L6" s="20"/>
    </row>
    <row r="7" spans="2:56" ht="16.5" customHeight="1">
      <c r="B7" s="20"/>
      <c r="E7" s="244" t="str">
        <f>'Rekapitulace stavby'!K6</f>
        <v>Stavební úpravy pavilonu 7, ul. Vejprnická č.p. 679, Plzeň</v>
      </c>
      <c r="F7" s="245"/>
      <c r="G7" s="245"/>
      <c r="H7" s="245"/>
      <c r="L7" s="20"/>
    </row>
    <row r="8" spans="2:56" s="1" customFormat="1" ht="12" customHeight="1">
      <c r="B8" s="32"/>
      <c r="D8" s="27" t="s">
        <v>107</v>
      </c>
      <c r="L8" s="32"/>
    </row>
    <row r="9" spans="2:56" s="1" customFormat="1" ht="16.5" customHeight="1">
      <c r="B9" s="32"/>
      <c r="E9" s="206" t="s">
        <v>1108</v>
      </c>
      <c r="F9" s="246"/>
      <c r="G9" s="246"/>
      <c r="H9" s="246"/>
      <c r="L9" s="32"/>
    </row>
    <row r="10" spans="2:56" s="1" customFormat="1" ht="10.199999999999999">
      <c r="B10" s="32"/>
      <c r="L10" s="32"/>
    </row>
    <row r="11" spans="2:5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5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12. 3. 2026</v>
      </c>
      <c r="L12" s="32"/>
    </row>
    <row r="13" spans="2:56" s="1" customFormat="1" ht="10.8" customHeight="1">
      <c r="B13" s="32"/>
      <c r="L13" s="32"/>
    </row>
    <row r="14" spans="2:5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56" s="1" customFormat="1" ht="18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56" s="1" customFormat="1" ht="6.9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7" t="str">
        <f>'Rekapitulace stavby'!E14</f>
        <v>Vyplň údaj</v>
      </c>
      <c r="F18" s="228"/>
      <c r="G18" s="228"/>
      <c r="H18" s="228"/>
      <c r="I18" s="27" t="s">
        <v>28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">
        <v>32</v>
      </c>
      <c r="L23" s="32"/>
    </row>
    <row r="24" spans="2:12" s="1" customFormat="1" ht="18" customHeight="1">
      <c r="B24" s="32"/>
      <c r="E24" s="25" t="s">
        <v>33</v>
      </c>
      <c r="I24" s="27" t="s">
        <v>28</v>
      </c>
      <c r="J24" s="25" t="s">
        <v>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9"/>
      <c r="E27" s="233" t="s">
        <v>1</v>
      </c>
      <c r="F27" s="233"/>
      <c r="G27" s="233"/>
      <c r="H27" s="233"/>
      <c r="L27" s="89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37</v>
      </c>
      <c r="J30" s="66">
        <f>ROUND(J133, 2)</f>
        <v>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" customHeight="1">
      <c r="B33" s="32"/>
      <c r="D33" s="55" t="s">
        <v>41</v>
      </c>
      <c r="E33" s="27" t="s">
        <v>42</v>
      </c>
      <c r="F33" s="91">
        <f>ROUND((SUM(BE133:BE524)),  2)</f>
        <v>0</v>
      </c>
      <c r="I33" s="92">
        <v>0.21</v>
      </c>
      <c r="J33" s="91">
        <f>ROUND(((SUM(BE133:BE524))*I33),  2)</f>
        <v>0</v>
      </c>
      <c r="L33" s="32"/>
    </row>
    <row r="34" spans="2:12" s="1" customFormat="1" ht="14.4" customHeight="1">
      <c r="B34" s="32"/>
      <c r="E34" s="27" t="s">
        <v>43</v>
      </c>
      <c r="F34" s="91">
        <f>ROUND((SUM(BF133:BF524)),  2)</f>
        <v>0</v>
      </c>
      <c r="I34" s="92">
        <v>0.12</v>
      </c>
      <c r="J34" s="91">
        <f>ROUND(((SUM(BF133:BF524))*I34),  2)</f>
        <v>0</v>
      </c>
      <c r="L34" s="32"/>
    </row>
    <row r="35" spans="2:12" s="1" customFormat="1" ht="14.4" hidden="1" customHeight="1">
      <c r="B35" s="32"/>
      <c r="E35" s="27" t="s">
        <v>44</v>
      </c>
      <c r="F35" s="91">
        <f>ROUND((SUM(BG133:BG524)),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>
      <c r="B36" s="32"/>
      <c r="E36" s="27" t="s">
        <v>45</v>
      </c>
      <c r="F36" s="91">
        <f>ROUND((SUM(BH133:BH524)),  2)</f>
        <v>0</v>
      </c>
      <c r="I36" s="92">
        <v>0.12</v>
      </c>
      <c r="J36" s="91">
        <f>0</f>
        <v>0</v>
      </c>
      <c r="L36" s="32"/>
    </row>
    <row r="37" spans="2:12" s="1" customFormat="1" ht="14.4" hidden="1" customHeight="1">
      <c r="B37" s="32"/>
      <c r="E37" s="27" t="s">
        <v>46</v>
      </c>
      <c r="F37" s="91">
        <f>ROUND((SUM(BI133:BI524)),  2)</f>
        <v>0</v>
      </c>
      <c r="I37" s="92">
        <v>0</v>
      </c>
      <c r="J37" s="91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109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4" t="str">
        <f>E7</f>
        <v>Stavební úpravy pavilonu 7, ul. Vejprnická č.p. 679, Plzeň</v>
      </c>
      <c r="F85" s="245"/>
      <c r="G85" s="245"/>
      <c r="H85" s="245"/>
      <c r="L85" s="32"/>
    </row>
    <row r="86" spans="2:47" s="1" customFormat="1" ht="12" customHeight="1">
      <c r="B86" s="32"/>
      <c r="C86" s="27" t="s">
        <v>107</v>
      </c>
      <c r="L86" s="32"/>
    </row>
    <row r="87" spans="2:47" s="1" customFormat="1" ht="16.5" customHeight="1">
      <c r="B87" s="32"/>
      <c r="E87" s="206" t="str">
        <f>E9</f>
        <v>04 - Výplně otvorů</v>
      </c>
      <c r="F87" s="246"/>
      <c r="G87" s="246"/>
      <c r="H87" s="246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Plzeň</v>
      </c>
      <c r="I89" s="27" t="s">
        <v>22</v>
      </c>
      <c r="J89" s="52" t="str">
        <f>IF(J12="","",J12)</f>
        <v>12. 3. 2026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24</v>
      </c>
      <c r="F91" s="25" t="str">
        <f>E15</f>
        <v>SOUE Plzeň, Vejprnická 56</v>
      </c>
      <c r="I91" s="27" t="s">
        <v>31</v>
      </c>
      <c r="J91" s="30" t="str">
        <f>E21</f>
        <v>A.D.S. Rokycany s.r.o.</v>
      </c>
      <c r="L91" s="32"/>
    </row>
    <row r="92" spans="2:47" s="1" customFormat="1" ht="25.65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>A.D.S. Rokycany s.r.o.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110</v>
      </c>
      <c r="D94" s="93"/>
      <c r="E94" s="93"/>
      <c r="F94" s="93"/>
      <c r="G94" s="93"/>
      <c r="H94" s="93"/>
      <c r="I94" s="93"/>
      <c r="J94" s="102" t="s">
        <v>111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112</v>
      </c>
      <c r="J96" s="66">
        <f>J133</f>
        <v>0</v>
      </c>
      <c r="L96" s="32"/>
      <c r="AU96" s="17" t="s">
        <v>113</v>
      </c>
    </row>
    <row r="97" spans="2:12" s="8" customFormat="1" ht="24.9" customHeight="1">
      <c r="B97" s="104"/>
      <c r="D97" s="105" t="s">
        <v>114</v>
      </c>
      <c r="E97" s="106"/>
      <c r="F97" s="106"/>
      <c r="G97" s="106"/>
      <c r="H97" s="106"/>
      <c r="I97" s="106"/>
      <c r="J97" s="107">
        <f>J134</f>
        <v>0</v>
      </c>
      <c r="L97" s="104"/>
    </row>
    <row r="98" spans="2:12" s="9" customFormat="1" ht="19.95" customHeight="1">
      <c r="B98" s="108"/>
      <c r="D98" s="109" t="s">
        <v>1109</v>
      </c>
      <c r="E98" s="110"/>
      <c r="F98" s="110"/>
      <c r="G98" s="110"/>
      <c r="H98" s="110"/>
      <c r="I98" s="110"/>
      <c r="J98" s="111">
        <f>J135</f>
        <v>0</v>
      </c>
      <c r="L98" s="108"/>
    </row>
    <row r="99" spans="2:12" s="9" customFormat="1" ht="19.95" customHeight="1">
      <c r="B99" s="108"/>
      <c r="D99" s="109" t="s">
        <v>309</v>
      </c>
      <c r="E99" s="110"/>
      <c r="F99" s="110"/>
      <c r="G99" s="110"/>
      <c r="H99" s="110"/>
      <c r="I99" s="110"/>
      <c r="J99" s="111">
        <f>J147</f>
        <v>0</v>
      </c>
      <c r="L99" s="108"/>
    </row>
    <row r="100" spans="2:12" s="9" customFormat="1" ht="19.95" customHeight="1">
      <c r="B100" s="108"/>
      <c r="D100" s="109" t="s">
        <v>118</v>
      </c>
      <c r="E100" s="110"/>
      <c r="F100" s="110"/>
      <c r="G100" s="110"/>
      <c r="H100" s="110"/>
      <c r="I100" s="110"/>
      <c r="J100" s="111">
        <f>J207</f>
        <v>0</v>
      </c>
      <c r="L100" s="108"/>
    </row>
    <row r="101" spans="2:12" s="9" customFormat="1" ht="19.95" customHeight="1">
      <c r="B101" s="108"/>
      <c r="D101" s="109" t="s">
        <v>119</v>
      </c>
      <c r="E101" s="110"/>
      <c r="F101" s="110"/>
      <c r="G101" s="110"/>
      <c r="H101" s="110"/>
      <c r="I101" s="110"/>
      <c r="J101" s="111">
        <f>J243</f>
        <v>0</v>
      </c>
      <c r="L101" s="108"/>
    </row>
    <row r="102" spans="2:12" s="9" customFormat="1" ht="19.95" customHeight="1">
      <c r="B102" s="108"/>
      <c r="D102" s="109" t="s">
        <v>120</v>
      </c>
      <c r="E102" s="110"/>
      <c r="F102" s="110"/>
      <c r="G102" s="110"/>
      <c r="H102" s="110"/>
      <c r="I102" s="110"/>
      <c r="J102" s="111">
        <f>J251</f>
        <v>0</v>
      </c>
      <c r="L102" s="108"/>
    </row>
    <row r="103" spans="2:12" s="8" customFormat="1" ht="24.9" customHeight="1">
      <c r="B103" s="104"/>
      <c r="D103" s="105" t="s">
        <v>121</v>
      </c>
      <c r="E103" s="106"/>
      <c r="F103" s="106"/>
      <c r="G103" s="106"/>
      <c r="H103" s="106"/>
      <c r="I103" s="106"/>
      <c r="J103" s="107">
        <f>J253</f>
        <v>0</v>
      </c>
      <c r="L103" s="104"/>
    </row>
    <row r="104" spans="2:12" s="9" customFormat="1" ht="19.95" customHeight="1">
      <c r="B104" s="108"/>
      <c r="D104" s="109" t="s">
        <v>310</v>
      </c>
      <c r="E104" s="110"/>
      <c r="F104" s="110"/>
      <c r="G104" s="110"/>
      <c r="H104" s="110"/>
      <c r="I104" s="110"/>
      <c r="J104" s="111">
        <f>J254</f>
        <v>0</v>
      </c>
      <c r="L104" s="108"/>
    </row>
    <row r="105" spans="2:12" s="9" customFormat="1" ht="19.95" customHeight="1">
      <c r="B105" s="108"/>
      <c r="D105" s="109" t="s">
        <v>1110</v>
      </c>
      <c r="E105" s="110"/>
      <c r="F105" s="110"/>
      <c r="G105" s="110"/>
      <c r="H105" s="110"/>
      <c r="I105" s="110"/>
      <c r="J105" s="111">
        <f>J262</f>
        <v>0</v>
      </c>
      <c r="L105" s="108"/>
    </row>
    <row r="106" spans="2:12" s="9" customFormat="1" ht="19.95" customHeight="1">
      <c r="B106" s="108"/>
      <c r="D106" s="109" t="s">
        <v>1111</v>
      </c>
      <c r="E106" s="110"/>
      <c r="F106" s="110"/>
      <c r="G106" s="110"/>
      <c r="H106" s="110"/>
      <c r="I106" s="110"/>
      <c r="J106" s="111">
        <f>J267</f>
        <v>0</v>
      </c>
      <c r="L106" s="108"/>
    </row>
    <row r="107" spans="2:12" s="9" customFormat="1" ht="19.95" customHeight="1">
      <c r="B107" s="108"/>
      <c r="D107" s="109" t="s">
        <v>689</v>
      </c>
      <c r="E107" s="110"/>
      <c r="F107" s="110"/>
      <c r="G107" s="110"/>
      <c r="H107" s="110"/>
      <c r="I107" s="110"/>
      <c r="J107" s="111">
        <f>J277</f>
        <v>0</v>
      </c>
      <c r="L107" s="108"/>
    </row>
    <row r="108" spans="2:12" s="9" customFormat="1" ht="19.95" customHeight="1">
      <c r="B108" s="108"/>
      <c r="D108" s="109" t="s">
        <v>1112</v>
      </c>
      <c r="E108" s="110"/>
      <c r="F108" s="110"/>
      <c r="G108" s="110"/>
      <c r="H108" s="110"/>
      <c r="I108" s="110"/>
      <c r="J108" s="111">
        <f>J314</f>
        <v>0</v>
      </c>
      <c r="L108" s="108"/>
    </row>
    <row r="109" spans="2:12" s="9" customFormat="1" ht="19.95" customHeight="1">
      <c r="B109" s="108"/>
      <c r="D109" s="109" t="s">
        <v>690</v>
      </c>
      <c r="E109" s="110"/>
      <c r="F109" s="110"/>
      <c r="G109" s="110"/>
      <c r="H109" s="110"/>
      <c r="I109" s="110"/>
      <c r="J109" s="111">
        <f>J457</f>
        <v>0</v>
      </c>
      <c r="L109" s="108"/>
    </row>
    <row r="110" spans="2:12" s="9" customFormat="1" ht="19.95" customHeight="1">
      <c r="B110" s="108"/>
      <c r="D110" s="109" t="s">
        <v>1113</v>
      </c>
      <c r="E110" s="110"/>
      <c r="F110" s="110"/>
      <c r="G110" s="110"/>
      <c r="H110" s="110"/>
      <c r="I110" s="110"/>
      <c r="J110" s="111">
        <f>J465</f>
        <v>0</v>
      </c>
      <c r="L110" s="108"/>
    </row>
    <row r="111" spans="2:12" s="9" customFormat="1" ht="19.95" customHeight="1">
      <c r="B111" s="108"/>
      <c r="D111" s="109" t="s">
        <v>1114</v>
      </c>
      <c r="E111" s="110"/>
      <c r="F111" s="110"/>
      <c r="G111" s="110"/>
      <c r="H111" s="110"/>
      <c r="I111" s="110"/>
      <c r="J111" s="111">
        <f>J480</f>
        <v>0</v>
      </c>
      <c r="L111" s="108"/>
    </row>
    <row r="112" spans="2:12" s="9" customFormat="1" ht="19.95" customHeight="1">
      <c r="B112" s="108"/>
      <c r="D112" s="109" t="s">
        <v>311</v>
      </c>
      <c r="E112" s="110"/>
      <c r="F112" s="110"/>
      <c r="G112" s="110"/>
      <c r="H112" s="110"/>
      <c r="I112" s="110"/>
      <c r="J112" s="111">
        <f>J493</f>
        <v>0</v>
      </c>
      <c r="L112" s="108"/>
    </row>
    <row r="113" spans="2:12" s="9" customFormat="1" ht="19.95" customHeight="1">
      <c r="B113" s="108"/>
      <c r="D113" s="109" t="s">
        <v>1115</v>
      </c>
      <c r="E113" s="110"/>
      <c r="F113" s="110"/>
      <c r="G113" s="110"/>
      <c r="H113" s="110"/>
      <c r="I113" s="110"/>
      <c r="J113" s="111">
        <f>J499</f>
        <v>0</v>
      </c>
      <c r="L113" s="108"/>
    </row>
    <row r="114" spans="2:12" s="1" customFormat="1" ht="21.75" customHeight="1">
      <c r="B114" s="32"/>
      <c r="L114" s="32"/>
    </row>
    <row r="115" spans="2:12" s="1" customFormat="1" ht="6.9" customHeight="1"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32"/>
    </row>
    <row r="119" spans="2:12" s="1" customFormat="1" ht="6.9" customHeight="1">
      <c r="B119" s="46"/>
      <c r="C119" s="47"/>
      <c r="D119" s="47"/>
      <c r="E119" s="47"/>
      <c r="F119" s="47"/>
      <c r="G119" s="47"/>
      <c r="H119" s="47"/>
      <c r="I119" s="47"/>
      <c r="J119" s="47"/>
      <c r="K119" s="47"/>
      <c r="L119" s="32"/>
    </row>
    <row r="120" spans="2:12" s="1" customFormat="1" ht="24.9" customHeight="1">
      <c r="B120" s="32"/>
      <c r="C120" s="21" t="s">
        <v>123</v>
      </c>
      <c r="L120" s="32"/>
    </row>
    <row r="121" spans="2:12" s="1" customFormat="1" ht="6.9" customHeight="1">
      <c r="B121" s="32"/>
      <c r="L121" s="32"/>
    </row>
    <row r="122" spans="2:12" s="1" customFormat="1" ht="12" customHeight="1">
      <c r="B122" s="32"/>
      <c r="C122" s="27" t="s">
        <v>16</v>
      </c>
      <c r="L122" s="32"/>
    </row>
    <row r="123" spans="2:12" s="1" customFormat="1" ht="16.5" customHeight="1">
      <c r="B123" s="32"/>
      <c r="E123" s="244" t="str">
        <f>E7</f>
        <v>Stavební úpravy pavilonu 7, ul. Vejprnická č.p. 679, Plzeň</v>
      </c>
      <c r="F123" s="245"/>
      <c r="G123" s="245"/>
      <c r="H123" s="245"/>
      <c r="L123" s="32"/>
    </row>
    <row r="124" spans="2:12" s="1" customFormat="1" ht="12" customHeight="1">
      <c r="B124" s="32"/>
      <c r="C124" s="27" t="s">
        <v>107</v>
      </c>
      <c r="L124" s="32"/>
    </row>
    <row r="125" spans="2:12" s="1" customFormat="1" ht="16.5" customHeight="1">
      <c r="B125" s="32"/>
      <c r="E125" s="206" t="str">
        <f>E9</f>
        <v>04 - Výplně otvorů</v>
      </c>
      <c r="F125" s="246"/>
      <c r="G125" s="246"/>
      <c r="H125" s="246"/>
      <c r="L125" s="32"/>
    </row>
    <row r="126" spans="2:12" s="1" customFormat="1" ht="6.9" customHeight="1">
      <c r="B126" s="32"/>
      <c r="L126" s="32"/>
    </row>
    <row r="127" spans="2:12" s="1" customFormat="1" ht="12" customHeight="1">
      <c r="B127" s="32"/>
      <c r="C127" s="27" t="s">
        <v>20</v>
      </c>
      <c r="F127" s="25" t="str">
        <f>F12</f>
        <v>Plzeň</v>
      </c>
      <c r="I127" s="27" t="s">
        <v>22</v>
      </c>
      <c r="J127" s="52" t="str">
        <f>IF(J12="","",J12)</f>
        <v>12. 3. 2026</v>
      </c>
      <c r="L127" s="32"/>
    </row>
    <row r="128" spans="2:12" s="1" customFormat="1" ht="6.9" customHeight="1">
      <c r="B128" s="32"/>
      <c r="L128" s="32"/>
    </row>
    <row r="129" spans="2:65" s="1" customFormat="1" ht="25.65" customHeight="1">
      <c r="B129" s="32"/>
      <c r="C129" s="27" t="s">
        <v>24</v>
      </c>
      <c r="F129" s="25" t="str">
        <f>E15</f>
        <v>SOUE Plzeň, Vejprnická 56</v>
      </c>
      <c r="I129" s="27" t="s">
        <v>31</v>
      </c>
      <c r="J129" s="30" t="str">
        <f>E21</f>
        <v>A.D.S. Rokycany s.r.o.</v>
      </c>
      <c r="L129" s="32"/>
    </row>
    <row r="130" spans="2:65" s="1" customFormat="1" ht="25.65" customHeight="1">
      <c r="B130" s="32"/>
      <c r="C130" s="27" t="s">
        <v>29</v>
      </c>
      <c r="F130" s="25" t="str">
        <f>IF(E18="","",E18)</f>
        <v>Vyplň údaj</v>
      </c>
      <c r="I130" s="27" t="s">
        <v>35</v>
      </c>
      <c r="J130" s="30" t="str">
        <f>E24</f>
        <v>A.D.S. Rokycany s.r.o.</v>
      </c>
      <c r="L130" s="32"/>
    </row>
    <row r="131" spans="2:65" s="1" customFormat="1" ht="10.35" customHeight="1">
      <c r="B131" s="32"/>
      <c r="L131" s="32"/>
    </row>
    <row r="132" spans="2:65" s="10" customFormat="1" ht="29.25" customHeight="1">
      <c r="B132" s="112"/>
      <c r="C132" s="113" t="s">
        <v>124</v>
      </c>
      <c r="D132" s="114" t="s">
        <v>62</v>
      </c>
      <c r="E132" s="114" t="s">
        <v>58</v>
      </c>
      <c r="F132" s="114" t="s">
        <v>59</v>
      </c>
      <c r="G132" s="114" t="s">
        <v>125</v>
      </c>
      <c r="H132" s="114" t="s">
        <v>126</v>
      </c>
      <c r="I132" s="114" t="s">
        <v>127</v>
      </c>
      <c r="J132" s="114" t="s">
        <v>111</v>
      </c>
      <c r="K132" s="115" t="s">
        <v>128</v>
      </c>
      <c r="L132" s="112"/>
      <c r="M132" s="59" t="s">
        <v>1</v>
      </c>
      <c r="N132" s="60" t="s">
        <v>41</v>
      </c>
      <c r="O132" s="60" t="s">
        <v>129</v>
      </c>
      <c r="P132" s="60" t="s">
        <v>130</v>
      </c>
      <c r="Q132" s="60" t="s">
        <v>131</v>
      </c>
      <c r="R132" s="60" t="s">
        <v>132</v>
      </c>
      <c r="S132" s="60" t="s">
        <v>133</v>
      </c>
      <c r="T132" s="61" t="s">
        <v>134</v>
      </c>
    </row>
    <row r="133" spans="2:65" s="1" customFormat="1" ht="22.8" customHeight="1">
      <c r="B133" s="32"/>
      <c r="C133" s="64" t="s">
        <v>135</v>
      </c>
      <c r="J133" s="116">
        <f>BK133</f>
        <v>0</v>
      </c>
      <c r="L133" s="32"/>
      <c r="M133" s="62"/>
      <c r="N133" s="53"/>
      <c r="O133" s="53"/>
      <c r="P133" s="117">
        <f>P134+P253</f>
        <v>0</v>
      </c>
      <c r="Q133" s="53"/>
      <c r="R133" s="117">
        <f>R134+R253</f>
        <v>87.019815019999996</v>
      </c>
      <c r="S133" s="53"/>
      <c r="T133" s="118">
        <f>T134+T253</f>
        <v>39.483398999999999</v>
      </c>
      <c r="AT133" s="17" t="s">
        <v>76</v>
      </c>
      <c r="AU133" s="17" t="s">
        <v>113</v>
      </c>
      <c r="BK133" s="119">
        <f>BK134+BK253</f>
        <v>0</v>
      </c>
    </row>
    <row r="134" spans="2:65" s="11" customFormat="1" ht="25.95" customHeight="1">
      <c r="B134" s="120"/>
      <c r="D134" s="121" t="s">
        <v>76</v>
      </c>
      <c r="E134" s="122" t="s">
        <v>136</v>
      </c>
      <c r="F134" s="122" t="s">
        <v>137</v>
      </c>
      <c r="I134" s="123"/>
      <c r="J134" s="124">
        <f>BK134</f>
        <v>0</v>
      </c>
      <c r="L134" s="120"/>
      <c r="M134" s="125"/>
      <c r="P134" s="126">
        <f>P135+P147+P207+P243+P251</f>
        <v>0</v>
      </c>
      <c r="R134" s="126">
        <f>R135+R147+R207+R243+R251</f>
        <v>61.582616999999999</v>
      </c>
      <c r="T134" s="127">
        <f>T135+T147+T207+T243+T251</f>
        <v>28.295201999999996</v>
      </c>
      <c r="AR134" s="121" t="s">
        <v>85</v>
      </c>
      <c r="AT134" s="128" t="s">
        <v>76</v>
      </c>
      <c r="AU134" s="128" t="s">
        <v>77</v>
      </c>
      <c r="AY134" s="121" t="s">
        <v>138</v>
      </c>
      <c r="BK134" s="129">
        <f>BK135+BK147+BK207+BK243+BK251</f>
        <v>0</v>
      </c>
    </row>
    <row r="135" spans="2:65" s="11" customFormat="1" ht="22.8" customHeight="1">
      <c r="B135" s="120"/>
      <c r="D135" s="121" t="s">
        <v>76</v>
      </c>
      <c r="E135" s="130" t="s">
        <v>154</v>
      </c>
      <c r="F135" s="130" t="s">
        <v>1116</v>
      </c>
      <c r="I135" s="123"/>
      <c r="J135" s="131">
        <f>BK135</f>
        <v>0</v>
      </c>
      <c r="L135" s="120"/>
      <c r="M135" s="125"/>
      <c r="P135" s="126">
        <f>SUM(P136:P146)</f>
        <v>0</v>
      </c>
      <c r="R135" s="126">
        <f>SUM(R136:R146)</f>
        <v>37.967999999999996</v>
      </c>
      <c r="T135" s="127">
        <f>SUM(T136:T146)</f>
        <v>0</v>
      </c>
      <c r="AR135" s="121" t="s">
        <v>85</v>
      </c>
      <c r="AT135" s="128" t="s">
        <v>76</v>
      </c>
      <c r="AU135" s="128" t="s">
        <v>85</v>
      </c>
      <c r="AY135" s="121" t="s">
        <v>138</v>
      </c>
      <c r="BK135" s="129">
        <f>SUM(BK136:BK146)</f>
        <v>0</v>
      </c>
    </row>
    <row r="136" spans="2:65" s="1" customFormat="1" ht="33" customHeight="1">
      <c r="B136" s="32"/>
      <c r="C136" s="132" t="s">
        <v>85</v>
      </c>
      <c r="D136" s="132" t="s">
        <v>140</v>
      </c>
      <c r="E136" s="133" t="s">
        <v>1117</v>
      </c>
      <c r="F136" s="134" t="s">
        <v>1118</v>
      </c>
      <c r="G136" s="135" t="s">
        <v>143</v>
      </c>
      <c r="H136" s="136">
        <v>216.96</v>
      </c>
      <c r="I136" s="137"/>
      <c r="J136" s="138">
        <f>ROUND(I136*H136,2)</f>
        <v>0</v>
      </c>
      <c r="K136" s="134" t="s">
        <v>144</v>
      </c>
      <c r="L136" s="32"/>
      <c r="M136" s="139" t="s">
        <v>1</v>
      </c>
      <c r="N136" s="140" t="s">
        <v>42</v>
      </c>
      <c r="P136" s="141">
        <f>O136*H136</f>
        <v>0</v>
      </c>
      <c r="Q136" s="141">
        <v>0.17499999999999999</v>
      </c>
      <c r="R136" s="141">
        <f>Q136*H136</f>
        <v>37.967999999999996</v>
      </c>
      <c r="S136" s="141">
        <v>0</v>
      </c>
      <c r="T136" s="142">
        <f>S136*H136</f>
        <v>0</v>
      </c>
      <c r="AR136" s="143" t="s">
        <v>145</v>
      </c>
      <c r="AT136" s="143" t="s">
        <v>140</v>
      </c>
      <c r="AU136" s="143" t="s">
        <v>87</v>
      </c>
      <c r="AY136" s="17" t="s">
        <v>138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7" t="s">
        <v>85</v>
      </c>
      <c r="BK136" s="144">
        <f>ROUND(I136*H136,2)</f>
        <v>0</v>
      </c>
      <c r="BL136" s="17" t="s">
        <v>145</v>
      </c>
      <c r="BM136" s="143" t="s">
        <v>1119</v>
      </c>
    </row>
    <row r="137" spans="2:65" s="12" customFormat="1" ht="10.199999999999999">
      <c r="B137" s="145"/>
      <c r="D137" s="146" t="s">
        <v>147</v>
      </c>
      <c r="E137" s="147" t="s">
        <v>1</v>
      </c>
      <c r="F137" s="148" t="s">
        <v>1120</v>
      </c>
      <c r="H137" s="147" t="s">
        <v>1</v>
      </c>
      <c r="I137" s="149"/>
      <c r="L137" s="145"/>
      <c r="M137" s="150"/>
      <c r="T137" s="151"/>
      <c r="AT137" s="147" t="s">
        <v>147</v>
      </c>
      <c r="AU137" s="147" t="s">
        <v>87</v>
      </c>
      <c r="AV137" s="12" t="s">
        <v>85</v>
      </c>
      <c r="AW137" s="12" t="s">
        <v>34</v>
      </c>
      <c r="AX137" s="12" t="s">
        <v>77</v>
      </c>
      <c r="AY137" s="147" t="s">
        <v>138</v>
      </c>
    </row>
    <row r="138" spans="2:65" s="12" customFormat="1" ht="10.199999999999999">
      <c r="B138" s="145"/>
      <c r="D138" s="146" t="s">
        <v>147</v>
      </c>
      <c r="E138" s="147" t="s">
        <v>1</v>
      </c>
      <c r="F138" s="148" t="s">
        <v>418</v>
      </c>
      <c r="H138" s="147" t="s">
        <v>1</v>
      </c>
      <c r="I138" s="149"/>
      <c r="L138" s="145"/>
      <c r="M138" s="150"/>
      <c r="T138" s="151"/>
      <c r="AT138" s="147" t="s">
        <v>147</v>
      </c>
      <c r="AU138" s="147" t="s">
        <v>87</v>
      </c>
      <c r="AV138" s="12" t="s">
        <v>85</v>
      </c>
      <c r="AW138" s="12" t="s">
        <v>34</v>
      </c>
      <c r="AX138" s="12" t="s">
        <v>77</v>
      </c>
      <c r="AY138" s="147" t="s">
        <v>138</v>
      </c>
    </row>
    <row r="139" spans="2:65" s="13" customFormat="1" ht="10.199999999999999">
      <c r="B139" s="152"/>
      <c r="D139" s="146" t="s">
        <v>147</v>
      </c>
      <c r="E139" s="153" t="s">
        <v>1</v>
      </c>
      <c r="F139" s="154" t="s">
        <v>1121</v>
      </c>
      <c r="H139" s="155">
        <v>13.44</v>
      </c>
      <c r="I139" s="156"/>
      <c r="L139" s="152"/>
      <c r="M139" s="157"/>
      <c r="T139" s="158"/>
      <c r="AT139" s="153" t="s">
        <v>147</v>
      </c>
      <c r="AU139" s="153" t="s">
        <v>87</v>
      </c>
      <c r="AV139" s="13" t="s">
        <v>87</v>
      </c>
      <c r="AW139" s="13" t="s">
        <v>34</v>
      </c>
      <c r="AX139" s="13" t="s">
        <v>77</v>
      </c>
      <c r="AY139" s="153" t="s">
        <v>138</v>
      </c>
    </row>
    <row r="140" spans="2:65" s="13" customFormat="1" ht="10.199999999999999">
      <c r="B140" s="152"/>
      <c r="D140" s="146" t="s">
        <v>147</v>
      </c>
      <c r="E140" s="153" t="s">
        <v>1</v>
      </c>
      <c r="F140" s="154" t="s">
        <v>1122</v>
      </c>
      <c r="H140" s="155">
        <v>99.84</v>
      </c>
      <c r="I140" s="156"/>
      <c r="L140" s="152"/>
      <c r="M140" s="157"/>
      <c r="T140" s="158"/>
      <c r="AT140" s="153" t="s">
        <v>147</v>
      </c>
      <c r="AU140" s="153" t="s">
        <v>87</v>
      </c>
      <c r="AV140" s="13" t="s">
        <v>87</v>
      </c>
      <c r="AW140" s="13" t="s">
        <v>34</v>
      </c>
      <c r="AX140" s="13" t="s">
        <v>77</v>
      </c>
      <c r="AY140" s="153" t="s">
        <v>138</v>
      </c>
    </row>
    <row r="141" spans="2:65" s="15" customFormat="1" ht="10.199999999999999">
      <c r="B141" s="166"/>
      <c r="D141" s="146" t="s">
        <v>147</v>
      </c>
      <c r="E141" s="167" t="s">
        <v>1</v>
      </c>
      <c r="F141" s="168" t="s">
        <v>165</v>
      </c>
      <c r="H141" s="169">
        <v>113.28</v>
      </c>
      <c r="I141" s="170"/>
      <c r="L141" s="166"/>
      <c r="M141" s="171"/>
      <c r="T141" s="172"/>
      <c r="AT141" s="167" t="s">
        <v>147</v>
      </c>
      <c r="AU141" s="167" t="s">
        <v>87</v>
      </c>
      <c r="AV141" s="15" t="s">
        <v>154</v>
      </c>
      <c r="AW141" s="15" t="s">
        <v>34</v>
      </c>
      <c r="AX141" s="15" t="s">
        <v>77</v>
      </c>
      <c r="AY141" s="167" t="s">
        <v>138</v>
      </c>
    </row>
    <row r="142" spans="2:65" s="12" customFormat="1" ht="10.199999999999999">
      <c r="B142" s="145"/>
      <c r="D142" s="146" t="s">
        <v>147</v>
      </c>
      <c r="E142" s="147" t="s">
        <v>1</v>
      </c>
      <c r="F142" s="148" t="s">
        <v>407</v>
      </c>
      <c r="H142" s="147" t="s">
        <v>1</v>
      </c>
      <c r="I142" s="149"/>
      <c r="L142" s="145"/>
      <c r="M142" s="150"/>
      <c r="T142" s="151"/>
      <c r="AT142" s="147" t="s">
        <v>147</v>
      </c>
      <c r="AU142" s="147" t="s">
        <v>87</v>
      </c>
      <c r="AV142" s="12" t="s">
        <v>85</v>
      </c>
      <c r="AW142" s="12" t="s">
        <v>34</v>
      </c>
      <c r="AX142" s="12" t="s">
        <v>77</v>
      </c>
      <c r="AY142" s="147" t="s">
        <v>138</v>
      </c>
    </row>
    <row r="143" spans="2:65" s="13" customFormat="1" ht="10.199999999999999">
      <c r="B143" s="152"/>
      <c r="D143" s="146" t="s">
        <v>147</v>
      </c>
      <c r="E143" s="153" t="s">
        <v>1</v>
      </c>
      <c r="F143" s="154" t="s">
        <v>1123</v>
      </c>
      <c r="H143" s="155">
        <v>23.04</v>
      </c>
      <c r="I143" s="156"/>
      <c r="L143" s="152"/>
      <c r="M143" s="157"/>
      <c r="T143" s="158"/>
      <c r="AT143" s="153" t="s">
        <v>147</v>
      </c>
      <c r="AU143" s="153" t="s">
        <v>87</v>
      </c>
      <c r="AV143" s="13" t="s">
        <v>87</v>
      </c>
      <c r="AW143" s="13" t="s">
        <v>34</v>
      </c>
      <c r="AX143" s="13" t="s">
        <v>77</v>
      </c>
      <c r="AY143" s="153" t="s">
        <v>138</v>
      </c>
    </row>
    <row r="144" spans="2:65" s="13" customFormat="1" ht="10.199999999999999">
      <c r="B144" s="152"/>
      <c r="D144" s="146" t="s">
        <v>147</v>
      </c>
      <c r="E144" s="153" t="s">
        <v>1</v>
      </c>
      <c r="F144" s="154" t="s">
        <v>1124</v>
      </c>
      <c r="H144" s="155">
        <v>80.64</v>
      </c>
      <c r="I144" s="156"/>
      <c r="L144" s="152"/>
      <c r="M144" s="157"/>
      <c r="T144" s="158"/>
      <c r="AT144" s="153" t="s">
        <v>147</v>
      </c>
      <c r="AU144" s="153" t="s">
        <v>87</v>
      </c>
      <c r="AV144" s="13" t="s">
        <v>87</v>
      </c>
      <c r="AW144" s="13" t="s">
        <v>34</v>
      </c>
      <c r="AX144" s="13" t="s">
        <v>77</v>
      </c>
      <c r="AY144" s="153" t="s">
        <v>138</v>
      </c>
    </row>
    <row r="145" spans="2:65" s="15" customFormat="1" ht="10.199999999999999">
      <c r="B145" s="166"/>
      <c r="D145" s="146" t="s">
        <v>147</v>
      </c>
      <c r="E145" s="167" t="s">
        <v>1</v>
      </c>
      <c r="F145" s="168" t="s">
        <v>165</v>
      </c>
      <c r="H145" s="169">
        <v>103.68</v>
      </c>
      <c r="I145" s="170"/>
      <c r="L145" s="166"/>
      <c r="M145" s="171"/>
      <c r="T145" s="172"/>
      <c r="AT145" s="167" t="s">
        <v>147</v>
      </c>
      <c r="AU145" s="167" t="s">
        <v>87</v>
      </c>
      <c r="AV145" s="15" t="s">
        <v>154</v>
      </c>
      <c r="AW145" s="15" t="s">
        <v>34</v>
      </c>
      <c r="AX145" s="15" t="s">
        <v>77</v>
      </c>
      <c r="AY145" s="167" t="s">
        <v>138</v>
      </c>
    </row>
    <row r="146" spans="2:65" s="14" customFormat="1" ht="10.199999999999999">
      <c r="B146" s="159"/>
      <c r="D146" s="146" t="s">
        <v>147</v>
      </c>
      <c r="E146" s="160" t="s">
        <v>1</v>
      </c>
      <c r="F146" s="161" t="s">
        <v>150</v>
      </c>
      <c r="H146" s="162">
        <v>216.95999999999998</v>
      </c>
      <c r="I146" s="163"/>
      <c r="L146" s="159"/>
      <c r="M146" s="164"/>
      <c r="T146" s="165"/>
      <c r="AT146" s="160" t="s">
        <v>147</v>
      </c>
      <c r="AU146" s="160" t="s">
        <v>87</v>
      </c>
      <c r="AV146" s="14" t="s">
        <v>145</v>
      </c>
      <c r="AW146" s="14" t="s">
        <v>34</v>
      </c>
      <c r="AX146" s="14" t="s">
        <v>85</v>
      </c>
      <c r="AY146" s="160" t="s">
        <v>138</v>
      </c>
    </row>
    <row r="147" spans="2:65" s="11" customFormat="1" ht="22.8" customHeight="1">
      <c r="B147" s="120"/>
      <c r="D147" s="121" t="s">
        <v>76</v>
      </c>
      <c r="E147" s="130" t="s">
        <v>173</v>
      </c>
      <c r="F147" s="130" t="s">
        <v>312</v>
      </c>
      <c r="I147" s="123"/>
      <c r="J147" s="131">
        <f>BK147</f>
        <v>0</v>
      </c>
      <c r="L147" s="120"/>
      <c r="M147" s="125"/>
      <c r="P147" s="126">
        <f>SUM(P148:P206)</f>
        <v>0</v>
      </c>
      <c r="R147" s="126">
        <f>SUM(R148:R206)</f>
        <v>23.614616999999999</v>
      </c>
      <c r="T147" s="127">
        <f>SUM(T148:T206)</f>
        <v>0</v>
      </c>
      <c r="AR147" s="121" t="s">
        <v>85</v>
      </c>
      <c r="AT147" s="128" t="s">
        <v>76</v>
      </c>
      <c r="AU147" s="128" t="s">
        <v>85</v>
      </c>
      <c r="AY147" s="121" t="s">
        <v>138</v>
      </c>
      <c r="BK147" s="129">
        <f>SUM(BK148:BK206)</f>
        <v>0</v>
      </c>
    </row>
    <row r="148" spans="2:65" s="1" customFormat="1" ht="21.75" customHeight="1">
      <c r="B148" s="32"/>
      <c r="C148" s="132" t="s">
        <v>87</v>
      </c>
      <c r="D148" s="132" t="s">
        <v>140</v>
      </c>
      <c r="E148" s="133" t="s">
        <v>1125</v>
      </c>
      <c r="F148" s="134" t="s">
        <v>1126</v>
      </c>
      <c r="G148" s="135" t="s">
        <v>143</v>
      </c>
      <c r="H148" s="136">
        <v>216.96</v>
      </c>
      <c r="I148" s="137"/>
      <c r="J148" s="138">
        <f>ROUND(I148*H148,2)</f>
        <v>0</v>
      </c>
      <c r="K148" s="134" t="s">
        <v>144</v>
      </c>
      <c r="L148" s="32"/>
      <c r="M148" s="139" t="s">
        <v>1</v>
      </c>
      <c r="N148" s="140" t="s">
        <v>42</v>
      </c>
      <c r="P148" s="141">
        <f>O148*H148</f>
        <v>0</v>
      </c>
      <c r="Q148" s="141">
        <v>4.3800000000000002E-3</v>
      </c>
      <c r="R148" s="141">
        <f>Q148*H148</f>
        <v>0.95028480000000004</v>
      </c>
      <c r="S148" s="141">
        <v>0</v>
      </c>
      <c r="T148" s="142">
        <f>S148*H148</f>
        <v>0</v>
      </c>
      <c r="AR148" s="143" t="s">
        <v>145</v>
      </c>
      <c r="AT148" s="143" t="s">
        <v>140</v>
      </c>
      <c r="AU148" s="143" t="s">
        <v>87</v>
      </c>
      <c r="AY148" s="17" t="s">
        <v>138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7" t="s">
        <v>85</v>
      </c>
      <c r="BK148" s="144">
        <f>ROUND(I148*H148,2)</f>
        <v>0</v>
      </c>
      <c r="BL148" s="17" t="s">
        <v>145</v>
      </c>
      <c r="BM148" s="143" t="s">
        <v>1127</v>
      </c>
    </row>
    <row r="149" spans="2:65" s="12" customFormat="1" ht="10.199999999999999">
      <c r="B149" s="145"/>
      <c r="D149" s="146" t="s">
        <v>147</v>
      </c>
      <c r="E149" s="147" t="s">
        <v>1</v>
      </c>
      <c r="F149" s="148" t="s">
        <v>1120</v>
      </c>
      <c r="H149" s="147" t="s">
        <v>1</v>
      </c>
      <c r="I149" s="149"/>
      <c r="L149" s="145"/>
      <c r="M149" s="150"/>
      <c r="T149" s="151"/>
      <c r="AT149" s="147" t="s">
        <v>147</v>
      </c>
      <c r="AU149" s="147" t="s">
        <v>87</v>
      </c>
      <c r="AV149" s="12" t="s">
        <v>85</v>
      </c>
      <c r="AW149" s="12" t="s">
        <v>34</v>
      </c>
      <c r="AX149" s="12" t="s">
        <v>77</v>
      </c>
      <c r="AY149" s="147" t="s">
        <v>138</v>
      </c>
    </row>
    <row r="150" spans="2:65" s="12" customFormat="1" ht="10.199999999999999">
      <c r="B150" s="145"/>
      <c r="D150" s="146" t="s">
        <v>147</v>
      </c>
      <c r="E150" s="147" t="s">
        <v>1</v>
      </c>
      <c r="F150" s="148" t="s">
        <v>418</v>
      </c>
      <c r="H150" s="147" t="s">
        <v>1</v>
      </c>
      <c r="I150" s="149"/>
      <c r="L150" s="145"/>
      <c r="M150" s="150"/>
      <c r="T150" s="151"/>
      <c r="AT150" s="147" t="s">
        <v>147</v>
      </c>
      <c r="AU150" s="147" t="s">
        <v>87</v>
      </c>
      <c r="AV150" s="12" t="s">
        <v>85</v>
      </c>
      <c r="AW150" s="12" t="s">
        <v>34</v>
      </c>
      <c r="AX150" s="12" t="s">
        <v>77</v>
      </c>
      <c r="AY150" s="147" t="s">
        <v>138</v>
      </c>
    </row>
    <row r="151" spans="2:65" s="13" customFormat="1" ht="10.199999999999999">
      <c r="B151" s="152"/>
      <c r="D151" s="146" t="s">
        <v>147</v>
      </c>
      <c r="E151" s="153" t="s">
        <v>1</v>
      </c>
      <c r="F151" s="154" t="s">
        <v>1121</v>
      </c>
      <c r="H151" s="155">
        <v>13.44</v>
      </c>
      <c r="I151" s="156"/>
      <c r="L151" s="152"/>
      <c r="M151" s="157"/>
      <c r="T151" s="158"/>
      <c r="AT151" s="153" t="s">
        <v>147</v>
      </c>
      <c r="AU151" s="153" t="s">
        <v>87</v>
      </c>
      <c r="AV151" s="13" t="s">
        <v>87</v>
      </c>
      <c r="AW151" s="13" t="s">
        <v>34</v>
      </c>
      <c r="AX151" s="13" t="s">
        <v>77</v>
      </c>
      <c r="AY151" s="153" t="s">
        <v>138</v>
      </c>
    </row>
    <row r="152" spans="2:65" s="13" customFormat="1" ht="10.199999999999999">
      <c r="B152" s="152"/>
      <c r="D152" s="146" t="s">
        <v>147</v>
      </c>
      <c r="E152" s="153" t="s">
        <v>1</v>
      </c>
      <c r="F152" s="154" t="s">
        <v>1122</v>
      </c>
      <c r="H152" s="155">
        <v>99.84</v>
      </c>
      <c r="I152" s="156"/>
      <c r="L152" s="152"/>
      <c r="M152" s="157"/>
      <c r="T152" s="158"/>
      <c r="AT152" s="153" t="s">
        <v>147</v>
      </c>
      <c r="AU152" s="153" t="s">
        <v>87</v>
      </c>
      <c r="AV152" s="13" t="s">
        <v>87</v>
      </c>
      <c r="AW152" s="13" t="s">
        <v>34</v>
      </c>
      <c r="AX152" s="13" t="s">
        <v>77</v>
      </c>
      <c r="AY152" s="153" t="s">
        <v>138</v>
      </c>
    </row>
    <row r="153" spans="2:65" s="12" customFormat="1" ht="10.199999999999999">
      <c r="B153" s="145"/>
      <c r="D153" s="146" t="s">
        <v>147</v>
      </c>
      <c r="E153" s="147" t="s">
        <v>1</v>
      </c>
      <c r="F153" s="148" t="s">
        <v>407</v>
      </c>
      <c r="H153" s="147" t="s">
        <v>1</v>
      </c>
      <c r="I153" s="149"/>
      <c r="L153" s="145"/>
      <c r="M153" s="150"/>
      <c r="T153" s="151"/>
      <c r="AT153" s="147" t="s">
        <v>147</v>
      </c>
      <c r="AU153" s="147" t="s">
        <v>87</v>
      </c>
      <c r="AV153" s="12" t="s">
        <v>85</v>
      </c>
      <c r="AW153" s="12" t="s">
        <v>34</v>
      </c>
      <c r="AX153" s="12" t="s">
        <v>77</v>
      </c>
      <c r="AY153" s="147" t="s">
        <v>138</v>
      </c>
    </row>
    <row r="154" spans="2:65" s="13" customFormat="1" ht="10.199999999999999">
      <c r="B154" s="152"/>
      <c r="D154" s="146" t="s">
        <v>147</v>
      </c>
      <c r="E154" s="153" t="s">
        <v>1</v>
      </c>
      <c r="F154" s="154" t="s">
        <v>1123</v>
      </c>
      <c r="H154" s="155">
        <v>23.04</v>
      </c>
      <c r="I154" s="156"/>
      <c r="L154" s="152"/>
      <c r="M154" s="157"/>
      <c r="T154" s="158"/>
      <c r="AT154" s="153" t="s">
        <v>147</v>
      </c>
      <c r="AU154" s="153" t="s">
        <v>87</v>
      </c>
      <c r="AV154" s="13" t="s">
        <v>87</v>
      </c>
      <c r="AW154" s="13" t="s">
        <v>34</v>
      </c>
      <c r="AX154" s="13" t="s">
        <v>77</v>
      </c>
      <c r="AY154" s="153" t="s">
        <v>138</v>
      </c>
    </row>
    <row r="155" spans="2:65" s="13" customFormat="1" ht="10.199999999999999">
      <c r="B155" s="152"/>
      <c r="D155" s="146" t="s">
        <v>147</v>
      </c>
      <c r="E155" s="153" t="s">
        <v>1</v>
      </c>
      <c r="F155" s="154" t="s">
        <v>1124</v>
      </c>
      <c r="H155" s="155">
        <v>80.64</v>
      </c>
      <c r="I155" s="156"/>
      <c r="L155" s="152"/>
      <c r="M155" s="157"/>
      <c r="T155" s="158"/>
      <c r="AT155" s="153" t="s">
        <v>147</v>
      </c>
      <c r="AU155" s="153" t="s">
        <v>87</v>
      </c>
      <c r="AV155" s="13" t="s">
        <v>87</v>
      </c>
      <c r="AW155" s="13" t="s">
        <v>34</v>
      </c>
      <c r="AX155" s="13" t="s">
        <v>77</v>
      </c>
      <c r="AY155" s="153" t="s">
        <v>138</v>
      </c>
    </row>
    <row r="156" spans="2:65" s="14" customFormat="1" ht="10.199999999999999">
      <c r="B156" s="159"/>
      <c r="D156" s="146" t="s">
        <v>147</v>
      </c>
      <c r="E156" s="160" t="s">
        <v>1</v>
      </c>
      <c r="F156" s="161" t="s">
        <v>150</v>
      </c>
      <c r="H156" s="162">
        <v>216.95999999999998</v>
      </c>
      <c r="I156" s="163"/>
      <c r="L156" s="159"/>
      <c r="M156" s="164"/>
      <c r="T156" s="165"/>
      <c r="AT156" s="160" t="s">
        <v>147</v>
      </c>
      <c r="AU156" s="160" t="s">
        <v>87</v>
      </c>
      <c r="AV156" s="14" t="s">
        <v>145</v>
      </c>
      <c r="AW156" s="14" t="s">
        <v>34</v>
      </c>
      <c r="AX156" s="14" t="s">
        <v>85</v>
      </c>
      <c r="AY156" s="160" t="s">
        <v>138</v>
      </c>
    </row>
    <row r="157" spans="2:65" s="1" customFormat="1" ht="24.15" customHeight="1">
      <c r="B157" s="32"/>
      <c r="C157" s="132" t="s">
        <v>154</v>
      </c>
      <c r="D157" s="132" t="s">
        <v>140</v>
      </c>
      <c r="E157" s="133" t="s">
        <v>1128</v>
      </c>
      <c r="F157" s="134" t="s">
        <v>1129</v>
      </c>
      <c r="G157" s="135" t="s">
        <v>143</v>
      </c>
      <c r="H157" s="136">
        <v>502.84699999999998</v>
      </c>
      <c r="I157" s="137"/>
      <c r="J157" s="138">
        <f>ROUND(I157*H157,2)</f>
        <v>0</v>
      </c>
      <c r="K157" s="134" t="s">
        <v>144</v>
      </c>
      <c r="L157" s="32"/>
      <c r="M157" s="139" t="s">
        <v>1</v>
      </c>
      <c r="N157" s="140" t="s">
        <v>42</v>
      </c>
      <c r="P157" s="141">
        <f>O157*H157</f>
        <v>0</v>
      </c>
      <c r="Q157" s="141">
        <v>4.2599999999999999E-2</v>
      </c>
      <c r="R157" s="141">
        <f>Q157*H157</f>
        <v>21.4212822</v>
      </c>
      <c r="S157" s="141">
        <v>0</v>
      </c>
      <c r="T157" s="142">
        <f>S157*H157</f>
        <v>0</v>
      </c>
      <c r="AR157" s="143" t="s">
        <v>145</v>
      </c>
      <c r="AT157" s="143" t="s">
        <v>140</v>
      </c>
      <c r="AU157" s="143" t="s">
        <v>87</v>
      </c>
      <c r="AY157" s="17" t="s">
        <v>138</v>
      </c>
      <c r="BE157" s="144">
        <f>IF(N157="základní",J157,0)</f>
        <v>0</v>
      </c>
      <c r="BF157" s="144">
        <f>IF(N157="snížená",J157,0)</f>
        <v>0</v>
      </c>
      <c r="BG157" s="144">
        <f>IF(N157="zákl. přenesená",J157,0)</f>
        <v>0</v>
      </c>
      <c r="BH157" s="144">
        <f>IF(N157="sníž. přenesená",J157,0)</f>
        <v>0</v>
      </c>
      <c r="BI157" s="144">
        <f>IF(N157="nulová",J157,0)</f>
        <v>0</v>
      </c>
      <c r="BJ157" s="17" t="s">
        <v>85</v>
      </c>
      <c r="BK157" s="144">
        <f>ROUND(I157*H157,2)</f>
        <v>0</v>
      </c>
      <c r="BL157" s="17" t="s">
        <v>145</v>
      </c>
      <c r="BM157" s="143" t="s">
        <v>1130</v>
      </c>
    </row>
    <row r="158" spans="2:65" s="13" customFormat="1" ht="10.199999999999999">
      <c r="B158" s="152"/>
      <c r="D158" s="146" t="s">
        <v>147</v>
      </c>
      <c r="E158" s="153" t="s">
        <v>1</v>
      </c>
      <c r="F158" s="154" t="s">
        <v>1131</v>
      </c>
      <c r="H158" s="155">
        <v>216.96</v>
      </c>
      <c r="I158" s="156"/>
      <c r="L158" s="152"/>
      <c r="M158" s="157"/>
      <c r="T158" s="158"/>
      <c r="AT158" s="153" t="s">
        <v>147</v>
      </c>
      <c r="AU158" s="153" t="s">
        <v>87</v>
      </c>
      <c r="AV158" s="13" t="s">
        <v>87</v>
      </c>
      <c r="AW158" s="13" t="s">
        <v>34</v>
      </c>
      <c r="AX158" s="13" t="s">
        <v>77</v>
      </c>
      <c r="AY158" s="153" t="s">
        <v>138</v>
      </c>
    </row>
    <row r="159" spans="2:65" s="13" customFormat="1" ht="10.199999999999999">
      <c r="B159" s="152"/>
      <c r="D159" s="146" t="s">
        <v>147</v>
      </c>
      <c r="E159" s="153" t="s">
        <v>1</v>
      </c>
      <c r="F159" s="154" t="s">
        <v>1132</v>
      </c>
      <c r="H159" s="155">
        <v>285.887</v>
      </c>
      <c r="I159" s="156"/>
      <c r="L159" s="152"/>
      <c r="M159" s="157"/>
      <c r="T159" s="158"/>
      <c r="AT159" s="153" t="s">
        <v>147</v>
      </c>
      <c r="AU159" s="153" t="s">
        <v>87</v>
      </c>
      <c r="AV159" s="13" t="s">
        <v>87</v>
      </c>
      <c r="AW159" s="13" t="s">
        <v>34</v>
      </c>
      <c r="AX159" s="13" t="s">
        <v>77</v>
      </c>
      <c r="AY159" s="153" t="s">
        <v>138</v>
      </c>
    </row>
    <row r="160" spans="2:65" s="14" customFormat="1" ht="10.199999999999999">
      <c r="B160" s="159"/>
      <c r="D160" s="146" t="s">
        <v>147</v>
      </c>
      <c r="E160" s="160" t="s">
        <v>1</v>
      </c>
      <c r="F160" s="161" t="s">
        <v>150</v>
      </c>
      <c r="H160" s="162">
        <v>502.84699999999998</v>
      </c>
      <c r="I160" s="163"/>
      <c r="L160" s="159"/>
      <c r="M160" s="164"/>
      <c r="T160" s="165"/>
      <c r="AT160" s="160" t="s">
        <v>147</v>
      </c>
      <c r="AU160" s="160" t="s">
        <v>87</v>
      </c>
      <c r="AV160" s="14" t="s">
        <v>145</v>
      </c>
      <c r="AW160" s="14" t="s">
        <v>34</v>
      </c>
      <c r="AX160" s="14" t="s">
        <v>85</v>
      </c>
      <c r="AY160" s="160" t="s">
        <v>138</v>
      </c>
    </row>
    <row r="161" spans="2:65" s="1" customFormat="1" ht="24.15" customHeight="1">
      <c r="B161" s="32"/>
      <c r="C161" s="132" t="s">
        <v>145</v>
      </c>
      <c r="D161" s="132" t="s">
        <v>140</v>
      </c>
      <c r="E161" s="133" t="s">
        <v>1133</v>
      </c>
      <c r="F161" s="134" t="s">
        <v>1134</v>
      </c>
      <c r="G161" s="135" t="s">
        <v>243</v>
      </c>
      <c r="H161" s="136">
        <v>816.82</v>
      </c>
      <c r="I161" s="137"/>
      <c r="J161" s="138">
        <f>ROUND(I161*H161,2)</f>
        <v>0</v>
      </c>
      <c r="K161" s="134" t="s">
        <v>144</v>
      </c>
      <c r="L161" s="32"/>
      <c r="M161" s="139" t="s">
        <v>1</v>
      </c>
      <c r="N161" s="140" t="s">
        <v>42</v>
      </c>
      <c r="P161" s="141">
        <f>O161*H161</f>
        <v>0</v>
      </c>
      <c r="Q161" s="141">
        <v>1.5E-3</v>
      </c>
      <c r="R161" s="141">
        <f>Q161*H161</f>
        <v>1.22523</v>
      </c>
      <c r="S161" s="141">
        <v>0</v>
      </c>
      <c r="T161" s="142">
        <f>S161*H161</f>
        <v>0</v>
      </c>
      <c r="AR161" s="143" t="s">
        <v>145</v>
      </c>
      <c r="AT161" s="143" t="s">
        <v>140</v>
      </c>
      <c r="AU161" s="143" t="s">
        <v>87</v>
      </c>
      <c r="AY161" s="17" t="s">
        <v>138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7" t="s">
        <v>85</v>
      </c>
      <c r="BK161" s="144">
        <f>ROUND(I161*H161,2)</f>
        <v>0</v>
      </c>
      <c r="BL161" s="17" t="s">
        <v>145</v>
      </c>
      <c r="BM161" s="143" t="s">
        <v>1135</v>
      </c>
    </row>
    <row r="162" spans="2:65" s="12" customFormat="1" ht="10.199999999999999">
      <c r="B162" s="145"/>
      <c r="D162" s="146" t="s">
        <v>147</v>
      </c>
      <c r="E162" s="147" t="s">
        <v>1</v>
      </c>
      <c r="F162" s="148" t="s">
        <v>418</v>
      </c>
      <c r="H162" s="147" t="s">
        <v>1</v>
      </c>
      <c r="I162" s="149"/>
      <c r="L162" s="145"/>
      <c r="M162" s="150"/>
      <c r="T162" s="151"/>
      <c r="AT162" s="147" t="s">
        <v>147</v>
      </c>
      <c r="AU162" s="147" t="s">
        <v>87</v>
      </c>
      <c r="AV162" s="12" t="s">
        <v>85</v>
      </c>
      <c r="AW162" s="12" t="s">
        <v>34</v>
      </c>
      <c r="AX162" s="12" t="s">
        <v>77</v>
      </c>
      <c r="AY162" s="147" t="s">
        <v>138</v>
      </c>
    </row>
    <row r="163" spans="2:65" s="13" customFormat="1" ht="10.199999999999999">
      <c r="B163" s="152"/>
      <c r="D163" s="146" t="s">
        <v>147</v>
      </c>
      <c r="E163" s="153" t="s">
        <v>1</v>
      </c>
      <c r="F163" s="154" t="s">
        <v>451</v>
      </c>
      <c r="H163" s="155">
        <v>330.4</v>
      </c>
      <c r="I163" s="156"/>
      <c r="L163" s="152"/>
      <c r="M163" s="157"/>
      <c r="T163" s="158"/>
      <c r="AT163" s="153" t="s">
        <v>147</v>
      </c>
      <c r="AU163" s="153" t="s">
        <v>87</v>
      </c>
      <c r="AV163" s="13" t="s">
        <v>87</v>
      </c>
      <c r="AW163" s="13" t="s">
        <v>34</v>
      </c>
      <c r="AX163" s="13" t="s">
        <v>77</v>
      </c>
      <c r="AY163" s="153" t="s">
        <v>138</v>
      </c>
    </row>
    <row r="164" spans="2:65" s="12" customFormat="1" ht="10.199999999999999">
      <c r="B164" s="145"/>
      <c r="D164" s="146" t="s">
        <v>147</v>
      </c>
      <c r="E164" s="147" t="s">
        <v>1</v>
      </c>
      <c r="F164" s="148" t="s">
        <v>407</v>
      </c>
      <c r="H164" s="147" t="s">
        <v>1</v>
      </c>
      <c r="I164" s="149"/>
      <c r="L164" s="145"/>
      <c r="M164" s="150"/>
      <c r="T164" s="151"/>
      <c r="AT164" s="147" t="s">
        <v>147</v>
      </c>
      <c r="AU164" s="147" t="s">
        <v>87</v>
      </c>
      <c r="AV164" s="12" t="s">
        <v>85</v>
      </c>
      <c r="AW164" s="12" t="s">
        <v>34</v>
      </c>
      <c r="AX164" s="12" t="s">
        <v>77</v>
      </c>
      <c r="AY164" s="147" t="s">
        <v>138</v>
      </c>
    </row>
    <row r="165" spans="2:65" s="13" customFormat="1" ht="10.199999999999999">
      <c r="B165" s="152"/>
      <c r="D165" s="146" t="s">
        <v>147</v>
      </c>
      <c r="E165" s="153" t="s">
        <v>1</v>
      </c>
      <c r="F165" s="154" t="s">
        <v>452</v>
      </c>
      <c r="H165" s="155">
        <v>302.39999999999998</v>
      </c>
      <c r="I165" s="156"/>
      <c r="L165" s="152"/>
      <c r="M165" s="157"/>
      <c r="T165" s="158"/>
      <c r="AT165" s="153" t="s">
        <v>147</v>
      </c>
      <c r="AU165" s="153" t="s">
        <v>87</v>
      </c>
      <c r="AV165" s="13" t="s">
        <v>87</v>
      </c>
      <c r="AW165" s="13" t="s">
        <v>34</v>
      </c>
      <c r="AX165" s="13" t="s">
        <v>77</v>
      </c>
      <c r="AY165" s="153" t="s">
        <v>138</v>
      </c>
    </row>
    <row r="166" spans="2:65" s="13" customFormat="1" ht="10.199999999999999">
      <c r="B166" s="152"/>
      <c r="D166" s="146" t="s">
        <v>147</v>
      </c>
      <c r="E166" s="153" t="s">
        <v>1</v>
      </c>
      <c r="F166" s="154" t="s">
        <v>453</v>
      </c>
      <c r="H166" s="155">
        <v>10</v>
      </c>
      <c r="I166" s="156"/>
      <c r="L166" s="152"/>
      <c r="M166" s="157"/>
      <c r="T166" s="158"/>
      <c r="AT166" s="153" t="s">
        <v>147</v>
      </c>
      <c r="AU166" s="153" t="s">
        <v>87</v>
      </c>
      <c r="AV166" s="13" t="s">
        <v>87</v>
      </c>
      <c r="AW166" s="13" t="s">
        <v>34</v>
      </c>
      <c r="AX166" s="13" t="s">
        <v>77</v>
      </c>
      <c r="AY166" s="153" t="s">
        <v>138</v>
      </c>
    </row>
    <row r="167" spans="2:65" s="13" customFormat="1" ht="10.199999999999999">
      <c r="B167" s="152"/>
      <c r="D167" s="146" t="s">
        <v>147</v>
      </c>
      <c r="E167" s="153" t="s">
        <v>1</v>
      </c>
      <c r="F167" s="154" t="s">
        <v>454</v>
      </c>
      <c r="H167" s="155">
        <v>29.6</v>
      </c>
      <c r="I167" s="156"/>
      <c r="L167" s="152"/>
      <c r="M167" s="157"/>
      <c r="T167" s="158"/>
      <c r="AT167" s="153" t="s">
        <v>147</v>
      </c>
      <c r="AU167" s="153" t="s">
        <v>87</v>
      </c>
      <c r="AV167" s="13" t="s">
        <v>87</v>
      </c>
      <c r="AW167" s="13" t="s">
        <v>34</v>
      </c>
      <c r="AX167" s="13" t="s">
        <v>77</v>
      </c>
      <c r="AY167" s="153" t="s">
        <v>138</v>
      </c>
    </row>
    <row r="168" spans="2:65" s="13" customFormat="1" ht="10.199999999999999">
      <c r="B168" s="152"/>
      <c r="D168" s="146" t="s">
        <v>147</v>
      </c>
      <c r="E168" s="153" t="s">
        <v>1</v>
      </c>
      <c r="F168" s="154" t="s">
        <v>455</v>
      </c>
      <c r="H168" s="155">
        <v>4.4000000000000004</v>
      </c>
      <c r="I168" s="156"/>
      <c r="L168" s="152"/>
      <c r="M168" s="157"/>
      <c r="T168" s="158"/>
      <c r="AT168" s="153" t="s">
        <v>147</v>
      </c>
      <c r="AU168" s="153" t="s">
        <v>87</v>
      </c>
      <c r="AV168" s="13" t="s">
        <v>87</v>
      </c>
      <c r="AW168" s="13" t="s">
        <v>34</v>
      </c>
      <c r="AX168" s="13" t="s">
        <v>77</v>
      </c>
      <c r="AY168" s="153" t="s">
        <v>138</v>
      </c>
    </row>
    <row r="169" spans="2:65" s="12" customFormat="1" ht="10.199999999999999">
      <c r="B169" s="145"/>
      <c r="D169" s="146" t="s">
        <v>147</v>
      </c>
      <c r="E169" s="147" t="s">
        <v>1</v>
      </c>
      <c r="F169" s="148" t="s">
        <v>380</v>
      </c>
      <c r="H169" s="147" t="s">
        <v>1</v>
      </c>
      <c r="I169" s="149"/>
      <c r="L169" s="145"/>
      <c r="M169" s="150"/>
      <c r="T169" s="151"/>
      <c r="AT169" s="147" t="s">
        <v>147</v>
      </c>
      <c r="AU169" s="147" t="s">
        <v>87</v>
      </c>
      <c r="AV169" s="12" t="s">
        <v>85</v>
      </c>
      <c r="AW169" s="12" t="s">
        <v>34</v>
      </c>
      <c r="AX169" s="12" t="s">
        <v>77</v>
      </c>
      <c r="AY169" s="147" t="s">
        <v>138</v>
      </c>
    </row>
    <row r="170" spans="2:65" s="13" customFormat="1" ht="10.199999999999999">
      <c r="B170" s="152"/>
      <c r="D170" s="146" t="s">
        <v>147</v>
      </c>
      <c r="E170" s="153" t="s">
        <v>1</v>
      </c>
      <c r="F170" s="154" t="s">
        <v>456</v>
      </c>
      <c r="H170" s="155">
        <v>22.8</v>
      </c>
      <c r="I170" s="156"/>
      <c r="L170" s="152"/>
      <c r="M170" s="157"/>
      <c r="T170" s="158"/>
      <c r="AT170" s="153" t="s">
        <v>147</v>
      </c>
      <c r="AU170" s="153" t="s">
        <v>87</v>
      </c>
      <c r="AV170" s="13" t="s">
        <v>87</v>
      </c>
      <c r="AW170" s="13" t="s">
        <v>34</v>
      </c>
      <c r="AX170" s="13" t="s">
        <v>77</v>
      </c>
      <c r="AY170" s="153" t="s">
        <v>138</v>
      </c>
    </row>
    <row r="171" spans="2:65" s="12" customFormat="1" ht="10.199999999999999">
      <c r="B171" s="145"/>
      <c r="D171" s="146" t="s">
        <v>147</v>
      </c>
      <c r="E171" s="147" t="s">
        <v>1</v>
      </c>
      <c r="F171" s="148" t="s">
        <v>457</v>
      </c>
      <c r="H171" s="147" t="s">
        <v>1</v>
      </c>
      <c r="I171" s="149"/>
      <c r="L171" s="145"/>
      <c r="M171" s="150"/>
      <c r="T171" s="151"/>
      <c r="AT171" s="147" t="s">
        <v>147</v>
      </c>
      <c r="AU171" s="147" t="s">
        <v>87</v>
      </c>
      <c r="AV171" s="12" t="s">
        <v>85</v>
      </c>
      <c r="AW171" s="12" t="s">
        <v>34</v>
      </c>
      <c r="AX171" s="12" t="s">
        <v>77</v>
      </c>
      <c r="AY171" s="147" t="s">
        <v>138</v>
      </c>
    </row>
    <row r="172" spans="2:65" s="13" customFormat="1" ht="10.199999999999999">
      <c r="B172" s="152"/>
      <c r="D172" s="146" t="s">
        <v>147</v>
      </c>
      <c r="E172" s="153" t="s">
        <v>1</v>
      </c>
      <c r="F172" s="154" t="s">
        <v>458</v>
      </c>
      <c r="H172" s="155">
        <v>36</v>
      </c>
      <c r="I172" s="156"/>
      <c r="L172" s="152"/>
      <c r="M172" s="157"/>
      <c r="T172" s="158"/>
      <c r="AT172" s="153" t="s">
        <v>147</v>
      </c>
      <c r="AU172" s="153" t="s">
        <v>87</v>
      </c>
      <c r="AV172" s="13" t="s">
        <v>87</v>
      </c>
      <c r="AW172" s="13" t="s">
        <v>34</v>
      </c>
      <c r="AX172" s="13" t="s">
        <v>77</v>
      </c>
      <c r="AY172" s="153" t="s">
        <v>138</v>
      </c>
    </row>
    <row r="173" spans="2:65" s="12" customFormat="1" ht="10.199999999999999">
      <c r="B173" s="145"/>
      <c r="D173" s="146" t="s">
        <v>147</v>
      </c>
      <c r="E173" s="147" t="s">
        <v>1</v>
      </c>
      <c r="F173" s="148" t="s">
        <v>378</v>
      </c>
      <c r="H173" s="147" t="s">
        <v>1</v>
      </c>
      <c r="I173" s="149"/>
      <c r="L173" s="145"/>
      <c r="M173" s="150"/>
      <c r="T173" s="151"/>
      <c r="AT173" s="147" t="s">
        <v>147</v>
      </c>
      <c r="AU173" s="147" t="s">
        <v>87</v>
      </c>
      <c r="AV173" s="12" t="s">
        <v>85</v>
      </c>
      <c r="AW173" s="12" t="s">
        <v>34</v>
      </c>
      <c r="AX173" s="12" t="s">
        <v>77</v>
      </c>
      <c r="AY173" s="147" t="s">
        <v>138</v>
      </c>
    </row>
    <row r="174" spans="2:65" s="13" customFormat="1" ht="10.199999999999999">
      <c r="B174" s="152"/>
      <c r="D174" s="146" t="s">
        <v>147</v>
      </c>
      <c r="E174" s="153" t="s">
        <v>1</v>
      </c>
      <c r="F174" s="154" t="s">
        <v>459</v>
      </c>
      <c r="H174" s="155">
        <v>28.5</v>
      </c>
      <c r="I174" s="156"/>
      <c r="L174" s="152"/>
      <c r="M174" s="157"/>
      <c r="T174" s="158"/>
      <c r="AT174" s="153" t="s">
        <v>147</v>
      </c>
      <c r="AU174" s="153" t="s">
        <v>87</v>
      </c>
      <c r="AV174" s="13" t="s">
        <v>87</v>
      </c>
      <c r="AW174" s="13" t="s">
        <v>34</v>
      </c>
      <c r="AX174" s="13" t="s">
        <v>77</v>
      </c>
      <c r="AY174" s="153" t="s">
        <v>138</v>
      </c>
    </row>
    <row r="175" spans="2:65" s="13" customFormat="1" ht="10.199999999999999">
      <c r="B175" s="152"/>
      <c r="D175" s="146" t="s">
        <v>147</v>
      </c>
      <c r="E175" s="153" t="s">
        <v>1</v>
      </c>
      <c r="F175" s="154" t="s">
        <v>460</v>
      </c>
      <c r="H175" s="155">
        <v>1.8</v>
      </c>
      <c r="I175" s="156"/>
      <c r="L175" s="152"/>
      <c r="M175" s="157"/>
      <c r="T175" s="158"/>
      <c r="AT175" s="153" t="s">
        <v>147</v>
      </c>
      <c r="AU175" s="153" t="s">
        <v>87</v>
      </c>
      <c r="AV175" s="13" t="s">
        <v>87</v>
      </c>
      <c r="AW175" s="13" t="s">
        <v>34</v>
      </c>
      <c r="AX175" s="13" t="s">
        <v>77</v>
      </c>
      <c r="AY175" s="153" t="s">
        <v>138</v>
      </c>
    </row>
    <row r="176" spans="2:65" s="12" customFormat="1" ht="10.199999999999999">
      <c r="B176" s="145"/>
      <c r="D176" s="146" t="s">
        <v>147</v>
      </c>
      <c r="E176" s="147" t="s">
        <v>1</v>
      </c>
      <c r="F176" s="148" t="s">
        <v>1136</v>
      </c>
      <c r="H176" s="147" t="s">
        <v>1</v>
      </c>
      <c r="I176" s="149"/>
      <c r="L176" s="145"/>
      <c r="M176" s="150"/>
      <c r="T176" s="151"/>
      <c r="AT176" s="147" t="s">
        <v>147</v>
      </c>
      <c r="AU176" s="147" t="s">
        <v>87</v>
      </c>
      <c r="AV176" s="12" t="s">
        <v>85</v>
      </c>
      <c r="AW176" s="12" t="s">
        <v>34</v>
      </c>
      <c r="AX176" s="12" t="s">
        <v>77</v>
      </c>
      <c r="AY176" s="147" t="s">
        <v>138</v>
      </c>
    </row>
    <row r="177" spans="2:65" s="13" customFormat="1" ht="10.199999999999999">
      <c r="B177" s="152"/>
      <c r="D177" s="146" t="s">
        <v>147</v>
      </c>
      <c r="E177" s="153" t="s">
        <v>1</v>
      </c>
      <c r="F177" s="154" t="s">
        <v>462</v>
      </c>
      <c r="H177" s="155">
        <v>5.7</v>
      </c>
      <c r="I177" s="156"/>
      <c r="L177" s="152"/>
      <c r="M177" s="157"/>
      <c r="T177" s="158"/>
      <c r="AT177" s="153" t="s">
        <v>147</v>
      </c>
      <c r="AU177" s="153" t="s">
        <v>87</v>
      </c>
      <c r="AV177" s="13" t="s">
        <v>87</v>
      </c>
      <c r="AW177" s="13" t="s">
        <v>34</v>
      </c>
      <c r="AX177" s="13" t="s">
        <v>77</v>
      </c>
      <c r="AY177" s="153" t="s">
        <v>138</v>
      </c>
    </row>
    <row r="178" spans="2:65" s="12" customFormat="1" ht="10.199999999999999">
      <c r="B178" s="145"/>
      <c r="D178" s="146" t="s">
        <v>147</v>
      </c>
      <c r="E178" s="147" t="s">
        <v>1</v>
      </c>
      <c r="F178" s="148" t="s">
        <v>1137</v>
      </c>
      <c r="H178" s="147" t="s">
        <v>1</v>
      </c>
      <c r="I178" s="149"/>
      <c r="L178" s="145"/>
      <c r="M178" s="150"/>
      <c r="T178" s="151"/>
      <c r="AT178" s="147" t="s">
        <v>147</v>
      </c>
      <c r="AU178" s="147" t="s">
        <v>87</v>
      </c>
      <c r="AV178" s="12" t="s">
        <v>85</v>
      </c>
      <c r="AW178" s="12" t="s">
        <v>34</v>
      </c>
      <c r="AX178" s="12" t="s">
        <v>77</v>
      </c>
      <c r="AY178" s="147" t="s">
        <v>138</v>
      </c>
    </row>
    <row r="179" spans="2:65" s="13" customFormat="1" ht="10.199999999999999">
      <c r="B179" s="152"/>
      <c r="D179" s="146" t="s">
        <v>147</v>
      </c>
      <c r="E179" s="153" t="s">
        <v>1</v>
      </c>
      <c r="F179" s="154" t="s">
        <v>1138</v>
      </c>
      <c r="H179" s="155">
        <v>5</v>
      </c>
      <c r="I179" s="156"/>
      <c r="L179" s="152"/>
      <c r="M179" s="157"/>
      <c r="T179" s="158"/>
      <c r="AT179" s="153" t="s">
        <v>147</v>
      </c>
      <c r="AU179" s="153" t="s">
        <v>87</v>
      </c>
      <c r="AV179" s="13" t="s">
        <v>87</v>
      </c>
      <c r="AW179" s="13" t="s">
        <v>34</v>
      </c>
      <c r="AX179" s="13" t="s">
        <v>77</v>
      </c>
      <c r="AY179" s="153" t="s">
        <v>138</v>
      </c>
    </row>
    <row r="180" spans="2:65" s="13" customFormat="1" ht="10.199999999999999">
      <c r="B180" s="152"/>
      <c r="D180" s="146" t="s">
        <v>147</v>
      </c>
      <c r="E180" s="153" t="s">
        <v>1</v>
      </c>
      <c r="F180" s="154" t="s">
        <v>1139</v>
      </c>
      <c r="H180" s="155">
        <v>5</v>
      </c>
      <c r="I180" s="156"/>
      <c r="L180" s="152"/>
      <c r="M180" s="157"/>
      <c r="T180" s="158"/>
      <c r="AT180" s="153" t="s">
        <v>147</v>
      </c>
      <c r="AU180" s="153" t="s">
        <v>87</v>
      </c>
      <c r="AV180" s="13" t="s">
        <v>87</v>
      </c>
      <c r="AW180" s="13" t="s">
        <v>34</v>
      </c>
      <c r="AX180" s="13" t="s">
        <v>77</v>
      </c>
      <c r="AY180" s="153" t="s">
        <v>138</v>
      </c>
    </row>
    <row r="181" spans="2:65" s="15" customFormat="1" ht="10.199999999999999">
      <c r="B181" s="166"/>
      <c r="D181" s="146" t="s">
        <v>147</v>
      </c>
      <c r="E181" s="167" t="s">
        <v>1</v>
      </c>
      <c r="F181" s="168" t="s">
        <v>165</v>
      </c>
      <c r="H181" s="169">
        <v>781.59999999999991</v>
      </c>
      <c r="I181" s="170"/>
      <c r="L181" s="166"/>
      <c r="M181" s="171"/>
      <c r="T181" s="172"/>
      <c r="AT181" s="167" t="s">
        <v>147</v>
      </c>
      <c r="AU181" s="167" t="s">
        <v>87</v>
      </c>
      <c r="AV181" s="15" t="s">
        <v>154</v>
      </c>
      <c r="AW181" s="15" t="s">
        <v>34</v>
      </c>
      <c r="AX181" s="15" t="s">
        <v>77</v>
      </c>
      <c r="AY181" s="167" t="s">
        <v>138</v>
      </c>
    </row>
    <row r="182" spans="2:65" s="12" customFormat="1" ht="10.199999999999999">
      <c r="B182" s="145"/>
      <c r="D182" s="146" t="s">
        <v>147</v>
      </c>
      <c r="E182" s="147" t="s">
        <v>1</v>
      </c>
      <c r="F182" s="148" t="s">
        <v>1140</v>
      </c>
      <c r="H182" s="147" t="s">
        <v>1</v>
      </c>
      <c r="I182" s="149"/>
      <c r="L182" s="145"/>
      <c r="M182" s="150"/>
      <c r="T182" s="151"/>
      <c r="AT182" s="147" t="s">
        <v>147</v>
      </c>
      <c r="AU182" s="147" t="s">
        <v>87</v>
      </c>
      <c r="AV182" s="12" t="s">
        <v>85</v>
      </c>
      <c r="AW182" s="12" t="s">
        <v>34</v>
      </c>
      <c r="AX182" s="12" t="s">
        <v>77</v>
      </c>
      <c r="AY182" s="147" t="s">
        <v>138</v>
      </c>
    </row>
    <row r="183" spans="2:65" s="13" customFormat="1" ht="10.199999999999999">
      <c r="B183" s="152"/>
      <c r="D183" s="146" t="s">
        <v>147</v>
      </c>
      <c r="E183" s="153" t="s">
        <v>1</v>
      </c>
      <c r="F183" s="154" t="s">
        <v>1141</v>
      </c>
      <c r="H183" s="155">
        <v>23.82</v>
      </c>
      <c r="I183" s="156"/>
      <c r="L183" s="152"/>
      <c r="M183" s="157"/>
      <c r="T183" s="158"/>
      <c r="AT183" s="153" t="s">
        <v>147</v>
      </c>
      <c r="AU183" s="153" t="s">
        <v>87</v>
      </c>
      <c r="AV183" s="13" t="s">
        <v>87</v>
      </c>
      <c r="AW183" s="13" t="s">
        <v>34</v>
      </c>
      <c r="AX183" s="13" t="s">
        <v>77</v>
      </c>
      <c r="AY183" s="153" t="s">
        <v>138</v>
      </c>
    </row>
    <row r="184" spans="2:65" s="13" customFormat="1" ht="10.199999999999999">
      <c r="B184" s="152"/>
      <c r="D184" s="146" t="s">
        <v>147</v>
      </c>
      <c r="E184" s="153" t="s">
        <v>1</v>
      </c>
      <c r="F184" s="154" t="s">
        <v>1142</v>
      </c>
      <c r="H184" s="155">
        <v>11.4</v>
      </c>
      <c r="I184" s="156"/>
      <c r="L184" s="152"/>
      <c r="M184" s="157"/>
      <c r="T184" s="158"/>
      <c r="AT184" s="153" t="s">
        <v>147</v>
      </c>
      <c r="AU184" s="153" t="s">
        <v>87</v>
      </c>
      <c r="AV184" s="13" t="s">
        <v>87</v>
      </c>
      <c r="AW184" s="13" t="s">
        <v>34</v>
      </c>
      <c r="AX184" s="13" t="s">
        <v>77</v>
      </c>
      <c r="AY184" s="153" t="s">
        <v>138</v>
      </c>
    </row>
    <row r="185" spans="2:65" s="15" customFormat="1" ht="10.199999999999999">
      <c r="B185" s="166"/>
      <c r="D185" s="146" t="s">
        <v>147</v>
      </c>
      <c r="E185" s="167" t="s">
        <v>1</v>
      </c>
      <c r="F185" s="168" t="s">
        <v>165</v>
      </c>
      <c r="H185" s="169">
        <v>35.22</v>
      </c>
      <c r="I185" s="170"/>
      <c r="L185" s="166"/>
      <c r="M185" s="171"/>
      <c r="T185" s="172"/>
      <c r="AT185" s="167" t="s">
        <v>147</v>
      </c>
      <c r="AU185" s="167" t="s">
        <v>87</v>
      </c>
      <c r="AV185" s="15" t="s">
        <v>154</v>
      </c>
      <c r="AW185" s="15" t="s">
        <v>34</v>
      </c>
      <c r="AX185" s="15" t="s">
        <v>77</v>
      </c>
      <c r="AY185" s="167" t="s">
        <v>138</v>
      </c>
    </row>
    <row r="186" spans="2:65" s="14" customFormat="1" ht="10.199999999999999">
      <c r="B186" s="159"/>
      <c r="D186" s="146" t="s">
        <v>147</v>
      </c>
      <c r="E186" s="160" t="s">
        <v>1</v>
      </c>
      <c r="F186" s="161" t="s">
        <v>150</v>
      </c>
      <c r="H186" s="162">
        <v>816.81999999999994</v>
      </c>
      <c r="I186" s="163"/>
      <c r="L186" s="159"/>
      <c r="M186" s="164"/>
      <c r="T186" s="165"/>
      <c r="AT186" s="160" t="s">
        <v>147</v>
      </c>
      <c r="AU186" s="160" t="s">
        <v>87</v>
      </c>
      <c r="AV186" s="14" t="s">
        <v>145</v>
      </c>
      <c r="AW186" s="14" t="s">
        <v>34</v>
      </c>
      <c r="AX186" s="14" t="s">
        <v>85</v>
      </c>
      <c r="AY186" s="160" t="s">
        <v>138</v>
      </c>
    </row>
    <row r="187" spans="2:65" s="1" customFormat="1" ht="24.15" customHeight="1">
      <c r="B187" s="32"/>
      <c r="C187" s="132" t="s">
        <v>168</v>
      </c>
      <c r="D187" s="132" t="s">
        <v>140</v>
      </c>
      <c r="E187" s="133" t="s">
        <v>1143</v>
      </c>
      <c r="F187" s="134" t="s">
        <v>1144</v>
      </c>
      <c r="G187" s="135" t="s">
        <v>243</v>
      </c>
      <c r="H187" s="136">
        <v>81</v>
      </c>
      <c r="I187" s="137"/>
      <c r="J187" s="138">
        <f>ROUND(I187*H187,2)</f>
        <v>0</v>
      </c>
      <c r="K187" s="134" t="s">
        <v>144</v>
      </c>
      <c r="L187" s="32"/>
      <c r="M187" s="139" t="s">
        <v>1</v>
      </c>
      <c r="N187" s="140" t="s">
        <v>42</v>
      </c>
      <c r="P187" s="141">
        <f>O187*H187</f>
        <v>0</v>
      </c>
      <c r="Q187" s="141">
        <v>0</v>
      </c>
      <c r="R187" s="141">
        <f>Q187*H187</f>
        <v>0</v>
      </c>
      <c r="S187" s="141">
        <v>0</v>
      </c>
      <c r="T187" s="142">
        <f>S187*H187</f>
        <v>0</v>
      </c>
      <c r="AR187" s="143" t="s">
        <v>145</v>
      </c>
      <c r="AT187" s="143" t="s">
        <v>140</v>
      </c>
      <c r="AU187" s="143" t="s">
        <v>87</v>
      </c>
      <c r="AY187" s="17" t="s">
        <v>138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7" t="s">
        <v>85</v>
      </c>
      <c r="BK187" s="144">
        <f>ROUND(I187*H187,2)</f>
        <v>0</v>
      </c>
      <c r="BL187" s="17" t="s">
        <v>145</v>
      </c>
      <c r="BM187" s="143" t="s">
        <v>1145</v>
      </c>
    </row>
    <row r="188" spans="2:65" s="12" customFormat="1" ht="10.199999999999999">
      <c r="B188" s="145"/>
      <c r="D188" s="146" t="s">
        <v>147</v>
      </c>
      <c r="E188" s="147" t="s">
        <v>1</v>
      </c>
      <c r="F188" s="148" t="s">
        <v>418</v>
      </c>
      <c r="H188" s="147" t="s">
        <v>1</v>
      </c>
      <c r="I188" s="149"/>
      <c r="L188" s="145"/>
      <c r="M188" s="150"/>
      <c r="T188" s="151"/>
      <c r="AT188" s="147" t="s">
        <v>147</v>
      </c>
      <c r="AU188" s="147" t="s">
        <v>87</v>
      </c>
      <c r="AV188" s="12" t="s">
        <v>85</v>
      </c>
      <c r="AW188" s="12" t="s">
        <v>34</v>
      </c>
      <c r="AX188" s="12" t="s">
        <v>77</v>
      </c>
      <c r="AY188" s="147" t="s">
        <v>138</v>
      </c>
    </row>
    <row r="189" spans="2:65" s="13" customFormat="1" ht="10.199999999999999">
      <c r="B189" s="152"/>
      <c r="D189" s="146" t="s">
        <v>147</v>
      </c>
      <c r="E189" s="153" t="s">
        <v>1</v>
      </c>
      <c r="F189" s="154" t="s">
        <v>1146</v>
      </c>
      <c r="H189" s="155">
        <v>35.4</v>
      </c>
      <c r="I189" s="156"/>
      <c r="L189" s="152"/>
      <c r="M189" s="157"/>
      <c r="T189" s="158"/>
      <c r="AT189" s="153" t="s">
        <v>147</v>
      </c>
      <c r="AU189" s="153" t="s">
        <v>87</v>
      </c>
      <c r="AV189" s="13" t="s">
        <v>87</v>
      </c>
      <c r="AW189" s="13" t="s">
        <v>34</v>
      </c>
      <c r="AX189" s="13" t="s">
        <v>77</v>
      </c>
      <c r="AY189" s="153" t="s">
        <v>138</v>
      </c>
    </row>
    <row r="190" spans="2:65" s="12" customFormat="1" ht="10.199999999999999">
      <c r="B190" s="145"/>
      <c r="D190" s="146" t="s">
        <v>147</v>
      </c>
      <c r="E190" s="147" t="s">
        <v>1</v>
      </c>
      <c r="F190" s="148" t="s">
        <v>407</v>
      </c>
      <c r="H190" s="147" t="s">
        <v>1</v>
      </c>
      <c r="I190" s="149"/>
      <c r="L190" s="145"/>
      <c r="M190" s="150"/>
      <c r="T190" s="151"/>
      <c r="AT190" s="147" t="s">
        <v>147</v>
      </c>
      <c r="AU190" s="147" t="s">
        <v>87</v>
      </c>
      <c r="AV190" s="12" t="s">
        <v>85</v>
      </c>
      <c r="AW190" s="12" t="s">
        <v>34</v>
      </c>
      <c r="AX190" s="12" t="s">
        <v>77</v>
      </c>
      <c r="AY190" s="147" t="s">
        <v>138</v>
      </c>
    </row>
    <row r="191" spans="2:65" s="13" customFormat="1" ht="10.199999999999999">
      <c r="B191" s="152"/>
      <c r="D191" s="146" t="s">
        <v>147</v>
      </c>
      <c r="E191" s="153" t="s">
        <v>1</v>
      </c>
      <c r="F191" s="154" t="s">
        <v>1147</v>
      </c>
      <c r="H191" s="155">
        <v>32.4</v>
      </c>
      <c r="I191" s="156"/>
      <c r="L191" s="152"/>
      <c r="M191" s="157"/>
      <c r="T191" s="158"/>
      <c r="AT191" s="153" t="s">
        <v>147</v>
      </c>
      <c r="AU191" s="153" t="s">
        <v>87</v>
      </c>
      <c r="AV191" s="13" t="s">
        <v>87</v>
      </c>
      <c r="AW191" s="13" t="s">
        <v>34</v>
      </c>
      <c r="AX191" s="13" t="s">
        <v>77</v>
      </c>
      <c r="AY191" s="153" t="s">
        <v>138</v>
      </c>
    </row>
    <row r="192" spans="2:65" s="13" customFormat="1" ht="10.199999999999999">
      <c r="B192" s="152"/>
      <c r="D192" s="146" t="s">
        <v>147</v>
      </c>
      <c r="E192" s="153" t="s">
        <v>1</v>
      </c>
      <c r="F192" s="154" t="s">
        <v>1148</v>
      </c>
      <c r="H192" s="155">
        <v>0.6</v>
      </c>
      <c r="I192" s="156"/>
      <c r="L192" s="152"/>
      <c r="M192" s="157"/>
      <c r="T192" s="158"/>
      <c r="AT192" s="153" t="s">
        <v>147</v>
      </c>
      <c r="AU192" s="153" t="s">
        <v>87</v>
      </c>
      <c r="AV192" s="13" t="s">
        <v>87</v>
      </c>
      <c r="AW192" s="13" t="s">
        <v>34</v>
      </c>
      <c r="AX192" s="13" t="s">
        <v>77</v>
      </c>
      <c r="AY192" s="153" t="s">
        <v>138</v>
      </c>
    </row>
    <row r="193" spans="2:65" s="13" customFormat="1" ht="10.199999999999999">
      <c r="B193" s="152"/>
      <c r="D193" s="146" t="s">
        <v>147</v>
      </c>
      <c r="E193" s="153" t="s">
        <v>1</v>
      </c>
      <c r="F193" s="154" t="s">
        <v>1149</v>
      </c>
      <c r="H193" s="155">
        <v>2.4</v>
      </c>
      <c r="I193" s="156"/>
      <c r="L193" s="152"/>
      <c r="M193" s="157"/>
      <c r="T193" s="158"/>
      <c r="AT193" s="153" t="s">
        <v>147</v>
      </c>
      <c r="AU193" s="153" t="s">
        <v>87</v>
      </c>
      <c r="AV193" s="13" t="s">
        <v>87</v>
      </c>
      <c r="AW193" s="13" t="s">
        <v>34</v>
      </c>
      <c r="AX193" s="13" t="s">
        <v>77</v>
      </c>
      <c r="AY193" s="153" t="s">
        <v>138</v>
      </c>
    </row>
    <row r="194" spans="2:65" s="13" customFormat="1" ht="10.199999999999999">
      <c r="B194" s="152"/>
      <c r="D194" s="146" t="s">
        <v>147</v>
      </c>
      <c r="E194" s="153" t="s">
        <v>1</v>
      </c>
      <c r="F194" s="154" t="s">
        <v>1148</v>
      </c>
      <c r="H194" s="155">
        <v>0.6</v>
      </c>
      <c r="I194" s="156"/>
      <c r="L194" s="152"/>
      <c r="M194" s="157"/>
      <c r="T194" s="158"/>
      <c r="AT194" s="153" t="s">
        <v>147</v>
      </c>
      <c r="AU194" s="153" t="s">
        <v>87</v>
      </c>
      <c r="AV194" s="13" t="s">
        <v>87</v>
      </c>
      <c r="AW194" s="13" t="s">
        <v>34</v>
      </c>
      <c r="AX194" s="13" t="s">
        <v>77</v>
      </c>
      <c r="AY194" s="153" t="s">
        <v>138</v>
      </c>
    </row>
    <row r="195" spans="2:65" s="12" customFormat="1" ht="10.199999999999999">
      <c r="B195" s="145"/>
      <c r="D195" s="146" t="s">
        <v>147</v>
      </c>
      <c r="E195" s="147" t="s">
        <v>1</v>
      </c>
      <c r="F195" s="148" t="s">
        <v>380</v>
      </c>
      <c r="H195" s="147" t="s">
        <v>1</v>
      </c>
      <c r="I195" s="149"/>
      <c r="L195" s="145"/>
      <c r="M195" s="150"/>
      <c r="T195" s="151"/>
      <c r="AT195" s="147" t="s">
        <v>147</v>
      </c>
      <c r="AU195" s="147" t="s">
        <v>87</v>
      </c>
      <c r="AV195" s="12" t="s">
        <v>85</v>
      </c>
      <c r="AW195" s="12" t="s">
        <v>34</v>
      </c>
      <c r="AX195" s="12" t="s">
        <v>77</v>
      </c>
      <c r="AY195" s="147" t="s">
        <v>138</v>
      </c>
    </row>
    <row r="196" spans="2:65" s="13" customFormat="1" ht="10.199999999999999">
      <c r="B196" s="152"/>
      <c r="D196" s="146" t="s">
        <v>147</v>
      </c>
      <c r="E196" s="153" t="s">
        <v>1</v>
      </c>
      <c r="F196" s="154" t="s">
        <v>1149</v>
      </c>
      <c r="H196" s="155">
        <v>2.4</v>
      </c>
      <c r="I196" s="156"/>
      <c r="L196" s="152"/>
      <c r="M196" s="157"/>
      <c r="T196" s="158"/>
      <c r="AT196" s="153" t="s">
        <v>147</v>
      </c>
      <c r="AU196" s="153" t="s">
        <v>87</v>
      </c>
      <c r="AV196" s="13" t="s">
        <v>87</v>
      </c>
      <c r="AW196" s="13" t="s">
        <v>34</v>
      </c>
      <c r="AX196" s="13" t="s">
        <v>77</v>
      </c>
      <c r="AY196" s="153" t="s">
        <v>138</v>
      </c>
    </row>
    <row r="197" spans="2:65" s="12" customFormat="1" ht="10.199999999999999">
      <c r="B197" s="145"/>
      <c r="D197" s="146" t="s">
        <v>147</v>
      </c>
      <c r="E197" s="147" t="s">
        <v>1</v>
      </c>
      <c r="F197" s="148" t="s">
        <v>457</v>
      </c>
      <c r="H197" s="147" t="s">
        <v>1</v>
      </c>
      <c r="I197" s="149"/>
      <c r="L197" s="145"/>
      <c r="M197" s="150"/>
      <c r="T197" s="151"/>
      <c r="AT197" s="147" t="s">
        <v>147</v>
      </c>
      <c r="AU197" s="147" t="s">
        <v>87</v>
      </c>
      <c r="AV197" s="12" t="s">
        <v>85</v>
      </c>
      <c r="AW197" s="12" t="s">
        <v>34</v>
      </c>
      <c r="AX197" s="12" t="s">
        <v>77</v>
      </c>
      <c r="AY197" s="147" t="s">
        <v>138</v>
      </c>
    </row>
    <row r="198" spans="2:65" s="13" customFormat="1" ht="10.199999999999999">
      <c r="B198" s="152"/>
      <c r="D198" s="146" t="s">
        <v>147</v>
      </c>
      <c r="E198" s="153" t="s">
        <v>1</v>
      </c>
      <c r="F198" s="154" t="s">
        <v>1150</v>
      </c>
      <c r="H198" s="155">
        <v>3</v>
      </c>
      <c r="I198" s="156"/>
      <c r="L198" s="152"/>
      <c r="M198" s="157"/>
      <c r="T198" s="158"/>
      <c r="AT198" s="153" t="s">
        <v>147</v>
      </c>
      <c r="AU198" s="153" t="s">
        <v>87</v>
      </c>
      <c r="AV198" s="13" t="s">
        <v>87</v>
      </c>
      <c r="AW198" s="13" t="s">
        <v>34</v>
      </c>
      <c r="AX198" s="13" t="s">
        <v>77</v>
      </c>
      <c r="AY198" s="153" t="s">
        <v>138</v>
      </c>
    </row>
    <row r="199" spans="2:65" s="12" customFormat="1" ht="10.199999999999999">
      <c r="B199" s="145"/>
      <c r="D199" s="146" t="s">
        <v>147</v>
      </c>
      <c r="E199" s="147" t="s">
        <v>1</v>
      </c>
      <c r="F199" s="148" t="s">
        <v>378</v>
      </c>
      <c r="H199" s="147" t="s">
        <v>1</v>
      </c>
      <c r="I199" s="149"/>
      <c r="L199" s="145"/>
      <c r="M199" s="150"/>
      <c r="T199" s="151"/>
      <c r="AT199" s="147" t="s">
        <v>147</v>
      </c>
      <c r="AU199" s="147" t="s">
        <v>87</v>
      </c>
      <c r="AV199" s="12" t="s">
        <v>85</v>
      </c>
      <c r="AW199" s="12" t="s">
        <v>34</v>
      </c>
      <c r="AX199" s="12" t="s">
        <v>77</v>
      </c>
      <c r="AY199" s="147" t="s">
        <v>138</v>
      </c>
    </row>
    <row r="200" spans="2:65" s="13" customFormat="1" ht="10.199999999999999">
      <c r="B200" s="152"/>
      <c r="D200" s="146" t="s">
        <v>147</v>
      </c>
      <c r="E200" s="153" t="s">
        <v>1</v>
      </c>
      <c r="F200" s="154" t="s">
        <v>1149</v>
      </c>
      <c r="H200" s="155">
        <v>2.4</v>
      </c>
      <c r="I200" s="156"/>
      <c r="L200" s="152"/>
      <c r="M200" s="157"/>
      <c r="T200" s="158"/>
      <c r="AT200" s="153" t="s">
        <v>147</v>
      </c>
      <c r="AU200" s="153" t="s">
        <v>87</v>
      </c>
      <c r="AV200" s="13" t="s">
        <v>87</v>
      </c>
      <c r="AW200" s="13" t="s">
        <v>34</v>
      </c>
      <c r="AX200" s="13" t="s">
        <v>77</v>
      </c>
      <c r="AY200" s="153" t="s">
        <v>138</v>
      </c>
    </row>
    <row r="201" spans="2:65" s="13" customFormat="1" ht="10.199999999999999">
      <c r="B201" s="152"/>
      <c r="D201" s="146" t="s">
        <v>147</v>
      </c>
      <c r="E201" s="153" t="s">
        <v>1</v>
      </c>
      <c r="F201" s="154" t="s">
        <v>1148</v>
      </c>
      <c r="H201" s="155">
        <v>0.6</v>
      </c>
      <c r="I201" s="156"/>
      <c r="L201" s="152"/>
      <c r="M201" s="157"/>
      <c r="T201" s="158"/>
      <c r="AT201" s="153" t="s">
        <v>147</v>
      </c>
      <c r="AU201" s="153" t="s">
        <v>87</v>
      </c>
      <c r="AV201" s="13" t="s">
        <v>87</v>
      </c>
      <c r="AW201" s="13" t="s">
        <v>34</v>
      </c>
      <c r="AX201" s="13" t="s">
        <v>77</v>
      </c>
      <c r="AY201" s="153" t="s">
        <v>138</v>
      </c>
    </row>
    <row r="202" spans="2:65" s="12" customFormat="1" ht="10.199999999999999">
      <c r="B202" s="145"/>
      <c r="D202" s="146" t="s">
        <v>147</v>
      </c>
      <c r="E202" s="147" t="s">
        <v>1</v>
      </c>
      <c r="F202" s="148" t="s">
        <v>1137</v>
      </c>
      <c r="H202" s="147" t="s">
        <v>1</v>
      </c>
      <c r="I202" s="149"/>
      <c r="L202" s="145"/>
      <c r="M202" s="150"/>
      <c r="T202" s="151"/>
      <c r="AT202" s="147" t="s">
        <v>147</v>
      </c>
      <c r="AU202" s="147" t="s">
        <v>87</v>
      </c>
      <c r="AV202" s="12" t="s">
        <v>85</v>
      </c>
      <c r="AW202" s="12" t="s">
        <v>34</v>
      </c>
      <c r="AX202" s="12" t="s">
        <v>77</v>
      </c>
      <c r="AY202" s="147" t="s">
        <v>138</v>
      </c>
    </row>
    <row r="203" spans="2:65" s="13" customFormat="1" ht="10.199999999999999">
      <c r="B203" s="152"/>
      <c r="D203" s="146" t="s">
        <v>147</v>
      </c>
      <c r="E203" s="153" t="s">
        <v>1</v>
      </c>
      <c r="F203" s="154" t="s">
        <v>1151</v>
      </c>
      <c r="H203" s="155">
        <v>1.2</v>
      </c>
      <c r="I203" s="156"/>
      <c r="L203" s="152"/>
      <c r="M203" s="157"/>
      <c r="T203" s="158"/>
      <c r="AT203" s="153" t="s">
        <v>147</v>
      </c>
      <c r="AU203" s="153" t="s">
        <v>87</v>
      </c>
      <c r="AV203" s="13" t="s">
        <v>87</v>
      </c>
      <c r="AW203" s="13" t="s">
        <v>34</v>
      </c>
      <c r="AX203" s="13" t="s">
        <v>77</v>
      </c>
      <c r="AY203" s="153" t="s">
        <v>138</v>
      </c>
    </row>
    <row r="204" spans="2:65" s="14" customFormat="1" ht="10.199999999999999">
      <c r="B204" s="159"/>
      <c r="D204" s="146" t="s">
        <v>147</v>
      </c>
      <c r="E204" s="160" t="s">
        <v>1</v>
      </c>
      <c r="F204" s="161" t="s">
        <v>150</v>
      </c>
      <c r="H204" s="162">
        <v>81</v>
      </c>
      <c r="I204" s="163"/>
      <c r="L204" s="159"/>
      <c r="M204" s="164"/>
      <c r="T204" s="165"/>
      <c r="AT204" s="160" t="s">
        <v>147</v>
      </c>
      <c r="AU204" s="160" t="s">
        <v>87</v>
      </c>
      <c r="AV204" s="14" t="s">
        <v>145</v>
      </c>
      <c r="AW204" s="14" t="s">
        <v>34</v>
      </c>
      <c r="AX204" s="14" t="s">
        <v>85</v>
      </c>
      <c r="AY204" s="160" t="s">
        <v>138</v>
      </c>
    </row>
    <row r="205" spans="2:65" s="1" customFormat="1" ht="24.15" customHeight="1">
      <c r="B205" s="32"/>
      <c r="C205" s="173" t="s">
        <v>173</v>
      </c>
      <c r="D205" s="173" t="s">
        <v>201</v>
      </c>
      <c r="E205" s="174" t="s">
        <v>1152</v>
      </c>
      <c r="F205" s="175" t="s">
        <v>1153</v>
      </c>
      <c r="G205" s="176" t="s">
        <v>243</v>
      </c>
      <c r="H205" s="177">
        <v>89.1</v>
      </c>
      <c r="I205" s="178"/>
      <c r="J205" s="179">
        <f>ROUND(I205*H205,2)</f>
        <v>0</v>
      </c>
      <c r="K205" s="175" t="s">
        <v>1154</v>
      </c>
      <c r="L205" s="180"/>
      <c r="M205" s="181" t="s">
        <v>1</v>
      </c>
      <c r="N205" s="182" t="s">
        <v>42</v>
      </c>
      <c r="P205" s="141">
        <f>O205*H205</f>
        <v>0</v>
      </c>
      <c r="Q205" s="141">
        <v>2.0000000000000001E-4</v>
      </c>
      <c r="R205" s="141">
        <f>Q205*H205</f>
        <v>1.7819999999999999E-2</v>
      </c>
      <c r="S205" s="141">
        <v>0</v>
      </c>
      <c r="T205" s="142">
        <f>S205*H205</f>
        <v>0</v>
      </c>
      <c r="AR205" s="143" t="s">
        <v>182</v>
      </c>
      <c r="AT205" s="143" t="s">
        <v>201</v>
      </c>
      <c r="AU205" s="143" t="s">
        <v>87</v>
      </c>
      <c r="AY205" s="17" t="s">
        <v>138</v>
      </c>
      <c r="BE205" s="144">
        <f>IF(N205="základní",J205,0)</f>
        <v>0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7" t="s">
        <v>85</v>
      </c>
      <c r="BK205" s="144">
        <f>ROUND(I205*H205,2)</f>
        <v>0</v>
      </c>
      <c r="BL205" s="17" t="s">
        <v>145</v>
      </c>
      <c r="BM205" s="143" t="s">
        <v>1155</v>
      </c>
    </row>
    <row r="206" spans="2:65" s="13" customFormat="1" ht="10.199999999999999">
      <c r="B206" s="152"/>
      <c r="D206" s="146" t="s">
        <v>147</v>
      </c>
      <c r="F206" s="154" t="s">
        <v>1156</v>
      </c>
      <c r="H206" s="155">
        <v>89.1</v>
      </c>
      <c r="I206" s="156"/>
      <c r="L206" s="152"/>
      <c r="M206" s="157"/>
      <c r="T206" s="158"/>
      <c r="AT206" s="153" t="s">
        <v>147</v>
      </c>
      <c r="AU206" s="153" t="s">
        <v>87</v>
      </c>
      <c r="AV206" s="13" t="s">
        <v>87</v>
      </c>
      <c r="AW206" s="13" t="s">
        <v>4</v>
      </c>
      <c r="AX206" s="13" t="s">
        <v>85</v>
      </c>
      <c r="AY206" s="153" t="s">
        <v>138</v>
      </c>
    </row>
    <row r="207" spans="2:65" s="11" customFormat="1" ht="22.8" customHeight="1">
      <c r="B207" s="120"/>
      <c r="D207" s="121" t="s">
        <v>76</v>
      </c>
      <c r="E207" s="130" t="s">
        <v>188</v>
      </c>
      <c r="F207" s="130" t="s">
        <v>239</v>
      </c>
      <c r="I207" s="123"/>
      <c r="J207" s="131">
        <f>BK207</f>
        <v>0</v>
      </c>
      <c r="L207" s="120"/>
      <c r="M207" s="125"/>
      <c r="P207" s="126">
        <f>SUM(P208:P242)</f>
        <v>0</v>
      </c>
      <c r="R207" s="126">
        <f>SUM(R208:R242)</f>
        <v>0</v>
      </c>
      <c r="T207" s="127">
        <f>SUM(T208:T242)</f>
        <v>28.295201999999996</v>
      </c>
      <c r="AR207" s="121" t="s">
        <v>85</v>
      </c>
      <c r="AT207" s="128" t="s">
        <v>76</v>
      </c>
      <c r="AU207" s="128" t="s">
        <v>85</v>
      </c>
      <c r="AY207" s="121" t="s">
        <v>138</v>
      </c>
      <c r="BK207" s="129">
        <f>SUM(BK208:BK242)</f>
        <v>0</v>
      </c>
    </row>
    <row r="208" spans="2:65" s="1" customFormat="1" ht="24.15" customHeight="1">
      <c r="B208" s="32"/>
      <c r="C208" s="132" t="s">
        <v>178</v>
      </c>
      <c r="D208" s="132" t="s">
        <v>140</v>
      </c>
      <c r="E208" s="133" t="s">
        <v>1157</v>
      </c>
      <c r="F208" s="134" t="s">
        <v>1158</v>
      </c>
      <c r="G208" s="135" t="s">
        <v>143</v>
      </c>
      <c r="H208" s="136">
        <v>28.643999999999998</v>
      </c>
      <c r="I208" s="137"/>
      <c r="J208" s="138">
        <f>ROUND(I208*H208,2)</f>
        <v>0</v>
      </c>
      <c r="K208" s="134" t="s">
        <v>144</v>
      </c>
      <c r="L208" s="32"/>
      <c r="M208" s="139" t="s">
        <v>1</v>
      </c>
      <c r="N208" s="140" t="s">
        <v>42</v>
      </c>
      <c r="P208" s="141">
        <f>O208*H208</f>
        <v>0</v>
      </c>
      <c r="Q208" s="141">
        <v>0</v>
      </c>
      <c r="R208" s="141">
        <f>Q208*H208</f>
        <v>0</v>
      </c>
      <c r="S208" s="141">
        <v>2.3E-2</v>
      </c>
      <c r="T208" s="142">
        <f>S208*H208</f>
        <v>0.65881199999999995</v>
      </c>
      <c r="AR208" s="143" t="s">
        <v>145</v>
      </c>
      <c r="AT208" s="143" t="s">
        <v>140</v>
      </c>
      <c r="AU208" s="143" t="s">
        <v>87</v>
      </c>
      <c r="AY208" s="17" t="s">
        <v>138</v>
      </c>
      <c r="BE208" s="144">
        <f>IF(N208="základní",J208,0)</f>
        <v>0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7" t="s">
        <v>85</v>
      </c>
      <c r="BK208" s="144">
        <f>ROUND(I208*H208,2)</f>
        <v>0</v>
      </c>
      <c r="BL208" s="17" t="s">
        <v>145</v>
      </c>
      <c r="BM208" s="143" t="s">
        <v>1159</v>
      </c>
    </row>
    <row r="209" spans="2:65" s="12" customFormat="1" ht="10.199999999999999">
      <c r="B209" s="145"/>
      <c r="D209" s="146" t="s">
        <v>147</v>
      </c>
      <c r="E209" s="147" t="s">
        <v>1</v>
      </c>
      <c r="F209" s="148" t="s">
        <v>1160</v>
      </c>
      <c r="H209" s="147" t="s">
        <v>1</v>
      </c>
      <c r="I209" s="149"/>
      <c r="L209" s="145"/>
      <c r="M209" s="150"/>
      <c r="T209" s="151"/>
      <c r="AT209" s="147" t="s">
        <v>147</v>
      </c>
      <c r="AU209" s="147" t="s">
        <v>87</v>
      </c>
      <c r="AV209" s="12" t="s">
        <v>85</v>
      </c>
      <c r="AW209" s="12" t="s">
        <v>34</v>
      </c>
      <c r="AX209" s="12" t="s">
        <v>77</v>
      </c>
      <c r="AY209" s="147" t="s">
        <v>138</v>
      </c>
    </row>
    <row r="210" spans="2:65" s="13" customFormat="1" ht="10.199999999999999">
      <c r="B210" s="152"/>
      <c r="D210" s="146" t="s">
        <v>147</v>
      </c>
      <c r="E210" s="153" t="s">
        <v>1</v>
      </c>
      <c r="F210" s="154" t="s">
        <v>1161</v>
      </c>
      <c r="H210" s="155">
        <v>7.4480000000000004</v>
      </c>
      <c r="I210" s="156"/>
      <c r="L210" s="152"/>
      <c r="M210" s="157"/>
      <c r="T210" s="158"/>
      <c r="AT210" s="153" t="s">
        <v>147</v>
      </c>
      <c r="AU210" s="153" t="s">
        <v>87</v>
      </c>
      <c r="AV210" s="13" t="s">
        <v>87</v>
      </c>
      <c r="AW210" s="13" t="s">
        <v>34</v>
      </c>
      <c r="AX210" s="13" t="s">
        <v>77</v>
      </c>
      <c r="AY210" s="153" t="s">
        <v>138</v>
      </c>
    </row>
    <row r="211" spans="2:65" s="12" customFormat="1" ht="10.199999999999999">
      <c r="B211" s="145"/>
      <c r="D211" s="146" t="s">
        <v>147</v>
      </c>
      <c r="E211" s="147" t="s">
        <v>1</v>
      </c>
      <c r="F211" s="148" t="s">
        <v>1162</v>
      </c>
      <c r="H211" s="147" t="s">
        <v>1</v>
      </c>
      <c r="I211" s="149"/>
      <c r="L211" s="145"/>
      <c r="M211" s="150"/>
      <c r="T211" s="151"/>
      <c r="AT211" s="147" t="s">
        <v>147</v>
      </c>
      <c r="AU211" s="147" t="s">
        <v>87</v>
      </c>
      <c r="AV211" s="12" t="s">
        <v>85</v>
      </c>
      <c r="AW211" s="12" t="s">
        <v>34</v>
      </c>
      <c r="AX211" s="12" t="s">
        <v>77</v>
      </c>
      <c r="AY211" s="147" t="s">
        <v>138</v>
      </c>
    </row>
    <row r="212" spans="2:65" s="13" customFormat="1" ht="10.199999999999999">
      <c r="B212" s="152"/>
      <c r="D212" s="146" t="s">
        <v>147</v>
      </c>
      <c r="E212" s="153" t="s">
        <v>1</v>
      </c>
      <c r="F212" s="154" t="s">
        <v>1163</v>
      </c>
      <c r="H212" s="155">
        <v>14.896000000000001</v>
      </c>
      <c r="I212" s="156"/>
      <c r="L212" s="152"/>
      <c r="M212" s="157"/>
      <c r="T212" s="158"/>
      <c r="AT212" s="153" t="s">
        <v>147</v>
      </c>
      <c r="AU212" s="153" t="s">
        <v>87</v>
      </c>
      <c r="AV212" s="13" t="s">
        <v>87</v>
      </c>
      <c r="AW212" s="13" t="s">
        <v>34</v>
      </c>
      <c r="AX212" s="13" t="s">
        <v>77</v>
      </c>
      <c r="AY212" s="153" t="s">
        <v>138</v>
      </c>
    </row>
    <row r="213" spans="2:65" s="13" customFormat="1" ht="10.199999999999999">
      <c r="B213" s="152"/>
      <c r="D213" s="146" t="s">
        <v>147</v>
      </c>
      <c r="E213" s="153" t="s">
        <v>1</v>
      </c>
      <c r="F213" s="154" t="s">
        <v>1164</v>
      </c>
      <c r="H213" s="155">
        <v>6.3</v>
      </c>
      <c r="I213" s="156"/>
      <c r="L213" s="152"/>
      <c r="M213" s="157"/>
      <c r="T213" s="158"/>
      <c r="AT213" s="153" t="s">
        <v>147</v>
      </c>
      <c r="AU213" s="153" t="s">
        <v>87</v>
      </c>
      <c r="AV213" s="13" t="s">
        <v>87</v>
      </c>
      <c r="AW213" s="13" t="s">
        <v>34</v>
      </c>
      <c r="AX213" s="13" t="s">
        <v>77</v>
      </c>
      <c r="AY213" s="153" t="s">
        <v>138</v>
      </c>
    </row>
    <row r="214" spans="2:65" s="14" customFormat="1" ht="10.199999999999999">
      <c r="B214" s="159"/>
      <c r="D214" s="146" t="s">
        <v>147</v>
      </c>
      <c r="E214" s="160" t="s">
        <v>1</v>
      </c>
      <c r="F214" s="161" t="s">
        <v>150</v>
      </c>
      <c r="H214" s="162">
        <v>28.643999999999998</v>
      </c>
      <c r="I214" s="163"/>
      <c r="L214" s="159"/>
      <c r="M214" s="164"/>
      <c r="T214" s="165"/>
      <c r="AT214" s="160" t="s">
        <v>147</v>
      </c>
      <c r="AU214" s="160" t="s">
        <v>87</v>
      </c>
      <c r="AV214" s="14" t="s">
        <v>145</v>
      </c>
      <c r="AW214" s="14" t="s">
        <v>34</v>
      </c>
      <c r="AX214" s="14" t="s">
        <v>85</v>
      </c>
      <c r="AY214" s="160" t="s">
        <v>138</v>
      </c>
    </row>
    <row r="215" spans="2:65" s="1" customFormat="1" ht="21.75" customHeight="1">
      <c r="B215" s="32"/>
      <c r="C215" s="132" t="s">
        <v>182</v>
      </c>
      <c r="D215" s="132" t="s">
        <v>140</v>
      </c>
      <c r="E215" s="133" t="s">
        <v>1165</v>
      </c>
      <c r="F215" s="134" t="s">
        <v>1166</v>
      </c>
      <c r="G215" s="135" t="s">
        <v>143</v>
      </c>
      <c r="H215" s="136">
        <v>2</v>
      </c>
      <c r="I215" s="137"/>
      <c r="J215" s="138">
        <f>ROUND(I215*H215,2)</f>
        <v>0</v>
      </c>
      <c r="K215" s="134" t="s">
        <v>144</v>
      </c>
      <c r="L215" s="32"/>
      <c r="M215" s="139" t="s">
        <v>1</v>
      </c>
      <c r="N215" s="140" t="s">
        <v>42</v>
      </c>
      <c r="P215" s="141">
        <f>O215*H215</f>
        <v>0</v>
      </c>
      <c r="Q215" s="141">
        <v>0</v>
      </c>
      <c r="R215" s="141">
        <f>Q215*H215</f>
        <v>0</v>
      </c>
      <c r="S215" s="141">
        <v>6.3E-2</v>
      </c>
      <c r="T215" s="142">
        <f>S215*H215</f>
        <v>0.126</v>
      </c>
      <c r="AR215" s="143" t="s">
        <v>145</v>
      </c>
      <c r="AT215" s="143" t="s">
        <v>140</v>
      </c>
      <c r="AU215" s="143" t="s">
        <v>87</v>
      </c>
      <c r="AY215" s="17" t="s">
        <v>138</v>
      </c>
      <c r="BE215" s="144">
        <f>IF(N215="základní",J215,0)</f>
        <v>0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7" t="s">
        <v>85</v>
      </c>
      <c r="BK215" s="144">
        <f>ROUND(I215*H215,2)</f>
        <v>0</v>
      </c>
      <c r="BL215" s="17" t="s">
        <v>145</v>
      </c>
      <c r="BM215" s="143" t="s">
        <v>1167</v>
      </c>
    </row>
    <row r="216" spans="2:65" s="12" customFormat="1" ht="10.199999999999999">
      <c r="B216" s="145"/>
      <c r="D216" s="146" t="s">
        <v>147</v>
      </c>
      <c r="E216" s="147" t="s">
        <v>1</v>
      </c>
      <c r="F216" s="148" t="s">
        <v>463</v>
      </c>
      <c r="H216" s="147" t="s">
        <v>1</v>
      </c>
      <c r="I216" s="149"/>
      <c r="L216" s="145"/>
      <c r="M216" s="150"/>
      <c r="T216" s="151"/>
      <c r="AT216" s="147" t="s">
        <v>147</v>
      </c>
      <c r="AU216" s="147" t="s">
        <v>87</v>
      </c>
      <c r="AV216" s="12" t="s">
        <v>85</v>
      </c>
      <c r="AW216" s="12" t="s">
        <v>34</v>
      </c>
      <c r="AX216" s="12" t="s">
        <v>77</v>
      </c>
      <c r="AY216" s="147" t="s">
        <v>138</v>
      </c>
    </row>
    <row r="217" spans="2:65" s="13" customFormat="1" ht="10.199999999999999">
      <c r="B217" s="152"/>
      <c r="D217" s="146" t="s">
        <v>147</v>
      </c>
      <c r="E217" s="153" t="s">
        <v>1</v>
      </c>
      <c r="F217" s="154" t="s">
        <v>1168</v>
      </c>
      <c r="H217" s="155">
        <v>2</v>
      </c>
      <c r="I217" s="156"/>
      <c r="L217" s="152"/>
      <c r="M217" s="157"/>
      <c r="T217" s="158"/>
      <c r="AT217" s="153" t="s">
        <v>147</v>
      </c>
      <c r="AU217" s="153" t="s">
        <v>87</v>
      </c>
      <c r="AV217" s="13" t="s">
        <v>87</v>
      </c>
      <c r="AW217" s="13" t="s">
        <v>34</v>
      </c>
      <c r="AX217" s="13" t="s">
        <v>77</v>
      </c>
      <c r="AY217" s="153" t="s">
        <v>138</v>
      </c>
    </row>
    <row r="218" spans="2:65" s="14" customFormat="1" ht="10.199999999999999">
      <c r="B218" s="159"/>
      <c r="D218" s="146" t="s">
        <v>147</v>
      </c>
      <c r="E218" s="160" t="s">
        <v>1</v>
      </c>
      <c r="F218" s="161" t="s">
        <v>150</v>
      </c>
      <c r="H218" s="162">
        <v>2</v>
      </c>
      <c r="I218" s="163"/>
      <c r="L218" s="159"/>
      <c r="M218" s="164"/>
      <c r="T218" s="165"/>
      <c r="AT218" s="160" t="s">
        <v>147</v>
      </c>
      <c r="AU218" s="160" t="s">
        <v>87</v>
      </c>
      <c r="AV218" s="14" t="s">
        <v>145</v>
      </c>
      <c r="AW218" s="14" t="s">
        <v>34</v>
      </c>
      <c r="AX218" s="14" t="s">
        <v>85</v>
      </c>
      <c r="AY218" s="160" t="s">
        <v>138</v>
      </c>
    </row>
    <row r="219" spans="2:65" s="1" customFormat="1" ht="24.15" customHeight="1">
      <c r="B219" s="32"/>
      <c r="C219" s="132" t="s">
        <v>188</v>
      </c>
      <c r="D219" s="132" t="s">
        <v>140</v>
      </c>
      <c r="E219" s="133" t="s">
        <v>1169</v>
      </c>
      <c r="F219" s="134" t="s">
        <v>1170</v>
      </c>
      <c r="G219" s="135" t="s">
        <v>143</v>
      </c>
      <c r="H219" s="136">
        <v>528.39</v>
      </c>
      <c r="I219" s="137"/>
      <c r="J219" s="138">
        <f>ROUND(I219*H219,2)</f>
        <v>0</v>
      </c>
      <c r="K219" s="134" t="s">
        <v>144</v>
      </c>
      <c r="L219" s="32"/>
      <c r="M219" s="139" t="s">
        <v>1</v>
      </c>
      <c r="N219" s="140" t="s">
        <v>42</v>
      </c>
      <c r="P219" s="141">
        <f>O219*H219</f>
        <v>0</v>
      </c>
      <c r="Q219" s="141">
        <v>0</v>
      </c>
      <c r="R219" s="141">
        <f>Q219*H219</f>
        <v>0</v>
      </c>
      <c r="S219" s="141">
        <v>5.0999999999999997E-2</v>
      </c>
      <c r="T219" s="142">
        <f>S219*H219</f>
        <v>26.947889999999997</v>
      </c>
      <c r="AR219" s="143" t="s">
        <v>145</v>
      </c>
      <c r="AT219" s="143" t="s">
        <v>140</v>
      </c>
      <c r="AU219" s="143" t="s">
        <v>87</v>
      </c>
      <c r="AY219" s="17" t="s">
        <v>138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7" t="s">
        <v>85</v>
      </c>
      <c r="BK219" s="144">
        <f>ROUND(I219*H219,2)</f>
        <v>0</v>
      </c>
      <c r="BL219" s="17" t="s">
        <v>145</v>
      </c>
      <c r="BM219" s="143" t="s">
        <v>1171</v>
      </c>
    </row>
    <row r="220" spans="2:65" s="12" customFormat="1" ht="10.199999999999999">
      <c r="B220" s="145"/>
      <c r="D220" s="146" t="s">
        <v>147</v>
      </c>
      <c r="E220" s="147" t="s">
        <v>1</v>
      </c>
      <c r="F220" s="148" t="s">
        <v>418</v>
      </c>
      <c r="H220" s="147" t="s">
        <v>1</v>
      </c>
      <c r="I220" s="149"/>
      <c r="L220" s="145"/>
      <c r="M220" s="150"/>
      <c r="T220" s="151"/>
      <c r="AT220" s="147" t="s">
        <v>147</v>
      </c>
      <c r="AU220" s="147" t="s">
        <v>87</v>
      </c>
      <c r="AV220" s="12" t="s">
        <v>85</v>
      </c>
      <c r="AW220" s="12" t="s">
        <v>34</v>
      </c>
      <c r="AX220" s="12" t="s">
        <v>77</v>
      </c>
      <c r="AY220" s="147" t="s">
        <v>138</v>
      </c>
    </row>
    <row r="221" spans="2:65" s="13" customFormat="1" ht="10.199999999999999">
      <c r="B221" s="152"/>
      <c r="D221" s="146" t="s">
        <v>147</v>
      </c>
      <c r="E221" s="153" t="s">
        <v>1</v>
      </c>
      <c r="F221" s="154" t="s">
        <v>587</v>
      </c>
      <c r="H221" s="155">
        <v>226.56</v>
      </c>
      <c r="I221" s="156"/>
      <c r="L221" s="152"/>
      <c r="M221" s="157"/>
      <c r="T221" s="158"/>
      <c r="AT221" s="153" t="s">
        <v>147</v>
      </c>
      <c r="AU221" s="153" t="s">
        <v>87</v>
      </c>
      <c r="AV221" s="13" t="s">
        <v>87</v>
      </c>
      <c r="AW221" s="13" t="s">
        <v>34</v>
      </c>
      <c r="AX221" s="13" t="s">
        <v>77</v>
      </c>
      <c r="AY221" s="153" t="s">
        <v>138</v>
      </c>
    </row>
    <row r="222" spans="2:65" s="12" customFormat="1" ht="10.199999999999999">
      <c r="B222" s="145"/>
      <c r="D222" s="146" t="s">
        <v>147</v>
      </c>
      <c r="E222" s="147" t="s">
        <v>1</v>
      </c>
      <c r="F222" s="148" t="s">
        <v>407</v>
      </c>
      <c r="H222" s="147" t="s">
        <v>1</v>
      </c>
      <c r="I222" s="149"/>
      <c r="L222" s="145"/>
      <c r="M222" s="150"/>
      <c r="T222" s="151"/>
      <c r="AT222" s="147" t="s">
        <v>147</v>
      </c>
      <c r="AU222" s="147" t="s">
        <v>87</v>
      </c>
      <c r="AV222" s="12" t="s">
        <v>85</v>
      </c>
      <c r="AW222" s="12" t="s">
        <v>34</v>
      </c>
      <c r="AX222" s="12" t="s">
        <v>77</v>
      </c>
      <c r="AY222" s="147" t="s">
        <v>138</v>
      </c>
    </row>
    <row r="223" spans="2:65" s="13" customFormat="1" ht="10.199999999999999">
      <c r="B223" s="152"/>
      <c r="D223" s="146" t="s">
        <v>147</v>
      </c>
      <c r="E223" s="153" t="s">
        <v>1</v>
      </c>
      <c r="F223" s="154" t="s">
        <v>588</v>
      </c>
      <c r="H223" s="155">
        <v>207.36</v>
      </c>
      <c r="I223" s="156"/>
      <c r="L223" s="152"/>
      <c r="M223" s="157"/>
      <c r="T223" s="158"/>
      <c r="AT223" s="153" t="s">
        <v>147</v>
      </c>
      <c r="AU223" s="153" t="s">
        <v>87</v>
      </c>
      <c r="AV223" s="13" t="s">
        <v>87</v>
      </c>
      <c r="AW223" s="13" t="s">
        <v>34</v>
      </c>
      <c r="AX223" s="13" t="s">
        <v>77</v>
      </c>
      <c r="AY223" s="153" t="s">
        <v>138</v>
      </c>
    </row>
    <row r="224" spans="2:65" s="13" customFormat="1" ht="10.199999999999999">
      <c r="B224" s="152"/>
      <c r="D224" s="146" t="s">
        <v>147</v>
      </c>
      <c r="E224" s="153" t="s">
        <v>1</v>
      </c>
      <c r="F224" s="154" t="s">
        <v>589</v>
      </c>
      <c r="H224" s="155">
        <v>9.1199999999999992</v>
      </c>
      <c r="I224" s="156"/>
      <c r="L224" s="152"/>
      <c r="M224" s="157"/>
      <c r="T224" s="158"/>
      <c r="AT224" s="153" t="s">
        <v>147</v>
      </c>
      <c r="AU224" s="153" t="s">
        <v>87</v>
      </c>
      <c r="AV224" s="13" t="s">
        <v>87</v>
      </c>
      <c r="AW224" s="13" t="s">
        <v>34</v>
      </c>
      <c r="AX224" s="13" t="s">
        <v>77</v>
      </c>
      <c r="AY224" s="153" t="s">
        <v>138</v>
      </c>
    </row>
    <row r="225" spans="2:65" s="13" customFormat="1" ht="10.199999999999999">
      <c r="B225" s="152"/>
      <c r="D225" s="146" t="s">
        <v>147</v>
      </c>
      <c r="E225" s="153" t="s">
        <v>1</v>
      </c>
      <c r="F225" s="154" t="s">
        <v>590</v>
      </c>
      <c r="H225" s="155">
        <v>24</v>
      </c>
      <c r="I225" s="156"/>
      <c r="L225" s="152"/>
      <c r="M225" s="157"/>
      <c r="T225" s="158"/>
      <c r="AT225" s="153" t="s">
        <v>147</v>
      </c>
      <c r="AU225" s="153" t="s">
        <v>87</v>
      </c>
      <c r="AV225" s="13" t="s">
        <v>87</v>
      </c>
      <c r="AW225" s="13" t="s">
        <v>34</v>
      </c>
      <c r="AX225" s="13" t="s">
        <v>77</v>
      </c>
      <c r="AY225" s="153" t="s">
        <v>138</v>
      </c>
    </row>
    <row r="226" spans="2:65" s="13" customFormat="1" ht="10.199999999999999">
      <c r="B226" s="152"/>
      <c r="D226" s="146" t="s">
        <v>147</v>
      </c>
      <c r="E226" s="153" t="s">
        <v>1</v>
      </c>
      <c r="F226" s="154" t="s">
        <v>591</v>
      </c>
      <c r="H226" s="155">
        <v>2.4</v>
      </c>
      <c r="I226" s="156"/>
      <c r="L226" s="152"/>
      <c r="M226" s="157"/>
      <c r="T226" s="158"/>
      <c r="AT226" s="153" t="s">
        <v>147</v>
      </c>
      <c r="AU226" s="153" t="s">
        <v>87</v>
      </c>
      <c r="AV226" s="13" t="s">
        <v>87</v>
      </c>
      <c r="AW226" s="13" t="s">
        <v>34</v>
      </c>
      <c r="AX226" s="13" t="s">
        <v>77</v>
      </c>
      <c r="AY226" s="153" t="s">
        <v>138</v>
      </c>
    </row>
    <row r="227" spans="2:65" s="12" customFormat="1" ht="10.199999999999999">
      <c r="B227" s="145"/>
      <c r="D227" s="146" t="s">
        <v>147</v>
      </c>
      <c r="E227" s="147" t="s">
        <v>1</v>
      </c>
      <c r="F227" s="148" t="s">
        <v>380</v>
      </c>
      <c r="H227" s="147" t="s">
        <v>1</v>
      </c>
      <c r="I227" s="149"/>
      <c r="L227" s="145"/>
      <c r="M227" s="150"/>
      <c r="T227" s="151"/>
      <c r="AT227" s="147" t="s">
        <v>147</v>
      </c>
      <c r="AU227" s="147" t="s">
        <v>87</v>
      </c>
      <c r="AV227" s="12" t="s">
        <v>85</v>
      </c>
      <c r="AW227" s="12" t="s">
        <v>34</v>
      </c>
      <c r="AX227" s="12" t="s">
        <v>77</v>
      </c>
      <c r="AY227" s="147" t="s">
        <v>138</v>
      </c>
    </row>
    <row r="228" spans="2:65" s="13" customFormat="1" ht="10.199999999999999">
      <c r="B228" s="152"/>
      <c r="D228" s="146" t="s">
        <v>147</v>
      </c>
      <c r="E228" s="153" t="s">
        <v>1</v>
      </c>
      <c r="F228" s="154" t="s">
        <v>592</v>
      </c>
      <c r="H228" s="155">
        <v>12.6</v>
      </c>
      <c r="I228" s="156"/>
      <c r="L228" s="152"/>
      <c r="M228" s="157"/>
      <c r="T228" s="158"/>
      <c r="AT228" s="153" t="s">
        <v>147</v>
      </c>
      <c r="AU228" s="153" t="s">
        <v>87</v>
      </c>
      <c r="AV228" s="13" t="s">
        <v>87</v>
      </c>
      <c r="AW228" s="13" t="s">
        <v>34</v>
      </c>
      <c r="AX228" s="13" t="s">
        <v>77</v>
      </c>
      <c r="AY228" s="153" t="s">
        <v>138</v>
      </c>
    </row>
    <row r="229" spans="2:65" s="12" customFormat="1" ht="10.199999999999999">
      <c r="B229" s="145"/>
      <c r="D229" s="146" t="s">
        <v>147</v>
      </c>
      <c r="E229" s="147" t="s">
        <v>1</v>
      </c>
      <c r="F229" s="148" t="s">
        <v>457</v>
      </c>
      <c r="H229" s="147" t="s">
        <v>1</v>
      </c>
      <c r="I229" s="149"/>
      <c r="L229" s="145"/>
      <c r="M229" s="150"/>
      <c r="T229" s="151"/>
      <c r="AT229" s="147" t="s">
        <v>147</v>
      </c>
      <c r="AU229" s="147" t="s">
        <v>87</v>
      </c>
      <c r="AV229" s="12" t="s">
        <v>85</v>
      </c>
      <c r="AW229" s="12" t="s">
        <v>34</v>
      </c>
      <c r="AX229" s="12" t="s">
        <v>77</v>
      </c>
      <c r="AY229" s="147" t="s">
        <v>138</v>
      </c>
    </row>
    <row r="230" spans="2:65" s="13" customFormat="1" ht="10.199999999999999">
      <c r="B230" s="152"/>
      <c r="D230" s="146" t="s">
        <v>147</v>
      </c>
      <c r="E230" s="153" t="s">
        <v>1</v>
      </c>
      <c r="F230" s="154" t="s">
        <v>593</v>
      </c>
      <c r="H230" s="155">
        <v>28.8</v>
      </c>
      <c r="I230" s="156"/>
      <c r="L230" s="152"/>
      <c r="M230" s="157"/>
      <c r="T230" s="158"/>
      <c r="AT230" s="153" t="s">
        <v>147</v>
      </c>
      <c r="AU230" s="153" t="s">
        <v>87</v>
      </c>
      <c r="AV230" s="13" t="s">
        <v>87</v>
      </c>
      <c r="AW230" s="13" t="s">
        <v>34</v>
      </c>
      <c r="AX230" s="13" t="s">
        <v>77</v>
      </c>
      <c r="AY230" s="153" t="s">
        <v>138</v>
      </c>
    </row>
    <row r="231" spans="2:65" s="12" customFormat="1" ht="10.199999999999999">
      <c r="B231" s="145"/>
      <c r="D231" s="146" t="s">
        <v>147</v>
      </c>
      <c r="E231" s="147" t="s">
        <v>1</v>
      </c>
      <c r="F231" s="148" t="s">
        <v>378</v>
      </c>
      <c r="H231" s="147" t="s">
        <v>1</v>
      </c>
      <c r="I231" s="149"/>
      <c r="L231" s="145"/>
      <c r="M231" s="150"/>
      <c r="T231" s="151"/>
      <c r="AT231" s="147" t="s">
        <v>147</v>
      </c>
      <c r="AU231" s="147" t="s">
        <v>87</v>
      </c>
      <c r="AV231" s="12" t="s">
        <v>85</v>
      </c>
      <c r="AW231" s="12" t="s">
        <v>34</v>
      </c>
      <c r="AX231" s="12" t="s">
        <v>77</v>
      </c>
      <c r="AY231" s="147" t="s">
        <v>138</v>
      </c>
    </row>
    <row r="232" spans="2:65" s="13" customFormat="1" ht="10.199999999999999">
      <c r="B232" s="152"/>
      <c r="D232" s="146" t="s">
        <v>147</v>
      </c>
      <c r="E232" s="153" t="s">
        <v>1</v>
      </c>
      <c r="F232" s="154" t="s">
        <v>594</v>
      </c>
      <c r="H232" s="155">
        <v>15.75</v>
      </c>
      <c r="I232" s="156"/>
      <c r="L232" s="152"/>
      <c r="M232" s="157"/>
      <c r="T232" s="158"/>
      <c r="AT232" s="153" t="s">
        <v>147</v>
      </c>
      <c r="AU232" s="153" t="s">
        <v>87</v>
      </c>
      <c r="AV232" s="13" t="s">
        <v>87</v>
      </c>
      <c r="AW232" s="13" t="s">
        <v>34</v>
      </c>
      <c r="AX232" s="13" t="s">
        <v>77</v>
      </c>
      <c r="AY232" s="153" t="s">
        <v>138</v>
      </c>
    </row>
    <row r="233" spans="2:65" s="13" customFormat="1" ht="10.199999999999999">
      <c r="B233" s="152"/>
      <c r="D233" s="146" t="s">
        <v>147</v>
      </c>
      <c r="E233" s="153" t="s">
        <v>1</v>
      </c>
      <c r="F233" s="154" t="s">
        <v>595</v>
      </c>
      <c r="H233" s="155">
        <v>0.36</v>
      </c>
      <c r="I233" s="156"/>
      <c r="L233" s="152"/>
      <c r="M233" s="157"/>
      <c r="T233" s="158"/>
      <c r="AT233" s="153" t="s">
        <v>147</v>
      </c>
      <c r="AU233" s="153" t="s">
        <v>87</v>
      </c>
      <c r="AV233" s="13" t="s">
        <v>87</v>
      </c>
      <c r="AW233" s="13" t="s">
        <v>34</v>
      </c>
      <c r="AX233" s="13" t="s">
        <v>77</v>
      </c>
      <c r="AY233" s="153" t="s">
        <v>138</v>
      </c>
    </row>
    <row r="234" spans="2:65" s="12" customFormat="1" ht="10.199999999999999">
      <c r="B234" s="145"/>
      <c r="D234" s="146" t="s">
        <v>147</v>
      </c>
      <c r="E234" s="147" t="s">
        <v>1</v>
      </c>
      <c r="F234" s="148" t="s">
        <v>1137</v>
      </c>
      <c r="H234" s="147" t="s">
        <v>1</v>
      </c>
      <c r="I234" s="149"/>
      <c r="L234" s="145"/>
      <c r="M234" s="150"/>
      <c r="T234" s="151"/>
      <c r="AT234" s="147" t="s">
        <v>147</v>
      </c>
      <c r="AU234" s="147" t="s">
        <v>87</v>
      </c>
      <c r="AV234" s="12" t="s">
        <v>85</v>
      </c>
      <c r="AW234" s="12" t="s">
        <v>34</v>
      </c>
      <c r="AX234" s="12" t="s">
        <v>77</v>
      </c>
      <c r="AY234" s="147" t="s">
        <v>138</v>
      </c>
    </row>
    <row r="235" spans="2:65" s="13" customFormat="1" ht="10.199999999999999">
      <c r="B235" s="152"/>
      <c r="D235" s="146" t="s">
        <v>147</v>
      </c>
      <c r="E235" s="153" t="s">
        <v>1</v>
      </c>
      <c r="F235" s="154" t="s">
        <v>1172</v>
      </c>
      <c r="H235" s="155">
        <v>1.44</v>
      </c>
      <c r="I235" s="156"/>
      <c r="L235" s="152"/>
      <c r="M235" s="157"/>
      <c r="T235" s="158"/>
      <c r="AT235" s="153" t="s">
        <v>147</v>
      </c>
      <c r="AU235" s="153" t="s">
        <v>87</v>
      </c>
      <c r="AV235" s="13" t="s">
        <v>87</v>
      </c>
      <c r="AW235" s="13" t="s">
        <v>34</v>
      </c>
      <c r="AX235" s="13" t="s">
        <v>77</v>
      </c>
      <c r="AY235" s="153" t="s">
        <v>138</v>
      </c>
    </row>
    <row r="236" spans="2:65" s="14" customFormat="1" ht="10.199999999999999">
      <c r="B236" s="159"/>
      <c r="D236" s="146" t="s">
        <v>147</v>
      </c>
      <c r="E236" s="160" t="s">
        <v>1</v>
      </c>
      <c r="F236" s="161" t="s">
        <v>150</v>
      </c>
      <c r="H236" s="162">
        <v>528.3900000000001</v>
      </c>
      <c r="I236" s="163"/>
      <c r="L236" s="159"/>
      <c r="M236" s="164"/>
      <c r="T236" s="165"/>
      <c r="AT236" s="160" t="s">
        <v>147</v>
      </c>
      <c r="AU236" s="160" t="s">
        <v>87</v>
      </c>
      <c r="AV236" s="14" t="s">
        <v>145</v>
      </c>
      <c r="AW236" s="14" t="s">
        <v>34</v>
      </c>
      <c r="AX236" s="14" t="s">
        <v>85</v>
      </c>
      <c r="AY236" s="160" t="s">
        <v>138</v>
      </c>
    </row>
    <row r="237" spans="2:65" s="1" customFormat="1" ht="21.75" customHeight="1">
      <c r="B237" s="32"/>
      <c r="C237" s="132" t="s">
        <v>193</v>
      </c>
      <c r="D237" s="132" t="s">
        <v>140</v>
      </c>
      <c r="E237" s="133" t="s">
        <v>1173</v>
      </c>
      <c r="F237" s="134" t="s">
        <v>1174</v>
      </c>
      <c r="G237" s="135" t="s">
        <v>143</v>
      </c>
      <c r="H237" s="136">
        <v>3.15</v>
      </c>
      <c r="I237" s="137"/>
      <c r="J237" s="138">
        <f>ROUND(I237*H237,2)</f>
        <v>0</v>
      </c>
      <c r="K237" s="134" t="s">
        <v>144</v>
      </c>
      <c r="L237" s="32"/>
      <c r="M237" s="139" t="s">
        <v>1</v>
      </c>
      <c r="N237" s="140" t="s">
        <v>42</v>
      </c>
      <c r="P237" s="141">
        <f>O237*H237</f>
        <v>0</v>
      </c>
      <c r="Q237" s="141">
        <v>0</v>
      </c>
      <c r="R237" s="141">
        <f>Q237*H237</f>
        <v>0</v>
      </c>
      <c r="S237" s="141">
        <v>6.2E-2</v>
      </c>
      <c r="T237" s="142">
        <f>S237*H237</f>
        <v>0.1953</v>
      </c>
      <c r="AR237" s="143" t="s">
        <v>145</v>
      </c>
      <c r="AT237" s="143" t="s">
        <v>140</v>
      </c>
      <c r="AU237" s="143" t="s">
        <v>87</v>
      </c>
      <c r="AY237" s="17" t="s">
        <v>138</v>
      </c>
      <c r="BE237" s="144">
        <f>IF(N237="základní",J237,0)</f>
        <v>0</v>
      </c>
      <c r="BF237" s="144">
        <f>IF(N237="snížená",J237,0)</f>
        <v>0</v>
      </c>
      <c r="BG237" s="144">
        <f>IF(N237="zákl. přenesená",J237,0)</f>
        <v>0</v>
      </c>
      <c r="BH237" s="144">
        <f>IF(N237="sníž. přenesená",J237,0)</f>
        <v>0</v>
      </c>
      <c r="BI237" s="144">
        <f>IF(N237="nulová",J237,0)</f>
        <v>0</v>
      </c>
      <c r="BJ237" s="17" t="s">
        <v>85</v>
      </c>
      <c r="BK237" s="144">
        <f>ROUND(I237*H237,2)</f>
        <v>0</v>
      </c>
      <c r="BL237" s="17" t="s">
        <v>145</v>
      </c>
      <c r="BM237" s="143" t="s">
        <v>1175</v>
      </c>
    </row>
    <row r="238" spans="2:65" s="12" customFormat="1" ht="10.199999999999999">
      <c r="B238" s="145"/>
      <c r="D238" s="146" t="s">
        <v>147</v>
      </c>
      <c r="E238" s="147" t="s">
        <v>1</v>
      </c>
      <c r="F238" s="148" t="s">
        <v>1176</v>
      </c>
      <c r="H238" s="147" t="s">
        <v>1</v>
      </c>
      <c r="I238" s="149"/>
      <c r="L238" s="145"/>
      <c r="M238" s="150"/>
      <c r="T238" s="151"/>
      <c r="AT238" s="147" t="s">
        <v>147</v>
      </c>
      <c r="AU238" s="147" t="s">
        <v>87</v>
      </c>
      <c r="AV238" s="12" t="s">
        <v>85</v>
      </c>
      <c r="AW238" s="12" t="s">
        <v>34</v>
      </c>
      <c r="AX238" s="12" t="s">
        <v>77</v>
      </c>
      <c r="AY238" s="147" t="s">
        <v>138</v>
      </c>
    </row>
    <row r="239" spans="2:65" s="13" customFormat="1" ht="10.199999999999999">
      <c r="B239" s="152"/>
      <c r="D239" s="146" t="s">
        <v>147</v>
      </c>
      <c r="E239" s="153" t="s">
        <v>1</v>
      </c>
      <c r="F239" s="154" t="s">
        <v>597</v>
      </c>
      <c r="H239" s="155">
        <v>3.15</v>
      </c>
      <c r="I239" s="156"/>
      <c r="L239" s="152"/>
      <c r="M239" s="157"/>
      <c r="T239" s="158"/>
      <c r="AT239" s="153" t="s">
        <v>147</v>
      </c>
      <c r="AU239" s="153" t="s">
        <v>87</v>
      </c>
      <c r="AV239" s="13" t="s">
        <v>87</v>
      </c>
      <c r="AW239" s="13" t="s">
        <v>34</v>
      </c>
      <c r="AX239" s="13" t="s">
        <v>85</v>
      </c>
      <c r="AY239" s="153" t="s">
        <v>138</v>
      </c>
    </row>
    <row r="240" spans="2:65" s="1" customFormat="1" ht="24.15" customHeight="1">
      <c r="B240" s="32"/>
      <c r="C240" s="132" t="s">
        <v>200</v>
      </c>
      <c r="D240" s="132" t="s">
        <v>140</v>
      </c>
      <c r="E240" s="133" t="s">
        <v>1177</v>
      </c>
      <c r="F240" s="134" t="s">
        <v>1178</v>
      </c>
      <c r="G240" s="135" t="s">
        <v>143</v>
      </c>
      <c r="H240" s="136">
        <v>5.4</v>
      </c>
      <c r="I240" s="137"/>
      <c r="J240" s="138">
        <f>ROUND(I240*H240,2)</f>
        <v>0</v>
      </c>
      <c r="K240" s="134" t="s">
        <v>144</v>
      </c>
      <c r="L240" s="32"/>
      <c r="M240" s="139" t="s">
        <v>1</v>
      </c>
      <c r="N240" s="140" t="s">
        <v>42</v>
      </c>
      <c r="P240" s="141">
        <f>O240*H240</f>
        <v>0</v>
      </c>
      <c r="Q240" s="141">
        <v>0</v>
      </c>
      <c r="R240" s="141">
        <f>Q240*H240</f>
        <v>0</v>
      </c>
      <c r="S240" s="141">
        <v>6.8000000000000005E-2</v>
      </c>
      <c r="T240" s="142">
        <f>S240*H240</f>
        <v>0.36720000000000003</v>
      </c>
      <c r="AR240" s="143" t="s">
        <v>145</v>
      </c>
      <c r="AT240" s="143" t="s">
        <v>140</v>
      </c>
      <c r="AU240" s="143" t="s">
        <v>87</v>
      </c>
      <c r="AY240" s="17" t="s">
        <v>138</v>
      </c>
      <c r="BE240" s="144">
        <f>IF(N240="základní",J240,0)</f>
        <v>0</v>
      </c>
      <c r="BF240" s="144">
        <f>IF(N240="snížená",J240,0)</f>
        <v>0</v>
      </c>
      <c r="BG240" s="144">
        <f>IF(N240="zákl. přenesená",J240,0)</f>
        <v>0</v>
      </c>
      <c r="BH240" s="144">
        <f>IF(N240="sníž. přenesená",J240,0)</f>
        <v>0</v>
      </c>
      <c r="BI240" s="144">
        <f>IF(N240="nulová",J240,0)</f>
        <v>0</v>
      </c>
      <c r="BJ240" s="17" t="s">
        <v>85</v>
      </c>
      <c r="BK240" s="144">
        <f>ROUND(I240*H240,2)</f>
        <v>0</v>
      </c>
      <c r="BL240" s="17" t="s">
        <v>145</v>
      </c>
      <c r="BM240" s="143" t="s">
        <v>1179</v>
      </c>
    </row>
    <row r="241" spans="2:65" s="12" customFormat="1" ht="10.199999999999999">
      <c r="B241" s="145"/>
      <c r="D241" s="146" t="s">
        <v>147</v>
      </c>
      <c r="E241" s="147" t="s">
        <v>1</v>
      </c>
      <c r="F241" s="148" t="s">
        <v>1180</v>
      </c>
      <c r="H241" s="147" t="s">
        <v>1</v>
      </c>
      <c r="I241" s="149"/>
      <c r="L241" s="145"/>
      <c r="M241" s="150"/>
      <c r="T241" s="151"/>
      <c r="AT241" s="147" t="s">
        <v>147</v>
      </c>
      <c r="AU241" s="147" t="s">
        <v>87</v>
      </c>
      <c r="AV241" s="12" t="s">
        <v>85</v>
      </c>
      <c r="AW241" s="12" t="s">
        <v>34</v>
      </c>
      <c r="AX241" s="12" t="s">
        <v>77</v>
      </c>
      <c r="AY241" s="147" t="s">
        <v>138</v>
      </c>
    </row>
    <row r="242" spans="2:65" s="13" customFormat="1" ht="10.199999999999999">
      <c r="B242" s="152"/>
      <c r="D242" s="146" t="s">
        <v>147</v>
      </c>
      <c r="E242" s="153" t="s">
        <v>1</v>
      </c>
      <c r="F242" s="154" t="s">
        <v>1181</v>
      </c>
      <c r="H242" s="155">
        <v>5.4</v>
      </c>
      <c r="I242" s="156"/>
      <c r="L242" s="152"/>
      <c r="M242" s="157"/>
      <c r="T242" s="158"/>
      <c r="AT242" s="153" t="s">
        <v>147</v>
      </c>
      <c r="AU242" s="153" t="s">
        <v>87</v>
      </c>
      <c r="AV242" s="13" t="s">
        <v>87</v>
      </c>
      <c r="AW242" s="13" t="s">
        <v>34</v>
      </c>
      <c r="AX242" s="13" t="s">
        <v>85</v>
      </c>
      <c r="AY242" s="153" t="s">
        <v>138</v>
      </c>
    </row>
    <row r="243" spans="2:65" s="11" customFormat="1" ht="22.8" customHeight="1">
      <c r="B243" s="120"/>
      <c r="D243" s="121" t="s">
        <v>76</v>
      </c>
      <c r="E243" s="130" t="s">
        <v>251</v>
      </c>
      <c r="F243" s="130" t="s">
        <v>252</v>
      </c>
      <c r="I243" s="123"/>
      <c r="J243" s="131">
        <f>BK243</f>
        <v>0</v>
      </c>
      <c r="L243" s="120"/>
      <c r="M243" s="125"/>
      <c r="P243" s="126">
        <f>SUM(P244:P250)</f>
        <v>0</v>
      </c>
      <c r="R243" s="126">
        <f>SUM(R244:R250)</f>
        <v>0</v>
      </c>
      <c r="T243" s="127">
        <f>SUM(T244:T250)</f>
        <v>0</v>
      </c>
      <c r="AR243" s="121" t="s">
        <v>85</v>
      </c>
      <c r="AT243" s="128" t="s">
        <v>76</v>
      </c>
      <c r="AU243" s="128" t="s">
        <v>85</v>
      </c>
      <c r="AY243" s="121" t="s">
        <v>138</v>
      </c>
      <c r="BK243" s="129">
        <f>SUM(BK244:BK250)</f>
        <v>0</v>
      </c>
    </row>
    <row r="244" spans="2:65" s="1" customFormat="1" ht="24.15" customHeight="1">
      <c r="B244" s="32"/>
      <c r="C244" s="132" t="s">
        <v>8</v>
      </c>
      <c r="D244" s="132" t="s">
        <v>140</v>
      </c>
      <c r="E244" s="133" t="s">
        <v>631</v>
      </c>
      <c r="F244" s="134" t="s">
        <v>632</v>
      </c>
      <c r="G244" s="135" t="s">
        <v>185</v>
      </c>
      <c r="H244" s="136">
        <v>39.482999999999997</v>
      </c>
      <c r="I244" s="137"/>
      <c r="J244" s="138">
        <f>ROUND(I244*H244,2)</f>
        <v>0</v>
      </c>
      <c r="K244" s="134" t="s">
        <v>144</v>
      </c>
      <c r="L244" s="32"/>
      <c r="M244" s="139" t="s">
        <v>1</v>
      </c>
      <c r="N244" s="140" t="s">
        <v>42</v>
      </c>
      <c r="P244" s="141">
        <f>O244*H244</f>
        <v>0</v>
      </c>
      <c r="Q244" s="141">
        <v>0</v>
      </c>
      <c r="R244" s="141">
        <f>Q244*H244</f>
        <v>0</v>
      </c>
      <c r="S244" s="141">
        <v>0</v>
      </c>
      <c r="T244" s="142">
        <f>S244*H244</f>
        <v>0</v>
      </c>
      <c r="AR244" s="143" t="s">
        <v>145</v>
      </c>
      <c r="AT244" s="143" t="s">
        <v>140</v>
      </c>
      <c r="AU244" s="143" t="s">
        <v>87</v>
      </c>
      <c r="AY244" s="17" t="s">
        <v>138</v>
      </c>
      <c r="BE244" s="144">
        <f>IF(N244="základní",J244,0)</f>
        <v>0</v>
      </c>
      <c r="BF244" s="144">
        <f>IF(N244="snížená",J244,0)</f>
        <v>0</v>
      </c>
      <c r="BG244" s="144">
        <f>IF(N244="zákl. přenesená",J244,0)</f>
        <v>0</v>
      </c>
      <c r="BH244" s="144">
        <f>IF(N244="sníž. přenesená",J244,0)</f>
        <v>0</v>
      </c>
      <c r="BI244" s="144">
        <f>IF(N244="nulová",J244,0)</f>
        <v>0</v>
      </c>
      <c r="BJ244" s="17" t="s">
        <v>85</v>
      </c>
      <c r="BK244" s="144">
        <f>ROUND(I244*H244,2)</f>
        <v>0</v>
      </c>
      <c r="BL244" s="17" t="s">
        <v>145</v>
      </c>
      <c r="BM244" s="143" t="s">
        <v>1182</v>
      </c>
    </row>
    <row r="245" spans="2:65" s="1" customFormat="1" ht="33" customHeight="1">
      <c r="B245" s="32"/>
      <c r="C245" s="132" t="s">
        <v>160</v>
      </c>
      <c r="D245" s="132" t="s">
        <v>140</v>
      </c>
      <c r="E245" s="133" t="s">
        <v>635</v>
      </c>
      <c r="F245" s="134" t="s">
        <v>636</v>
      </c>
      <c r="G245" s="135" t="s">
        <v>185</v>
      </c>
      <c r="H245" s="136">
        <v>78.965999999999994</v>
      </c>
      <c r="I245" s="137"/>
      <c r="J245" s="138">
        <f>ROUND(I245*H245,2)</f>
        <v>0</v>
      </c>
      <c r="K245" s="134" t="s">
        <v>144</v>
      </c>
      <c r="L245" s="32"/>
      <c r="M245" s="139" t="s">
        <v>1</v>
      </c>
      <c r="N245" s="140" t="s">
        <v>42</v>
      </c>
      <c r="P245" s="141">
        <f>O245*H245</f>
        <v>0</v>
      </c>
      <c r="Q245" s="141">
        <v>0</v>
      </c>
      <c r="R245" s="141">
        <f>Q245*H245</f>
        <v>0</v>
      </c>
      <c r="S245" s="141">
        <v>0</v>
      </c>
      <c r="T245" s="142">
        <f>S245*H245</f>
        <v>0</v>
      </c>
      <c r="AR245" s="143" t="s">
        <v>145</v>
      </c>
      <c r="AT245" s="143" t="s">
        <v>140</v>
      </c>
      <c r="AU245" s="143" t="s">
        <v>87</v>
      </c>
      <c r="AY245" s="17" t="s">
        <v>138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7" t="s">
        <v>85</v>
      </c>
      <c r="BK245" s="144">
        <f>ROUND(I245*H245,2)</f>
        <v>0</v>
      </c>
      <c r="BL245" s="17" t="s">
        <v>145</v>
      </c>
      <c r="BM245" s="143" t="s">
        <v>1183</v>
      </c>
    </row>
    <row r="246" spans="2:65" s="13" customFormat="1" ht="10.199999999999999">
      <c r="B246" s="152"/>
      <c r="D246" s="146" t="s">
        <v>147</v>
      </c>
      <c r="F246" s="154" t="s">
        <v>1184</v>
      </c>
      <c r="H246" s="155">
        <v>78.965999999999994</v>
      </c>
      <c r="I246" s="156"/>
      <c r="L246" s="152"/>
      <c r="M246" s="157"/>
      <c r="T246" s="158"/>
      <c r="AT246" s="153" t="s">
        <v>147</v>
      </c>
      <c r="AU246" s="153" t="s">
        <v>87</v>
      </c>
      <c r="AV246" s="13" t="s">
        <v>87</v>
      </c>
      <c r="AW246" s="13" t="s">
        <v>4</v>
      </c>
      <c r="AX246" s="13" t="s">
        <v>85</v>
      </c>
      <c r="AY246" s="153" t="s">
        <v>138</v>
      </c>
    </row>
    <row r="247" spans="2:65" s="1" customFormat="1" ht="24.15" customHeight="1">
      <c r="B247" s="32"/>
      <c r="C247" s="132" t="s">
        <v>215</v>
      </c>
      <c r="D247" s="132" t="s">
        <v>140</v>
      </c>
      <c r="E247" s="133" t="s">
        <v>257</v>
      </c>
      <c r="F247" s="134" t="s">
        <v>258</v>
      </c>
      <c r="G247" s="135" t="s">
        <v>185</v>
      </c>
      <c r="H247" s="136">
        <v>39.482999999999997</v>
      </c>
      <c r="I247" s="137"/>
      <c r="J247" s="138">
        <f>ROUND(I247*H247,2)</f>
        <v>0</v>
      </c>
      <c r="K247" s="134" t="s">
        <v>144</v>
      </c>
      <c r="L247" s="32"/>
      <c r="M247" s="139" t="s">
        <v>1</v>
      </c>
      <c r="N247" s="140" t="s">
        <v>42</v>
      </c>
      <c r="P247" s="141">
        <f>O247*H247</f>
        <v>0</v>
      </c>
      <c r="Q247" s="141">
        <v>0</v>
      </c>
      <c r="R247" s="141">
        <f>Q247*H247</f>
        <v>0</v>
      </c>
      <c r="S247" s="141">
        <v>0</v>
      </c>
      <c r="T247" s="142">
        <f>S247*H247</f>
        <v>0</v>
      </c>
      <c r="AR247" s="143" t="s">
        <v>145</v>
      </c>
      <c r="AT247" s="143" t="s">
        <v>140</v>
      </c>
      <c r="AU247" s="143" t="s">
        <v>87</v>
      </c>
      <c r="AY247" s="17" t="s">
        <v>138</v>
      </c>
      <c r="BE247" s="144">
        <f>IF(N247="základní",J247,0)</f>
        <v>0</v>
      </c>
      <c r="BF247" s="144">
        <f>IF(N247="snížená",J247,0)</f>
        <v>0</v>
      </c>
      <c r="BG247" s="144">
        <f>IF(N247="zákl. přenesená",J247,0)</f>
        <v>0</v>
      </c>
      <c r="BH247" s="144">
        <f>IF(N247="sníž. přenesená",J247,0)</f>
        <v>0</v>
      </c>
      <c r="BI247" s="144">
        <f>IF(N247="nulová",J247,0)</f>
        <v>0</v>
      </c>
      <c r="BJ247" s="17" t="s">
        <v>85</v>
      </c>
      <c r="BK247" s="144">
        <f>ROUND(I247*H247,2)</f>
        <v>0</v>
      </c>
      <c r="BL247" s="17" t="s">
        <v>145</v>
      </c>
      <c r="BM247" s="143" t="s">
        <v>1185</v>
      </c>
    </row>
    <row r="248" spans="2:65" s="1" customFormat="1" ht="24.15" customHeight="1">
      <c r="B248" s="32"/>
      <c r="C248" s="132" t="s">
        <v>219</v>
      </c>
      <c r="D248" s="132" t="s">
        <v>140</v>
      </c>
      <c r="E248" s="133" t="s">
        <v>261</v>
      </c>
      <c r="F248" s="134" t="s">
        <v>262</v>
      </c>
      <c r="G248" s="135" t="s">
        <v>185</v>
      </c>
      <c r="H248" s="136">
        <v>394.83</v>
      </c>
      <c r="I248" s="137"/>
      <c r="J248" s="138">
        <f>ROUND(I248*H248,2)</f>
        <v>0</v>
      </c>
      <c r="K248" s="134" t="s">
        <v>144</v>
      </c>
      <c r="L248" s="32"/>
      <c r="M248" s="139" t="s">
        <v>1</v>
      </c>
      <c r="N248" s="140" t="s">
        <v>42</v>
      </c>
      <c r="P248" s="141">
        <f>O248*H248</f>
        <v>0</v>
      </c>
      <c r="Q248" s="141">
        <v>0</v>
      </c>
      <c r="R248" s="141">
        <f>Q248*H248</f>
        <v>0</v>
      </c>
      <c r="S248" s="141">
        <v>0</v>
      </c>
      <c r="T248" s="142">
        <f>S248*H248</f>
        <v>0</v>
      </c>
      <c r="AR248" s="143" t="s">
        <v>145</v>
      </c>
      <c r="AT248" s="143" t="s">
        <v>140</v>
      </c>
      <c r="AU248" s="143" t="s">
        <v>87</v>
      </c>
      <c r="AY248" s="17" t="s">
        <v>138</v>
      </c>
      <c r="BE248" s="144">
        <f>IF(N248="základní",J248,0)</f>
        <v>0</v>
      </c>
      <c r="BF248" s="144">
        <f>IF(N248="snížená",J248,0)</f>
        <v>0</v>
      </c>
      <c r="BG248" s="144">
        <f>IF(N248="zákl. přenesená",J248,0)</f>
        <v>0</v>
      </c>
      <c r="BH248" s="144">
        <f>IF(N248="sníž. přenesená",J248,0)</f>
        <v>0</v>
      </c>
      <c r="BI248" s="144">
        <f>IF(N248="nulová",J248,0)</f>
        <v>0</v>
      </c>
      <c r="BJ248" s="17" t="s">
        <v>85</v>
      </c>
      <c r="BK248" s="144">
        <f>ROUND(I248*H248,2)</f>
        <v>0</v>
      </c>
      <c r="BL248" s="17" t="s">
        <v>145</v>
      </c>
      <c r="BM248" s="143" t="s">
        <v>1186</v>
      </c>
    </row>
    <row r="249" spans="2:65" s="13" customFormat="1" ht="10.199999999999999">
      <c r="B249" s="152"/>
      <c r="D249" s="146" t="s">
        <v>147</v>
      </c>
      <c r="F249" s="154" t="s">
        <v>1187</v>
      </c>
      <c r="H249" s="155">
        <v>394.83</v>
      </c>
      <c r="I249" s="156"/>
      <c r="L249" s="152"/>
      <c r="M249" s="157"/>
      <c r="T249" s="158"/>
      <c r="AT249" s="153" t="s">
        <v>147</v>
      </c>
      <c r="AU249" s="153" t="s">
        <v>87</v>
      </c>
      <c r="AV249" s="13" t="s">
        <v>87</v>
      </c>
      <c r="AW249" s="13" t="s">
        <v>4</v>
      </c>
      <c r="AX249" s="13" t="s">
        <v>85</v>
      </c>
      <c r="AY249" s="153" t="s">
        <v>138</v>
      </c>
    </row>
    <row r="250" spans="2:65" s="1" customFormat="1" ht="33" customHeight="1">
      <c r="B250" s="32"/>
      <c r="C250" s="132" t="s">
        <v>223</v>
      </c>
      <c r="D250" s="132" t="s">
        <v>140</v>
      </c>
      <c r="E250" s="133" t="s">
        <v>1188</v>
      </c>
      <c r="F250" s="134" t="s">
        <v>1189</v>
      </c>
      <c r="G250" s="135" t="s">
        <v>185</v>
      </c>
      <c r="H250" s="136">
        <v>39.482999999999997</v>
      </c>
      <c r="I250" s="137"/>
      <c r="J250" s="138">
        <f>ROUND(I250*H250,2)</f>
        <v>0</v>
      </c>
      <c r="K250" s="134" t="s">
        <v>144</v>
      </c>
      <c r="L250" s="32"/>
      <c r="M250" s="139" t="s">
        <v>1</v>
      </c>
      <c r="N250" s="140" t="s">
        <v>42</v>
      </c>
      <c r="P250" s="141">
        <f>O250*H250</f>
        <v>0</v>
      </c>
      <c r="Q250" s="141">
        <v>0</v>
      </c>
      <c r="R250" s="141">
        <f>Q250*H250</f>
        <v>0</v>
      </c>
      <c r="S250" s="141">
        <v>0</v>
      </c>
      <c r="T250" s="142">
        <f>S250*H250</f>
        <v>0</v>
      </c>
      <c r="AR250" s="143" t="s">
        <v>145</v>
      </c>
      <c r="AT250" s="143" t="s">
        <v>140</v>
      </c>
      <c r="AU250" s="143" t="s">
        <v>87</v>
      </c>
      <c r="AY250" s="17" t="s">
        <v>138</v>
      </c>
      <c r="BE250" s="144">
        <f>IF(N250="základní",J250,0)</f>
        <v>0</v>
      </c>
      <c r="BF250" s="144">
        <f>IF(N250="snížená",J250,0)</f>
        <v>0</v>
      </c>
      <c r="BG250" s="144">
        <f>IF(N250="zákl. přenesená",J250,0)</f>
        <v>0</v>
      </c>
      <c r="BH250" s="144">
        <f>IF(N250="sníž. přenesená",J250,0)</f>
        <v>0</v>
      </c>
      <c r="BI250" s="144">
        <f>IF(N250="nulová",J250,0)</f>
        <v>0</v>
      </c>
      <c r="BJ250" s="17" t="s">
        <v>85</v>
      </c>
      <c r="BK250" s="144">
        <f>ROUND(I250*H250,2)</f>
        <v>0</v>
      </c>
      <c r="BL250" s="17" t="s">
        <v>145</v>
      </c>
      <c r="BM250" s="143" t="s">
        <v>1190</v>
      </c>
    </row>
    <row r="251" spans="2:65" s="11" customFormat="1" ht="22.8" customHeight="1">
      <c r="B251" s="120"/>
      <c r="D251" s="121" t="s">
        <v>76</v>
      </c>
      <c r="E251" s="130" t="s">
        <v>269</v>
      </c>
      <c r="F251" s="130" t="s">
        <v>270</v>
      </c>
      <c r="I251" s="123"/>
      <c r="J251" s="131">
        <f>BK251</f>
        <v>0</v>
      </c>
      <c r="L251" s="120"/>
      <c r="M251" s="125"/>
      <c r="P251" s="126">
        <f>P252</f>
        <v>0</v>
      </c>
      <c r="R251" s="126">
        <f>R252</f>
        <v>0</v>
      </c>
      <c r="T251" s="127">
        <f>T252</f>
        <v>0</v>
      </c>
      <c r="AR251" s="121" t="s">
        <v>85</v>
      </c>
      <c r="AT251" s="128" t="s">
        <v>76</v>
      </c>
      <c r="AU251" s="128" t="s">
        <v>85</v>
      </c>
      <c r="AY251" s="121" t="s">
        <v>138</v>
      </c>
      <c r="BK251" s="129">
        <f>BK252</f>
        <v>0</v>
      </c>
    </row>
    <row r="252" spans="2:65" s="1" customFormat="1" ht="21.75" customHeight="1">
      <c r="B252" s="32"/>
      <c r="C252" s="132" t="s">
        <v>229</v>
      </c>
      <c r="D252" s="132" t="s">
        <v>140</v>
      </c>
      <c r="E252" s="133" t="s">
        <v>644</v>
      </c>
      <c r="F252" s="134" t="s">
        <v>645</v>
      </c>
      <c r="G252" s="135" t="s">
        <v>185</v>
      </c>
      <c r="H252" s="136">
        <v>61.829000000000001</v>
      </c>
      <c r="I252" s="137"/>
      <c r="J252" s="138">
        <f>ROUND(I252*H252,2)</f>
        <v>0</v>
      </c>
      <c r="K252" s="134" t="s">
        <v>144</v>
      </c>
      <c r="L252" s="32"/>
      <c r="M252" s="139" t="s">
        <v>1</v>
      </c>
      <c r="N252" s="140" t="s">
        <v>42</v>
      </c>
      <c r="P252" s="141">
        <f>O252*H252</f>
        <v>0</v>
      </c>
      <c r="Q252" s="141">
        <v>0</v>
      </c>
      <c r="R252" s="141">
        <f>Q252*H252</f>
        <v>0</v>
      </c>
      <c r="S252" s="141">
        <v>0</v>
      </c>
      <c r="T252" s="142">
        <f>S252*H252</f>
        <v>0</v>
      </c>
      <c r="AR252" s="143" t="s">
        <v>145</v>
      </c>
      <c r="AT252" s="143" t="s">
        <v>140</v>
      </c>
      <c r="AU252" s="143" t="s">
        <v>87</v>
      </c>
      <c r="AY252" s="17" t="s">
        <v>138</v>
      </c>
      <c r="BE252" s="144">
        <f>IF(N252="základní",J252,0)</f>
        <v>0</v>
      </c>
      <c r="BF252" s="144">
        <f>IF(N252="snížená",J252,0)</f>
        <v>0</v>
      </c>
      <c r="BG252" s="144">
        <f>IF(N252="zákl. přenesená",J252,0)</f>
        <v>0</v>
      </c>
      <c r="BH252" s="144">
        <f>IF(N252="sníž. přenesená",J252,0)</f>
        <v>0</v>
      </c>
      <c r="BI252" s="144">
        <f>IF(N252="nulová",J252,0)</f>
        <v>0</v>
      </c>
      <c r="BJ252" s="17" t="s">
        <v>85</v>
      </c>
      <c r="BK252" s="144">
        <f>ROUND(I252*H252,2)</f>
        <v>0</v>
      </c>
      <c r="BL252" s="17" t="s">
        <v>145</v>
      </c>
      <c r="BM252" s="143" t="s">
        <v>1191</v>
      </c>
    </row>
    <row r="253" spans="2:65" s="11" customFormat="1" ht="25.95" customHeight="1">
      <c r="B253" s="120"/>
      <c r="D253" s="121" t="s">
        <v>76</v>
      </c>
      <c r="E253" s="122" t="s">
        <v>275</v>
      </c>
      <c r="F253" s="122" t="s">
        <v>276</v>
      </c>
      <c r="I253" s="123"/>
      <c r="J253" s="124">
        <f>BK253</f>
        <v>0</v>
      </c>
      <c r="L253" s="120"/>
      <c r="M253" s="125"/>
      <c r="P253" s="126">
        <f>P254+P262+P267+P277+P314+P457+P465+P480+P493+P499</f>
        <v>0</v>
      </c>
      <c r="R253" s="126">
        <f>R254+R262+R267+R277+R314+R457+R465+R480+R493+R499</f>
        <v>25.437198019999997</v>
      </c>
      <c r="T253" s="127">
        <f>T254+T262+T267+T277+T314+T457+T465+T480+T493+T499</f>
        <v>11.188197000000001</v>
      </c>
      <c r="AR253" s="121" t="s">
        <v>87</v>
      </c>
      <c r="AT253" s="128" t="s">
        <v>76</v>
      </c>
      <c r="AU253" s="128" t="s">
        <v>77</v>
      </c>
      <c r="AY253" s="121" t="s">
        <v>138</v>
      </c>
      <c r="BK253" s="129">
        <f>BK254+BK262+BK267+BK277+BK314+BK457+BK465+BK480+BK493+BK499</f>
        <v>0</v>
      </c>
    </row>
    <row r="254" spans="2:65" s="11" customFormat="1" ht="22.8" customHeight="1">
      <c r="B254" s="120"/>
      <c r="D254" s="121" t="s">
        <v>76</v>
      </c>
      <c r="E254" s="130" t="s">
        <v>647</v>
      </c>
      <c r="F254" s="130" t="s">
        <v>648</v>
      </c>
      <c r="I254" s="123"/>
      <c r="J254" s="131">
        <f>BK254</f>
        <v>0</v>
      </c>
      <c r="L254" s="120"/>
      <c r="M254" s="125"/>
      <c r="P254" s="126">
        <f>SUM(P255:P261)</f>
        <v>0</v>
      </c>
      <c r="R254" s="126">
        <f>SUM(R255:R261)</f>
        <v>0.34642440000000002</v>
      </c>
      <c r="T254" s="127">
        <f>SUM(T255:T261)</f>
        <v>0</v>
      </c>
      <c r="AR254" s="121" t="s">
        <v>87</v>
      </c>
      <c r="AT254" s="128" t="s">
        <v>76</v>
      </c>
      <c r="AU254" s="128" t="s">
        <v>85</v>
      </c>
      <c r="AY254" s="121" t="s">
        <v>138</v>
      </c>
      <c r="BK254" s="129">
        <f>SUM(BK255:BK261)</f>
        <v>0</v>
      </c>
    </row>
    <row r="255" spans="2:65" s="1" customFormat="1" ht="24.15" customHeight="1">
      <c r="B255" s="32"/>
      <c r="C255" s="132" t="s">
        <v>235</v>
      </c>
      <c r="D255" s="132" t="s">
        <v>140</v>
      </c>
      <c r="E255" s="133" t="s">
        <v>851</v>
      </c>
      <c r="F255" s="134" t="s">
        <v>852</v>
      </c>
      <c r="G255" s="135" t="s">
        <v>143</v>
      </c>
      <c r="H255" s="136">
        <v>49.56</v>
      </c>
      <c r="I255" s="137"/>
      <c r="J255" s="138">
        <f>ROUND(I255*H255,2)</f>
        <v>0</v>
      </c>
      <c r="K255" s="134" t="s">
        <v>144</v>
      </c>
      <c r="L255" s="32"/>
      <c r="M255" s="139" t="s">
        <v>1</v>
      </c>
      <c r="N255" s="140" t="s">
        <v>42</v>
      </c>
      <c r="P255" s="141">
        <f>O255*H255</f>
        <v>0</v>
      </c>
      <c r="Q255" s="141">
        <v>6.0000000000000001E-3</v>
      </c>
      <c r="R255" s="141">
        <f>Q255*H255</f>
        <v>0.29736000000000001</v>
      </c>
      <c r="S255" s="141">
        <v>0</v>
      </c>
      <c r="T255" s="142">
        <f>S255*H255</f>
        <v>0</v>
      </c>
      <c r="AR255" s="143" t="s">
        <v>223</v>
      </c>
      <c r="AT255" s="143" t="s">
        <v>140</v>
      </c>
      <c r="AU255" s="143" t="s">
        <v>87</v>
      </c>
      <c r="AY255" s="17" t="s">
        <v>138</v>
      </c>
      <c r="BE255" s="144">
        <f>IF(N255="základní",J255,0)</f>
        <v>0</v>
      </c>
      <c r="BF255" s="144">
        <f>IF(N255="snížená",J255,0)</f>
        <v>0</v>
      </c>
      <c r="BG255" s="144">
        <f>IF(N255="zákl. přenesená",J255,0)</f>
        <v>0</v>
      </c>
      <c r="BH255" s="144">
        <f>IF(N255="sníž. přenesená",J255,0)</f>
        <v>0</v>
      </c>
      <c r="BI255" s="144">
        <f>IF(N255="nulová",J255,0)</f>
        <v>0</v>
      </c>
      <c r="BJ255" s="17" t="s">
        <v>85</v>
      </c>
      <c r="BK255" s="144">
        <f>ROUND(I255*H255,2)</f>
        <v>0</v>
      </c>
      <c r="BL255" s="17" t="s">
        <v>223</v>
      </c>
      <c r="BM255" s="143" t="s">
        <v>1192</v>
      </c>
    </row>
    <row r="256" spans="2:65" s="12" customFormat="1" ht="10.199999999999999">
      <c r="B256" s="145"/>
      <c r="D256" s="146" t="s">
        <v>147</v>
      </c>
      <c r="E256" s="147" t="s">
        <v>1</v>
      </c>
      <c r="F256" s="148" t="s">
        <v>1193</v>
      </c>
      <c r="H256" s="147" t="s">
        <v>1</v>
      </c>
      <c r="I256" s="149"/>
      <c r="L256" s="145"/>
      <c r="M256" s="150"/>
      <c r="T256" s="151"/>
      <c r="AT256" s="147" t="s">
        <v>147</v>
      </c>
      <c r="AU256" s="147" t="s">
        <v>87</v>
      </c>
      <c r="AV256" s="12" t="s">
        <v>85</v>
      </c>
      <c r="AW256" s="12" t="s">
        <v>34</v>
      </c>
      <c r="AX256" s="12" t="s">
        <v>77</v>
      </c>
      <c r="AY256" s="147" t="s">
        <v>138</v>
      </c>
    </row>
    <row r="257" spans="2:65" s="13" customFormat="1" ht="10.199999999999999">
      <c r="B257" s="152"/>
      <c r="D257" s="146" t="s">
        <v>147</v>
      </c>
      <c r="E257" s="153" t="s">
        <v>1</v>
      </c>
      <c r="F257" s="154" t="s">
        <v>1194</v>
      </c>
      <c r="H257" s="155">
        <v>49.56</v>
      </c>
      <c r="I257" s="156"/>
      <c r="L257" s="152"/>
      <c r="M257" s="157"/>
      <c r="T257" s="158"/>
      <c r="AT257" s="153" t="s">
        <v>147</v>
      </c>
      <c r="AU257" s="153" t="s">
        <v>87</v>
      </c>
      <c r="AV257" s="13" t="s">
        <v>87</v>
      </c>
      <c r="AW257" s="13" t="s">
        <v>34</v>
      </c>
      <c r="AX257" s="13" t="s">
        <v>85</v>
      </c>
      <c r="AY257" s="153" t="s">
        <v>138</v>
      </c>
    </row>
    <row r="258" spans="2:65" s="1" customFormat="1" ht="24.15" customHeight="1">
      <c r="B258" s="32"/>
      <c r="C258" s="173" t="s">
        <v>240</v>
      </c>
      <c r="D258" s="173" t="s">
        <v>201</v>
      </c>
      <c r="E258" s="174" t="s">
        <v>1195</v>
      </c>
      <c r="F258" s="175" t="s">
        <v>1196</v>
      </c>
      <c r="G258" s="176" t="s">
        <v>143</v>
      </c>
      <c r="H258" s="177">
        <v>54.515999999999998</v>
      </c>
      <c r="I258" s="178"/>
      <c r="J258" s="179">
        <f>ROUND(I258*H258,2)</f>
        <v>0</v>
      </c>
      <c r="K258" s="175" t="s">
        <v>144</v>
      </c>
      <c r="L258" s="180"/>
      <c r="M258" s="181" t="s">
        <v>1</v>
      </c>
      <c r="N258" s="182" t="s">
        <v>42</v>
      </c>
      <c r="P258" s="141">
        <f>O258*H258</f>
        <v>0</v>
      </c>
      <c r="Q258" s="141">
        <v>8.9999999999999998E-4</v>
      </c>
      <c r="R258" s="141">
        <f>Q258*H258</f>
        <v>4.9064399999999994E-2</v>
      </c>
      <c r="S258" s="141">
        <v>0</v>
      </c>
      <c r="T258" s="142">
        <f>S258*H258</f>
        <v>0</v>
      </c>
      <c r="AR258" s="143" t="s">
        <v>286</v>
      </c>
      <c r="AT258" s="143" t="s">
        <v>201</v>
      </c>
      <c r="AU258" s="143" t="s">
        <v>87</v>
      </c>
      <c r="AY258" s="17" t="s">
        <v>138</v>
      </c>
      <c r="BE258" s="144">
        <f>IF(N258="základní",J258,0)</f>
        <v>0</v>
      </c>
      <c r="BF258" s="144">
        <f>IF(N258="snížená",J258,0)</f>
        <v>0</v>
      </c>
      <c r="BG258" s="144">
        <f>IF(N258="zákl. přenesená",J258,0)</f>
        <v>0</v>
      </c>
      <c r="BH258" s="144">
        <f>IF(N258="sníž. přenesená",J258,0)</f>
        <v>0</v>
      </c>
      <c r="BI258" s="144">
        <f>IF(N258="nulová",J258,0)</f>
        <v>0</v>
      </c>
      <c r="BJ258" s="17" t="s">
        <v>85</v>
      </c>
      <c r="BK258" s="144">
        <f>ROUND(I258*H258,2)</f>
        <v>0</v>
      </c>
      <c r="BL258" s="17" t="s">
        <v>223</v>
      </c>
      <c r="BM258" s="143" t="s">
        <v>1197</v>
      </c>
    </row>
    <row r="259" spans="2:65" s="12" customFormat="1" ht="10.199999999999999">
      <c r="B259" s="145"/>
      <c r="D259" s="146" t="s">
        <v>147</v>
      </c>
      <c r="E259" s="147" t="s">
        <v>1</v>
      </c>
      <c r="F259" s="148" t="s">
        <v>1193</v>
      </c>
      <c r="H259" s="147" t="s">
        <v>1</v>
      </c>
      <c r="I259" s="149"/>
      <c r="L259" s="145"/>
      <c r="M259" s="150"/>
      <c r="T259" s="151"/>
      <c r="AT259" s="147" t="s">
        <v>147</v>
      </c>
      <c r="AU259" s="147" t="s">
        <v>87</v>
      </c>
      <c r="AV259" s="12" t="s">
        <v>85</v>
      </c>
      <c r="AW259" s="12" t="s">
        <v>34</v>
      </c>
      <c r="AX259" s="12" t="s">
        <v>77</v>
      </c>
      <c r="AY259" s="147" t="s">
        <v>138</v>
      </c>
    </row>
    <row r="260" spans="2:65" s="13" customFormat="1" ht="10.199999999999999">
      <c r="B260" s="152"/>
      <c r="D260" s="146" t="s">
        <v>147</v>
      </c>
      <c r="E260" s="153" t="s">
        <v>1</v>
      </c>
      <c r="F260" s="154" t="s">
        <v>1198</v>
      </c>
      <c r="H260" s="155">
        <v>54.515999999999998</v>
      </c>
      <c r="I260" s="156"/>
      <c r="L260" s="152"/>
      <c r="M260" s="157"/>
      <c r="T260" s="158"/>
      <c r="AT260" s="153" t="s">
        <v>147</v>
      </c>
      <c r="AU260" s="153" t="s">
        <v>87</v>
      </c>
      <c r="AV260" s="13" t="s">
        <v>87</v>
      </c>
      <c r="AW260" s="13" t="s">
        <v>34</v>
      </c>
      <c r="AX260" s="13" t="s">
        <v>85</v>
      </c>
      <c r="AY260" s="153" t="s">
        <v>138</v>
      </c>
    </row>
    <row r="261" spans="2:65" s="1" customFormat="1" ht="24.15" customHeight="1">
      <c r="B261" s="32"/>
      <c r="C261" s="132" t="s">
        <v>246</v>
      </c>
      <c r="D261" s="132" t="s">
        <v>140</v>
      </c>
      <c r="E261" s="133" t="s">
        <v>1199</v>
      </c>
      <c r="F261" s="134" t="s">
        <v>1200</v>
      </c>
      <c r="G261" s="135" t="s">
        <v>185</v>
      </c>
      <c r="H261" s="136">
        <v>0.34599999999999997</v>
      </c>
      <c r="I261" s="137"/>
      <c r="J261" s="138">
        <f>ROUND(I261*H261,2)</f>
        <v>0</v>
      </c>
      <c r="K261" s="134" t="s">
        <v>144</v>
      </c>
      <c r="L261" s="32"/>
      <c r="M261" s="139" t="s">
        <v>1</v>
      </c>
      <c r="N261" s="140" t="s">
        <v>42</v>
      </c>
      <c r="P261" s="141">
        <f>O261*H261</f>
        <v>0</v>
      </c>
      <c r="Q261" s="141">
        <v>0</v>
      </c>
      <c r="R261" s="141">
        <f>Q261*H261</f>
        <v>0</v>
      </c>
      <c r="S261" s="141">
        <v>0</v>
      </c>
      <c r="T261" s="142">
        <f>S261*H261</f>
        <v>0</v>
      </c>
      <c r="AR261" s="143" t="s">
        <v>223</v>
      </c>
      <c r="AT261" s="143" t="s">
        <v>140</v>
      </c>
      <c r="AU261" s="143" t="s">
        <v>87</v>
      </c>
      <c r="AY261" s="17" t="s">
        <v>138</v>
      </c>
      <c r="BE261" s="144">
        <f>IF(N261="základní",J261,0)</f>
        <v>0</v>
      </c>
      <c r="BF261" s="144">
        <f>IF(N261="snížená",J261,0)</f>
        <v>0</v>
      </c>
      <c r="BG261" s="144">
        <f>IF(N261="zákl. přenesená",J261,0)</f>
        <v>0</v>
      </c>
      <c r="BH261" s="144">
        <f>IF(N261="sníž. přenesená",J261,0)</f>
        <v>0</v>
      </c>
      <c r="BI261" s="144">
        <f>IF(N261="nulová",J261,0)</f>
        <v>0</v>
      </c>
      <c r="BJ261" s="17" t="s">
        <v>85</v>
      </c>
      <c r="BK261" s="144">
        <f>ROUND(I261*H261,2)</f>
        <v>0</v>
      </c>
      <c r="BL261" s="17" t="s">
        <v>223</v>
      </c>
      <c r="BM261" s="143" t="s">
        <v>1201</v>
      </c>
    </row>
    <row r="262" spans="2:65" s="11" customFormat="1" ht="22.8" customHeight="1">
      <c r="B262" s="120"/>
      <c r="D262" s="121" t="s">
        <v>76</v>
      </c>
      <c r="E262" s="130" t="s">
        <v>1202</v>
      </c>
      <c r="F262" s="130" t="s">
        <v>1203</v>
      </c>
      <c r="I262" s="123"/>
      <c r="J262" s="131">
        <f>BK262</f>
        <v>0</v>
      </c>
      <c r="L262" s="120"/>
      <c r="M262" s="125"/>
      <c r="P262" s="126">
        <f>SUM(P263:P266)</f>
        <v>0</v>
      </c>
      <c r="R262" s="126">
        <f>SUM(R263:R266)</f>
        <v>9.6000000000000002E-4</v>
      </c>
      <c r="T262" s="127">
        <f>SUM(T263:T266)</f>
        <v>0</v>
      </c>
      <c r="AR262" s="121" t="s">
        <v>87</v>
      </c>
      <c r="AT262" s="128" t="s">
        <v>76</v>
      </c>
      <c r="AU262" s="128" t="s">
        <v>85</v>
      </c>
      <c r="AY262" s="121" t="s">
        <v>138</v>
      </c>
      <c r="BK262" s="129">
        <f>SUM(BK263:BK266)</f>
        <v>0</v>
      </c>
    </row>
    <row r="263" spans="2:65" s="1" customFormat="1" ht="16.5" customHeight="1">
      <c r="B263" s="32"/>
      <c r="C263" s="132" t="s">
        <v>7</v>
      </c>
      <c r="D263" s="132" t="s">
        <v>140</v>
      </c>
      <c r="E263" s="133" t="s">
        <v>1204</v>
      </c>
      <c r="F263" s="134" t="s">
        <v>1205</v>
      </c>
      <c r="G263" s="135" t="s">
        <v>232</v>
      </c>
      <c r="H263" s="136">
        <v>8</v>
      </c>
      <c r="I263" s="137"/>
      <c r="J263" s="138">
        <f>ROUND(I263*H263,2)</f>
        <v>0</v>
      </c>
      <c r="K263" s="134" t="s">
        <v>1</v>
      </c>
      <c r="L263" s="32"/>
      <c r="M263" s="139" t="s">
        <v>1</v>
      </c>
      <c r="N263" s="140" t="s">
        <v>42</v>
      </c>
      <c r="P263" s="141">
        <f>O263*H263</f>
        <v>0</v>
      </c>
      <c r="Q263" s="141">
        <v>0</v>
      </c>
      <c r="R263" s="141">
        <f>Q263*H263</f>
        <v>0</v>
      </c>
      <c r="S263" s="141">
        <v>0</v>
      </c>
      <c r="T263" s="142">
        <f>S263*H263</f>
        <v>0</v>
      </c>
      <c r="AR263" s="143" t="s">
        <v>223</v>
      </c>
      <c r="AT263" s="143" t="s">
        <v>140</v>
      </c>
      <c r="AU263" s="143" t="s">
        <v>87</v>
      </c>
      <c r="AY263" s="17" t="s">
        <v>138</v>
      </c>
      <c r="BE263" s="144">
        <f>IF(N263="základní",J263,0)</f>
        <v>0</v>
      </c>
      <c r="BF263" s="144">
        <f>IF(N263="snížená",J263,0)</f>
        <v>0</v>
      </c>
      <c r="BG263" s="144">
        <f>IF(N263="zákl. přenesená",J263,0)</f>
        <v>0</v>
      </c>
      <c r="BH263" s="144">
        <f>IF(N263="sníž. přenesená",J263,0)</f>
        <v>0</v>
      </c>
      <c r="BI263" s="144">
        <f>IF(N263="nulová",J263,0)</f>
        <v>0</v>
      </c>
      <c r="BJ263" s="17" t="s">
        <v>85</v>
      </c>
      <c r="BK263" s="144">
        <f>ROUND(I263*H263,2)</f>
        <v>0</v>
      </c>
      <c r="BL263" s="17" t="s">
        <v>223</v>
      </c>
      <c r="BM263" s="143" t="s">
        <v>1206</v>
      </c>
    </row>
    <row r="264" spans="2:65" s="13" customFormat="1" ht="10.199999999999999">
      <c r="B264" s="152"/>
      <c r="D264" s="146" t="s">
        <v>147</v>
      </c>
      <c r="E264" s="153" t="s">
        <v>1</v>
      </c>
      <c r="F264" s="154" t="s">
        <v>182</v>
      </c>
      <c r="H264" s="155">
        <v>8</v>
      </c>
      <c r="I264" s="156"/>
      <c r="L264" s="152"/>
      <c r="M264" s="157"/>
      <c r="T264" s="158"/>
      <c r="AT264" s="153" t="s">
        <v>147</v>
      </c>
      <c r="AU264" s="153" t="s">
        <v>87</v>
      </c>
      <c r="AV264" s="13" t="s">
        <v>87</v>
      </c>
      <c r="AW264" s="13" t="s">
        <v>34</v>
      </c>
      <c r="AX264" s="13" t="s">
        <v>85</v>
      </c>
      <c r="AY264" s="153" t="s">
        <v>138</v>
      </c>
    </row>
    <row r="265" spans="2:65" s="1" customFormat="1" ht="16.5" customHeight="1">
      <c r="B265" s="32"/>
      <c r="C265" s="173" t="s">
        <v>256</v>
      </c>
      <c r="D265" s="173" t="s">
        <v>201</v>
      </c>
      <c r="E265" s="174" t="s">
        <v>1207</v>
      </c>
      <c r="F265" s="175" t="s">
        <v>1208</v>
      </c>
      <c r="G265" s="176" t="s">
        <v>232</v>
      </c>
      <c r="H265" s="177">
        <v>8</v>
      </c>
      <c r="I265" s="178"/>
      <c r="J265" s="179">
        <f>ROUND(I265*H265,2)</f>
        <v>0</v>
      </c>
      <c r="K265" s="175" t="s">
        <v>1</v>
      </c>
      <c r="L265" s="180"/>
      <c r="M265" s="181" t="s">
        <v>1</v>
      </c>
      <c r="N265" s="182" t="s">
        <v>42</v>
      </c>
      <c r="P265" s="141">
        <f>O265*H265</f>
        <v>0</v>
      </c>
      <c r="Q265" s="141">
        <v>1.2E-4</v>
      </c>
      <c r="R265" s="141">
        <f>Q265*H265</f>
        <v>9.6000000000000002E-4</v>
      </c>
      <c r="S265" s="141">
        <v>0</v>
      </c>
      <c r="T265" s="142">
        <f>S265*H265</f>
        <v>0</v>
      </c>
      <c r="AR265" s="143" t="s">
        <v>286</v>
      </c>
      <c r="AT265" s="143" t="s">
        <v>201</v>
      </c>
      <c r="AU265" s="143" t="s">
        <v>87</v>
      </c>
      <c r="AY265" s="17" t="s">
        <v>138</v>
      </c>
      <c r="BE265" s="144">
        <f>IF(N265="základní",J265,0)</f>
        <v>0</v>
      </c>
      <c r="BF265" s="144">
        <f>IF(N265="snížená",J265,0)</f>
        <v>0</v>
      </c>
      <c r="BG265" s="144">
        <f>IF(N265="zákl. přenesená",J265,0)</f>
        <v>0</v>
      </c>
      <c r="BH265" s="144">
        <f>IF(N265="sníž. přenesená",J265,0)</f>
        <v>0</v>
      </c>
      <c r="BI265" s="144">
        <f>IF(N265="nulová",J265,0)</f>
        <v>0</v>
      </c>
      <c r="BJ265" s="17" t="s">
        <v>85</v>
      </c>
      <c r="BK265" s="144">
        <f>ROUND(I265*H265,2)</f>
        <v>0</v>
      </c>
      <c r="BL265" s="17" t="s">
        <v>223</v>
      </c>
      <c r="BM265" s="143" t="s">
        <v>1209</v>
      </c>
    </row>
    <row r="266" spans="2:65" s="1" customFormat="1" ht="24.15" customHeight="1">
      <c r="B266" s="32"/>
      <c r="C266" s="132" t="s">
        <v>260</v>
      </c>
      <c r="D266" s="132" t="s">
        <v>140</v>
      </c>
      <c r="E266" s="133" t="s">
        <v>1210</v>
      </c>
      <c r="F266" s="134" t="s">
        <v>1211</v>
      </c>
      <c r="G266" s="135" t="s">
        <v>185</v>
      </c>
      <c r="H266" s="136">
        <v>1E-3</v>
      </c>
      <c r="I266" s="137"/>
      <c r="J266" s="138">
        <f>ROUND(I266*H266,2)</f>
        <v>0</v>
      </c>
      <c r="K266" s="134" t="s">
        <v>144</v>
      </c>
      <c r="L266" s="32"/>
      <c r="M266" s="139" t="s">
        <v>1</v>
      </c>
      <c r="N266" s="140" t="s">
        <v>42</v>
      </c>
      <c r="P266" s="141">
        <f>O266*H266</f>
        <v>0</v>
      </c>
      <c r="Q266" s="141">
        <v>0</v>
      </c>
      <c r="R266" s="141">
        <f>Q266*H266</f>
        <v>0</v>
      </c>
      <c r="S266" s="141">
        <v>0</v>
      </c>
      <c r="T266" s="142">
        <f>S266*H266</f>
        <v>0</v>
      </c>
      <c r="AR266" s="143" t="s">
        <v>223</v>
      </c>
      <c r="AT266" s="143" t="s">
        <v>140</v>
      </c>
      <c r="AU266" s="143" t="s">
        <v>87</v>
      </c>
      <c r="AY266" s="17" t="s">
        <v>138</v>
      </c>
      <c r="BE266" s="144">
        <f>IF(N266="základní",J266,0)</f>
        <v>0</v>
      </c>
      <c r="BF266" s="144">
        <f>IF(N266="snížená",J266,0)</f>
        <v>0</v>
      </c>
      <c r="BG266" s="144">
        <f>IF(N266="zákl. přenesená",J266,0)</f>
        <v>0</v>
      </c>
      <c r="BH266" s="144">
        <f>IF(N266="sníž. přenesená",J266,0)</f>
        <v>0</v>
      </c>
      <c r="BI266" s="144">
        <f>IF(N266="nulová",J266,0)</f>
        <v>0</v>
      </c>
      <c r="BJ266" s="17" t="s">
        <v>85</v>
      </c>
      <c r="BK266" s="144">
        <f>ROUND(I266*H266,2)</f>
        <v>0</v>
      </c>
      <c r="BL266" s="17" t="s">
        <v>223</v>
      </c>
      <c r="BM266" s="143" t="s">
        <v>1212</v>
      </c>
    </row>
    <row r="267" spans="2:65" s="11" customFormat="1" ht="22.8" customHeight="1">
      <c r="B267" s="120"/>
      <c r="D267" s="121" t="s">
        <v>76</v>
      </c>
      <c r="E267" s="130" t="s">
        <v>1213</v>
      </c>
      <c r="F267" s="130" t="s">
        <v>1214</v>
      </c>
      <c r="I267" s="123"/>
      <c r="J267" s="131">
        <f>BK267</f>
        <v>0</v>
      </c>
      <c r="L267" s="120"/>
      <c r="M267" s="125"/>
      <c r="P267" s="126">
        <f>SUM(P268:P276)</f>
        <v>0</v>
      </c>
      <c r="R267" s="126">
        <f>SUM(R268:R276)</f>
        <v>0</v>
      </c>
      <c r="T267" s="127">
        <f>SUM(T268:T276)</f>
        <v>9.7631999999999994</v>
      </c>
      <c r="AR267" s="121" t="s">
        <v>87</v>
      </c>
      <c r="AT267" s="128" t="s">
        <v>76</v>
      </c>
      <c r="AU267" s="128" t="s">
        <v>85</v>
      </c>
      <c r="AY267" s="121" t="s">
        <v>138</v>
      </c>
      <c r="BK267" s="129">
        <f>SUM(BK268:BK276)</f>
        <v>0</v>
      </c>
    </row>
    <row r="268" spans="2:65" s="1" customFormat="1" ht="24.15" customHeight="1">
      <c r="B268" s="32"/>
      <c r="C268" s="132" t="s">
        <v>265</v>
      </c>
      <c r="D268" s="132" t="s">
        <v>140</v>
      </c>
      <c r="E268" s="133" t="s">
        <v>1215</v>
      </c>
      <c r="F268" s="134" t="s">
        <v>1216</v>
      </c>
      <c r="G268" s="135" t="s">
        <v>143</v>
      </c>
      <c r="H268" s="136">
        <v>216.96</v>
      </c>
      <c r="I268" s="137"/>
      <c r="J268" s="138">
        <f>ROUND(I268*H268,2)</f>
        <v>0</v>
      </c>
      <c r="K268" s="134" t="s">
        <v>144</v>
      </c>
      <c r="L268" s="32"/>
      <c r="M268" s="139" t="s">
        <v>1</v>
      </c>
      <c r="N268" s="140" t="s">
        <v>42</v>
      </c>
      <c r="P268" s="141">
        <f>O268*H268</f>
        <v>0</v>
      </c>
      <c r="Q268" s="141">
        <v>0</v>
      </c>
      <c r="R268" s="141">
        <f>Q268*H268</f>
        <v>0</v>
      </c>
      <c r="S268" s="141">
        <v>4.4999999999999998E-2</v>
      </c>
      <c r="T268" s="142">
        <f>S268*H268</f>
        <v>9.7631999999999994</v>
      </c>
      <c r="AR268" s="143" t="s">
        <v>223</v>
      </c>
      <c r="AT268" s="143" t="s">
        <v>140</v>
      </c>
      <c r="AU268" s="143" t="s">
        <v>87</v>
      </c>
      <c r="AY268" s="17" t="s">
        <v>138</v>
      </c>
      <c r="BE268" s="144">
        <f>IF(N268="základní",J268,0)</f>
        <v>0</v>
      </c>
      <c r="BF268" s="144">
        <f>IF(N268="snížená",J268,0)</f>
        <v>0</v>
      </c>
      <c r="BG268" s="144">
        <f>IF(N268="zákl. přenesená",J268,0)</f>
        <v>0</v>
      </c>
      <c r="BH268" s="144">
        <f>IF(N268="sníž. přenesená",J268,0)</f>
        <v>0</v>
      </c>
      <c r="BI268" s="144">
        <f>IF(N268="nulová",J268,0)</f>
        <v>0</v>
      </c>
      <c r="BJ268" s="17" t="s">
        <v>85</v>
      </c>
      <c r="BK268" s="144">
        <f>ROUND(I268*H268,2)</f>
        <v>0</v>
      </c>
      <c r="BL268" s="17" t="s">
        <v>223</v>
      </c>
      <c r="BM268" s="143" t="s">
        <v>1217</v>
      </c>
    </row>
    <row r="269" spans="2:65" s="12" customFormat="1" ht="10.199999999999999">
      <c r="B269" s="145"/>
      <c r="D269" s="146" t="s">
        <v>147</v>
      </c>
      <c r="E269" s="147" t="s">
        <v>1</v>
      </c>
      <c r="F269" s="148" t="s">
        <v>1120</v>
      </c>
      <c r="H269" s="147" t="s">
        <v>1</v>
      </c>
      <c r="I269" s="149"/>
      <c r="L269" s="145"/>
      <c r="M269" s="150"/>
      <c r="T269" s="151"/>
      <c r="AT269" s="147" t="s">
        <v>147</v>
      </c>
      <c r="AU269" s="147" t="s">
        <v>87</v>
      </c>
      <c r="AV269" s="12" t="s">
        <v>85</v>
      </c>
      <c r="AW269" s="12" t="s">
        <v>34</v>
      </c>
      <c r="AX269" s="12" t="s">
        <v>77</v>
      </c>
      <c r="AY269" s="147" t="s">
        <v>138</v>
      </c>
    </row>
    <row r="270" spans="2:65" s="12" customFormat="1" ht="10.199999999999999">
      <c r="B270" s="145"/>
      <c r="D270" s="146" t="s">
        <v>147</v>
      </c>
      <c r="E270" s="147" t="s">
        <v>1</v>
      </c>
      <c r="F270" s="148" t="s">
        <v>418</v>
      </c>
      <c r="H270" s="147" t="s">
        <v>1</v>
      </c>
      <c r="I270" s="149"/>
      <c r="L270" s="145"/>
      <c r="M270" s="150"/>
      <c r="T270" s="151"/>
      <c r="AT270" s="147" t="s">
        <v>147</v>
      </c>
      <c r="AU270" s="147" t="s">
        <v>87</v>
      </c>
      <c r="AV270" s="12" t="s">
        <v>85</v>
      </c>
      <c r="AW270" s="12" t="s">
        <v>34</v>
      </c>
      <c r="AX270" s="12" t="s">
        <v>77</v>
      </c>
      <c r="AY270" s="147" t="s">
        <v>138</v>
      </c>
    </row>
    <row r="271" spans="2:65" s="13" customFormat="1" ht="10.199999999999999">
      <c r="B271" s="152"/>
      <c r="D271" s="146" t="s">
        <v>147</v>
      </c>
      <c r="E271" s="153" t="s">
        <v>1</v>
      </c>
      <c r="F271" s="154" t="s">
        <v>1121</v>
      </c>
      <c r="H271" s="155">
        <v>13.44</v>
      </c>
      <c r="I271" s="156"/>
      <c r="L271" s="152"/>
      <c r="M271" s="157"/>
      <c r="T271" s="158"/>
      <c r="AT271" s="153" t="s">
        <v>147</v>
      </c>
      <c r="AU271" s="153" t="s">
        <v>87</v>
      </c>
      <c r="AV271" s="13" t="s">
        <v>87</v>
      </c>
      <c r="AW271" s="13" t="s">
        <v>34</v>
      </c>
      <c r="AX271" s="13" t="s">
        <v>77</v>
      </c>
      <c r="AY271" s="153" t="s">
        <v>138</v>
      </c>
    </row>
    <row r="272" spans="2:65" s="13" customFormat="1" ht="10.199999999999999">
      <c r="B272" s="152"/>
      <c r="D272" s="146" t="s">
        <v>147</v>
      </c>
      <c r="E272" s="153" t="s">
        <v>1</v>
      </c>
      <c r="F272" s="154" t="s">
        <v>1122</v>
      </c>
      <c r="H272" s="155">
        <v>99.84</v>
      </c>
      <c r="I272" s="156"/>
      <c r="L272" s="152"/>
      <c r="M272" s="157"/>
      <c r="T272" s="158"/>
      <c r="AT272" s="153" t="s">
        <v>147</v>
      </c>
      <c r="AU272" s="153" t="s">
        <v>87</v>
      </c>
      <c r="AV272" s="13" t="s">
        <v>87</v>
      </c>
      <c r="AW272" s="13" t="s">
        <v>34</v>
      </c>
      <c r="AX272" s="13" t="s">
        <v>77</v>
      </c>
      <c r="AY272" s="153" t="s">
        <v>138</v>
      </c>
    </row>
    <row r="273" spans="2:65" s="12" customFormat="1" ht="10.199999999999999">
      <c r="B273" s="145"/>
      <c r="D273" s="146" t="s">
        <v>147</v>
      </c>
      <c r="E273" s="147" t="s">
        <v>1</v>
      </c>
      <c r="F273" s="148" t="s">
        <v>407</v>
      </c>
      <c r="H273" s="147" t="s">
        <v>1</v>
      </c>
      <c r="I273" s="149"/>
      <c r="L273" s="145"/>
      <c r="M273" s="150"/>
      <c r="T273" s="151"/>
      <c r="AT273" s="147" t="s">
        <v>147</v>
      </c>
      <c r="AU273" s="147" t="s">
        <v>87</v>
      </c>
      <c r="AV273" s="12" t="s">
        <v>85</v>
      </c>
      <c r="AW273" s="12" t="s">
        <v>34</v>
      </c>
      <c r="AX273" s="12" t="s">
        <v>77</v>
      </c>
      <c r="AY273" s="147" t="s">
        <v>138</v>
      </c>
    </row>
    <row r="274" spans="2:65" s="13" customFormat="1" ht="10.199999999999999">
      <c r="B274" s="152"/>
      <c r="D274" s="146" t="s">
        <v>147</v>
      </c>
      <c r="E274" s="153" t="s">
        <v>1</v>
      </c>
      <c r="F274" s="154" t="s">
        <v>1123</v>
      </c>
      <c r="H274" s="155">
        <v>23.04</v>
      </c>
      <c r="I274" s="156"/>
      <c r="L274" s="152"/>
      <c r="M274" s="157"/>
      <c r="T274" s="158"/>
      <c r="AT274" s="153" t="s">
        <v>147</v>
      </c>
      <c r="AU274" s="153" t="s">
        <v>87</v>
      </c>
      <c r="AV274" s="13" t="s">
        <v>87</v>
      </c>
      <c r="AW274" s="13" t="s">
        <v>34</v>
      </c>
      <c r="AX274" s="13" t="s">
        <v>77</v>
      </c>
      <c r="AY274" s="153" t="s">
        <v>138</v>
      </c>
    </row>
    <row r="275" spans="2:65" s="13" customFormat="1" ht="10.199999999999999">
      <c r="B275" s="152"/>
      <c r="D275" s="146" t="s">
        <v>147</v>
      </c>
      <c r="E275" s="153" t="s">
        <v>1</v>
      </c>
      <c r="F275" s="154" t="s">
        <v>1124</v>
      </c>
      <c r="H275" s="155">
        <v>80.64</v>
      </c>
      <c r="I275" s="156"/>
      <c r="L275" s="152"/>
      <c r="M275" s="157"/>
      <c r="T275" s="158"/>
      <c r="AT275" s="153" t="s">
        <v>147</v>
      </c>
      <c r="AU275" s="153" t="s">
        <v>87</v>
      </c>
      <c r="AV275" s="13" t="s">
        <v>87</v>
      </c>
      <c r="AW275" s="13" t="s">
        <v>34</v>
      </c>
      <c r="AX275" s="13" t="s">
        <v>77</v>
      </c>
      <c r="AY275" s="153" t="s">
        <v>138</v>
      </c>
    </row>
    <row r="276" spans="2:65" s="14" customFormat="1" ht="10.199999999999999">
      <c r="B276" s="159"/>
      <c r="D276" s="146" t="s">
        <v>147</v>
      </c>
      <c r="E276" s="160" t="s">
        <v>1</v>
      </c>
      <c r="F276" s="161" t="s">
        <v>150</v>
      </c>
      <c r="H276" s="162">
        <v>216.96</v>
      </c>
      <c r="I276" s="163"/>
      <c r="L276" s="159"/>
      <c r="M276" s="164"/>
      <c r="T276" s="165"/>
      <c r="AT276" s="160" t="s">
        <v>147</v>
      </c>
      <c r="AU276" s="160" t="s">
        <v>87</v>
      </c>
      <c r="AV276" s="14" t="s">
        <v>145</v>
      </c>
      <c r="AW276" s="14" t="s">
        <v>34</v>
      </c>
      <c r="AX276" s="14" t="s">
        <v>85</v>
      </c>
      <c r="AY276" s="160" t="s">
        <v>138</v>
      </c>
    </row>
    <row r="277" spans="2:65" s="11" customFormat="1" ht="22.8" customHeight="1">
      <c r="B277" s="120"/>
      <c r="D277" s="121" t="s">
        <v>76</v>
      </c>
      <c r="E277" s="130" t="s">
        <v>1012</v>
      </c>
      <c r="F277" s="130" t="s">
        <v>1013</v>
      </c>
      <c r="I277" s="123"/>
      <c r="J277" s="131">
        <f>BK277</f>
        <v>0</v>
      </c>
      <c r="L277" s="120"/>
      <c r="M277" s="125"/>
      <c r="P277" s="126">
        <f>SUM(P278:P313)</f>
        <v>0</v>
      </c>
      <c r="R277" s="126">
        <f>SUM(R278:R313)</f>
        <v>1.1129250000000002</v>
      </c>
      <c r="T277" s="127">
        <f>SUM(T278:T313)</f>
        <v>0.74999700000000002</v>
      </c>
      <c r="AR277" s="121" t="s">
        <v>87</v>
      </c>
      <c r="AT277" s="128" t="s">
        <v>76</v>
      </c>
      <c r="AU277" s="128" t="s">
        <v>85</v>
      </c>
      <c r="AY277" s="121" t="s">
        <v>138</v>
      </c>
      <c r="BK277" s="129">
        <f>SUM(BK278:BK313)</f>
        <v>0</v>
      </c>
    </row>
    <row r="278" spans="2:65" s="1" customFormat="1" ht="16.5" customHeight="1">
      <c r="B278" s="32"/>
      <c r="C278" s="132" t="s">
        <v>271</v>
      </c>
      <c r="D278" s="132" t="s">
        <v>140</v>
      </c>
      <c r="E278" s="133" t="s">
        <v>1218</v>
      </c>
      <c r="F278" s="134" t="s">
        <v>1219</v>
      </c>
      <c r="G278" s="135" t="s">
        <v>243</v>
      </c>
      <c r="H278" s="136">
        <v>449.1</v>
      </c>
      <c r="I278" s="137"/>
      <c r="J278" s="138">
        <f>ROUND(I278*H278,2)</f>
        <v>0</v>
      </c>
      <c r="K278" s="134" t="s">
        <v>144</v>
      </c>
      <c r="L278" s="32"/>
      <c r="M278" s="139" t="s">
        <v>1</v>
      </c>
      <c r="N278" s="140" t="s">
        <v>42</v>
      </c>
      <c r="P278" s="141">
        <f>O278*H278</f>
        <v>0</v>
      </c>
      <c r="Q278" s="141">
        <v>0</v>
      </c>
      <c r="R278" s="141">
        <f>Q278*H278</f>
        <v>0</v>
      </c>
      <c r="S278" s="141">
        <v>1.67E-3</v>
      </c>
      <c r="T278" s="142">
        <f>S278*H278</f>
        <v>0.74999700000000002</v>
      </c>
      <c r="AR278" s="143" t="s">
        <v>223</v>
      </c>
      <c r="AT278" s="143" t="s">
        <v>140</v>
      </c>
      <c r="AU278" s="143" t="s">
        <v>87</v>
      </c>
      <c r="AY278" s="17" t="s">
        <v>138</v>
      </c>
      <c r="BE278" s="144">
        <f>IF(N278="základní",J278,0)</f>
        <v>0</v>
      </c>
      <c r="BF278" s="144">
        <f>IF(N278="snížená",J278,0)</f>
        <v>0</v>
      </c>
      <c r="BG278" s="144">
        <f>IF(N278="zákl. přenesená",J278,0)</f>
        <v>0</v>
      </c>
      <c r="BH278" s="144">
        <f>IF(N278="sníž. přenesená",J278,0)</f>
        <v>0</v>
      </c>
      <c r="BI278" s="144">
        <f>IF(N278="nulová",J278,0)</f>
        <v>0</v>
      </c>
      <c r="BJ278" s="17" t="s">
        <v>85</v>
      </c>
      <c r="BK278" s="144">
        <f>ROUND(I278*H278,2)</f>
        <v>0</v>
      </c>
      <c r="BL278" s="17" t="s">
        <v>223</v>
      </c>
      <c r="BM278" s="143" t="s">
        <v>1220</v>
      </c>
    </row>
    <row r="279" spans="2:65" s="12" customFormat="1" ht="10.199999999999999">
      <c r="B279" s="145"/>
      <c r="D279" s="146" t="s">
        <v>147</v>
      </c>
      <c r="E279" s="147" t="s">
        <v>1</v>
      </c>
      <c r="F279" s="148" t="s">
        <v>418</v>
      </c>
      <c r="H279" s="147" t="s">
        <v>1</v>
      </c>
      <c r="I279" s="149"/>
      <c r="L279" s="145"/>
      <c r="M279" s="150"/>
      <c r="T279" s="151"/>
      <c r="AT279" s="147" t="s">
        <v>147</v>
      </c>
      <c r="AU279" s="147" t="s">
        <v>87</v>
      </c>
      <c r="AV279" s="12" t="s">
        <v>85</v>
      </c>
      <c r="AW279" s="12" t="s">
        <v>34</v>
      </c>
      <c r="AX279" s="12" t="s">
        <v>77</v>
      </c>
      <c r="AY279" s="147" t="s">
        <v>138</v>
      </c>
    </row>
    <row r="280" spans="2:65" s="13" customFormat="1" ht="10.199999999999999">
      <c r="B280" s="152"/>
      <c r="D280" s="146" t="s">
        <v>147</v>
      </c>
      <c r="E280" s="153" t="s">
        <v>1</v>
      </c>
      <c r="F280" s="154" t="s">
        <v>1221</v>
      </c>
      <c r="H280" s="155">
        <v>180</v>
      </c>
      <c r="I280" s="156"/>
      <c r="L280" s="152"/>
      <c r="M280" s="157"/>
      <c r="T280" s="158"/>
      <c r="AT280" s="153" t="s">
        <v>147</v>
      </c>
      <c r="AU280" s="153" t="s">
        <v>87</v>
      </c>
      <c r="AV280" s="13" t="s">
        <v>87</v>
      </c>
      <c r="AW280" s="13" t="s">
        <v>34</v>
      </c>
      <c r="AX280" s="13" t="s">
        <v>77</v>
      </c>
      <c r="AY280" s="153" t="s">
        <v>138</v>
      </c>
    </row>
    <row r="281" spans="2:65" s="13" customFormat="1" ht="10.199999999999999">
      <c r="B281" s="152"/>
      <c r="D281" s="146" t="s">
        <v>147</v>
      </c>
      <c r="E281" s="153" t="s">
        <v>1</v>
      </c>
      <c r="F281" s="154" t="s">
        <v>1222</v>
      </c>
      <c r="H281" s="155">
        <v>32.4</v>
      </c>
      <c r="I281" s="156"/>
      <c r="L281" s="152"/>
      <c r="M281" s="157"/>
      <c r="T281" s="158"/>
      <c r="AT281" s="153" t="s">
        <v>147</v>
      </c>
      <c r="AU281" s="153" t="s">
        <v>87</v>
      </c>
      <c r="AV281" s="13" t="s">
        <v>87</v>
      </c>
      <c r="AW281" s="13" t="s">
        <v>34</v>
      </c>
      <c r="AX281" s="13" t="s">
        <v>77</v>
      </c>
      <c r="AY281" s="153" t="s">
        <v>138</v>
      </c>
    </row>
    <row r="282" spans="2:65" s="12" customFormat="1" ht="10.199999999999999">
      <c r="B282" s="145"/>
      <c r="D282" s="146" t="s">
        <v>147</v>
      </c>
      <c r="E282" s="147" t="s">
        <v>1</v>
      </c>
      <c r="F282" s="148" t="s">
        <v>407</v>
      </c>
      <c r="H282" s="147" t="s">
        <v>1</v>
      </c>
      <c r="I282" s="149"/>
      <c r="L282" s="145"/>
      <c r="M282" s="150"/>
      <c r="T282" s="151"/>
      <c r="AT282" s="147" t="s">
        <v>147</v>
      </c>
      <c r="AU282" s="147" t="s">
        <v>87</v>
      </c>
      <c r="AV282" s="12" t="s">
        <v>85</v>
      </c>
      <c r="AW282" s="12" t="s">
        <v>34</v>
      </c>
      <c r="AX282" s="12" t="s">
        <v>77</v>
      </c>
      <c r="AY282" s="147" t="s">
        <v>138</v>
      </c>
    </row>
    <row r="283" spans="2:65" s="13" customFormat="1" ht="10.199999999999999">
      <c r="B283" s="152"/>
      <c r="D283" s="146" t="s">
        <v>147</v>
      </c>
      <c r="E283" s="153" t="s">
        <v>1</v>
      </c>
      <c r="F283" s="154" t="s">
        <v>1223</v>
      </c>
      <c r="H283" s="155">
        <v>21.6</v>
      </c>
      <c r="I283" s="156"/>
      <c r="L283" s="152"/>
      <c r="M283" s="157"/>
      <c r="T283" s="158"/>
      <c r="AT283" s="153" t="s">
        <v>147</v>
      </c>
      <c r="AU283" s="153" t="s">
        <v>87</v>
      </c>
      <c r="AV283" s="13" t="s">
        <v>87</v>
      </c>
      <c r="AW283" s="13" t="s">
        <v>34</v>
      </c>
      <c r="AX283" s="13" t="s">
        <v>77</v>
      </c>
      <c r="AY283" s="153" t="s">
        <v>138</v>
      </c>
    </row>
    <row r="284" spans="2:65" s="13" customFormat="1" ht="10.199999999999999">
      <c r="B284" s="152"/>
      <c r="D284" s="146" t="s">
        <v>147</v>
      </c>
      <c r="E284" s="153" t="s">
        <v>1</v>
      </c>
      <c r="F284" s="154" t="s">
        <v>1224</v>
      </c>
      <c r="H284" s="155">
        <v>14.4</v>
      </c>
      <c r="I284" s="156"/>
      <c r="L284" s="152"/>
      <c r="M284" s="157"/>
      <c r="T284" s="158"/>
      <c r="AT284" s="153" t="s">
        <v>147</v>
      </c>
      <c r="AU284" s="153" t="s">
        <v>87</v>
      </c>
      <c r="AV284" s="13" t="s">
        <v>87</v>
      </c>
      <c r="AW284" s="13" t="s">
        <v>34</v>
      </c>
      <c r="AX284" s="13" t="s">
        <v>77</v>
      </c>
      <c r="AY284" s="153" t="s">
        <v>138</v>
      </c>
    </row>
    <row r="285" spans="2:65" s="13" customFormat="1" ht="10.199999999999999">
      <c r="B285" s="152"/>
      <c r="D285" s="146" t="s">
        <v>147</v>
      </c>
      <c r="E285" s="153" t="s">
        <v>1</v>
      </c>
      <c r="F285" s="154" t="s">
        <v>1225</v>
      </c>
      <c r="H285" s="155">
        <v>172.8</v>
      </c>
      <c r="I285" s="156"/>
      <c r="L285" s="152"/>
      <c r="M285" s="157"/>
      <c r="T285" s="158"/>
      <c r="AT285" s="153" t="s">
        <v>147</v>
      </c>
      <c r="AU285" s="153" t="s">
        <v>87</v>
      </c>
      <c r="AV285" s="13" t="s">
        <v>87</v>
      </c>
      <c r="AW285" s="13" t="s">
        <v>34</v>
      </c>
      <c r="AX285" s="13" t="s">
        <v>77</v>
      </c>
      <c r="AY285" s="153" t="s">
        <v>138</v>
      </c>
    </row>
    <row r="286" spans="2:65" s="12" customFormat="1" ht="10.199999999999999">
      <c r="B286" s="145"/>
      <c r="D286" s="146" t="s">
        <v>147</v>
      </c>
      <c r="E286" s="147" t="s">
        <v>1</v>
      </c>
      <c r="F286" s="148" t="s">
        <v>380</v>
      </c>
      <c r="H286" s="147" t="s">
        <v>1</v>
      </c>
      <c r="I286" s="149"/>
      <c r="L286" s="145"/>
      <c r="M286" s="150"/>
      <c r="T286" s="151"/>
      <c r="AT286" s="147" t="s">
        <v>147</v>
      </c>
      <c r="AU286" s="147" t="s">
        <v>87</v>
      </c>
      <c r="AV286" s="12" t="s">
        <v>85</v>
      </c>
      <c r="AW286" s="12" t="s">
        <v>34</v>
      </c>
      <c r="AX286" s="12" t="s">
        <v>77</v>
      </c>
      <c r="AY286" s="147" t="s">
        <v>138</v>
      </c>
    </row>
    <row r="287" spans="2:65" s="13" customFormat="1" ht="10.199999999999999">
      <c r="B287" s="152"/>
      <c r="D287" s="146" t="s">
        <v>147</v>
      </c>
      <c r="E287" s="153" t="s">
        <v>1</v>
      </c>
      <c r="F287" s="154" t="s">
        <v>531</v>
      </c>
      <c r="H287" s="155">
        <v>6</v>
      </c>
      <c r="I287" s="156"/>
      <c r="L287" s="152"/>
      <c r="M287" s="157"/>
      <c r="T287" s="158"/>
      <c r="AT287" s="153" t="s">
        <v>147</v>
      </c>
      <c r="AU287" s="153" t="s">
        <v>87</v>
      </c>
      <c r="AV287" s="13" t="s">
        <v>87</v>
      </c>
      <c r="AW287" s="13" t="s">
        <v>34</v>
      </c>
      <c r="AX287" s="13" t="s">
        <v>77</v>
      </c>
      <c r="AY287" s="153" t="s">
        <v>138</v>
      </c>
    </row>
    <row r="288" spans="2:65" s="12" customFormat="1" ht="10.199999999999999">
      <c r="B288" s="145"/>
      <c r="D288" s="146" t="s">
        <v>147</v>
      </c>
      <c r="E288" s="147" t="s">
        <v>1</v>
      </c>
      <c r="F288" s="148" t="s">
        <v>457</v>
      </c>
      <c r="H288" s="147" t="s">
        <v>1</v>
      </c>
      <c r="I288" s="149"/>
      <c r="L288" s="145"/>
      <c r="M288" s="150"/>
      <c r="T288" s="151"/>
      <c r="AT288" s="147" t="s">
        <v>147</v>
      </c>
      <c r="AU288" s="147" t="s">
        <v>87</v>
      </c>
      <c r="AV288" s="12" t="s">
        <v>85</v>
      </c>
      <c r="AW288" s="12" t="s">
        <v>34</v>
      </c>
      <c r="AX288" s="12" t="s">
        <v>77</v>
      </c>
      <c r="AY288" s="147" t="s">
        <v>138</v>
      </c>
    </row>
    <row r="289" spans="2:65" s="13" customFormat="1" ht="10.199999999999999">
      <c r="B289" s="152"/>
      <c r="D289" s="146" t="s">
        <v>147</v>
      </c>
      <c r="E289" s="153" t="s">
        <v>1</v>
      </c>
      <c r="F289" s="154" t="s">
        <v>532</v>
      </c>
      <c r="H289" s="155">
        <v>12</v>
      </c>
      <c r="I289" s="156"/>
      <c r="L289" s="152"/>
      <c r="M289" s="157"/>
      <c r="T289" s="158"/>
      <c r="AT289" s="153" t="s">
        <v>147</v>
      </c>
      <c r="AU289" s="153" t="s">
        <v>87</v>
      </c>
      <c r="AV289" s="13" t="s">
        <v>87</v>
      </c>
      <c r="AW289" s="13" t="s">
        <v>34</v>
      </c>
      <c r="AX289" s="13" t="s">
        <v>77</v>
      </c>
      <c r="AY289" s="153" t="s">
        <v>138</v>
      </c>
    </row>
    <row r="290" spans="2:65" s="12" customFormat="1" ht="10.199999999999999">
      <c r="B290" s="145"/>
      <c r="D290" s="146" t="s">
        <v>147</v>
      </c>
      <c r="E290" s="147" t="s">
        <v>1</v>
      </c>
      <c r="F290" s="148" t="s">
        <v>378</v>
      </c>
      <c r="H290" s="147" t="s">
        <v>1</v>
      </c>
      <c r="I290" s="149"/>
      <c r="L290" s="145"/>
      <c r="M290" s="150"/>
      <c r="T290" s="151"/>
      <c r="AT290" s="147" t="s">
        <v>147</v>
      </c>
      <c r="AU290" s="147" t="s">
        <v>87</v>
      </c>
      <c r="AV290" s="12" t="s">
        <v>85</v>
      </c>
      <c r="AW290" s="12" t="s">
        <v>34</v>
      </c>
      <c r="AX290" s="12" t="s">
        <v>77</v>
      </c>
      <c r="AY290" s="147" t="s">
        <v>138</v>
      </c>
    </row>
    <row r="291" spans="2:65" s="13" customFormat="1" ht="10.199999999999999">
      <c r="B291" s="152"/>
      <c r="D291" s="146" t="s">
        <v>147</v>
      </c>
      <c r="E291" s="153" t="s">
        <v>1</v>
      </c>
      <c r="F291" s="154" t="s">
        <v>533</v>
      </c>
      <c r="H291" s="155">
        <v>7.5</v>
      </c>
      <c r="I291" s="156"/>
      <c r="L291" s="152"/>
      <c r="M291" s="157"/>
      <c r="T291" s="158"/>
      <c r="AT291" s="153" t="s">
        <v>147</v>
      </c>
      <c r="AU291" s="153" t="s">
        <v>87</v>
      </c>
      <c r="AV291" s="13" t="s">
        <v>87</v>
      </c>
      <c r="AW291" s="13" t="s">
        <v>34</v>
      </c>
      <c r="AX291" s="13" t="s">
        <v>77</v>
      </c>
      <c r="AY291" s="153" t="s">
        <v>138</v>
      </c>
    </row>
    <row r="292" spans="2:65" s="13" customFormat="1" ht="10.199999999999999">
      <c r="B292" s="152"/>
      <c r="D292" s="146" t="s">
        <v>147</v>
      </c>
      <c r="E292" s="153" t="s">
        <v>1</v>
      </c>
      <c r="F292" s="154" t="s">
        <v>534</v>
      </c>
      <c r="H292" s="155">
        <v>0.6</v>
      </c>
      <c r="I292" s="156"/>
      <c r="L292" s="152"/>
      <c r="M292" s="157"/>
      <c r="T292" s="158"/>
      <c r="AT292" s="153" t="s">
        <v>147</v>
      </c>
      <c r="AU292" s="153" t="s">
        <v>87</v>
      </c>
      <c r="AV292" s="13" t="s">
        <v>87</v>
      </c>
      <c r="AW292" s="13" t="s">
        <v>34</v>
      </c>
      <c r="AX292" s="13" t="s">
        <v>77</v>
      </c>
      <c r="AY292" s="153" t="s">
        <v>138</v>
      </c>
    </row>
    <row r="293" spans="2:65" s="12" customFormat="1" ht="10.199999999999999">
      <c r="B293" s="145"/>
      <c r="D293" s="146" t="s">
        <v>147</v>
      </c>
      <c r="E293" s="147" t="s">
        <v>1</v>
      </c>
      <c r="F293" s="148" t="s">
        <v>1137</v>
      </c>
      <c r="H293" s="147" t="s">
        <v>1</v>
      </c>
      <c r="I293" s="149"/>
      <c r="L293" s="145"/>
      <c r="M293" s="150"/>
      <c r="T293" s="151"/>
      <c r="AT293" s="147" t="s">
        <v>147</v>
      </c>
      <c r="AU293" s="147" t="s">
        <v>87</v>
      </c>
      <c r="AV293" s="12" t="s">
        <v>85</v>
      </c>
      <c r="AW293" s="12" t="s">
        <v>34</v>
      </c>
      <c r="AX293" s="12" t="s">
        <v>77</v>
      </c>
      <c r="AY293" s="147" t="s">
        <v>138</v>
      </c>
    </row>
    <row r="294" spans="2:65" s="13" customFormat="1" ht="10.199999999999999">
      <c r="B294" s="152"/>
      <c r="D294" s="146" t="s">
        <v>147</v>
      </c>
      <c r="E294" s="153" t="s">
        <v>1</v>
      </c>
      <c r="F294" s="154" t="s">
        <v>1226</v>
      </c>
      <c r="H294" s="155">
        <v>1.8</v>
      </c>
      <c r="I294" s="156"/>
      <c r="L294" s="152"/>
      <c r="M294" s="157"/>
      <c r="T294" s="158"/>
      <c r="AT294" s="153" t="s">
        <v>147</v>
      </c>
      <c r="AU294" s="153" t="s">
        <v>87</v>
      </c>
      <c r="AV294" s="13" t="s">
        <v>87</v>
      </c>
      <c r="AW294" s="13" t="s">
        <v>34</v>
      </c>
      <c r="AX294" s="13" t="s">
        <v>77</v>
      </c>
      <c r="AY294" s="153" t="s">
        <v>138</v>
      </c>
    </row>
    <row r="295" spans="2:65" s="14" customFormat="1" ht="10.199999999999999">
      <c r="B295" s="159"/>
      <c r="D295" s="146" t="s">
        <v>147</v>
      </c>
      <c r="E295" s="160" t="s">
        <v>1</v>
      </c>
      <c r="F295" s="161" t="s">
        <v>150</v>
      </c>
      <c r="H295" s="162">
        <v>449.10000000000008</v>
      </c>
      <c r="I295" s="163"/>
      <c r="L295" s="159"/>
      <c r="M295" s="164"/>
      <c r="T295" s="165"/>
      <c r="AT295" s="160" t="s">
        <v>147</v>
      </c>
      <c r="AU295" s="160" t="s">
        <v>87</v>
      </c>
      <c r="AV295" s="14" t="s">
        <v>145</v>
      </c>
      <c r="AW295" s="14" t="s">
        <v>34</v>
      </c>
      <c r="AX295" s="14" t="s">
        <v>85</v>
      </c>
      <c r="AY295" s="160" t="s">
        <v>138</v>
      </c>
    </row>
    <row r="296" spans="2:65" s="1" customFormat="1" ht="24.15" customHeight="1">
      <c r="B296" s="32"/>
      <c r="C296" s="132" t="s">
        <v>279</v>
      </c>
      <c r="D296" s="132" t="s">
        <v>140</v>
      </c>
      <c r="E296" s="133" t="s">
        <v>1227</v>
      </c>
      <c r="F296" s="134" t="s">
        <v>1228</v>
      </c>
      <c r="G296" s="135" t="s">
        <v>243</v>
      </c>
      <c r="H296" s="136">
        <v>313.5</v>
      </c>
      <c r="I296" s="137"/>
      <c r="J296" s="138">
        <f>ROUND(I296*H296,2)</f>
        <v>0</v>
      </c>
      <c r="K296" s="134" t="s">
        <v>144</v>
      </c>
      <c r="L296" s="32"/>
      <c r="M296" s="139" t="s">
        <v>1</v>
      </c>
      <c r="N296" s="140" t="s">
        <v>42</v>
      </c>
      <c r="P296" s="141">
        <f>O296*H296</f>
        <v>0</v>
      </c>
      <c r="Q296" s="141">
        <v>3.5500000000000002E-3</v>
      </c>
      <c r="R296" s="141">
        <f>Q296*H296</f>
        <v>1.1129250000000002</v>
      </c>
      <c r="S296" s="141">
        <v>0</v>
      </c>
      <c r="T296" s="142">
        <f>S296*H296</f>
        <v>0</v>
      </c>
      <c r="AR296" s="143" t="s">
        <v>223</v>
      </c>
      <c r="AT296" s="143" t="s">
        <v>140</v>
      </c>
      <c r="AU296" s="143" t="s">
        <v>87</v>
      </c>
      <c r="AY296" s="17" t="s">
        <v>138</v>
      </c>
      <c r="BE296" s="144">
        <f>IF(N296="základní",J296,0)</f>
        <v>0</v>
      </c>
      <c r="BF296" s="144">
        <f>IF(N296="snížená",J296,0)</f>
        <v>0</v>
      </c>
      <c r="BG296" s="144">
        <f>IF(N296="zákl. přenesená",J296,0)</f>
        <v>0</v>
      </c>
      <c r="BH296" s="144">
        <f>IF(N296="sníž. přenesená",J296,0)</f>
        <v>0</v>
      </c>
      <c r="BI296" s="144">
        <f>IF(N296="nulová",J296,0)</f>
        <v>0</v>
      </c>
      <c r="BJ296" s="17" t="s">
        <v>85</v>
      </c>
      <c r="BK296" s="144">
        <f>ROUND(I296*H296,2)</f>
        <v>0</v>
      </c>
      <c r="BL296" s="17" t="s">
        <v>223</v>
      </c>
      <c r="BM296" s="143" t="s">
        <v>1229</v>
      </c>
    </row>
    <row r="297" spans="2:65" s="12" customFormat="1" ht="10.199999999999999">
      <c r="B297" s="145"/>
      <c r="D297" s="146" t="s">
        <v>147</v>
      </c>
      <c r="E297" s="147" t="s">
        <v>1</v>
      </c>
      <c r="F297" s="148" t="s">
        <v>418</v>
      </c>
      <c r="H297" s="147" t="s">
        <v>1</v>
      </c>
      <c r="I297" s="149"/>
      <c r="L297" s="145"/>
      <c r="M297" s="150"/>
      <c r="T297" s="151"/>
      <c r="AT297" s="147" t="s">
        <v>147</v>
      </c>
      <c r="AU297" s="147" t="s">
        <v>87</v>
      </c>
      <c r="AV297" s="12" t="s">
        <v>85</v>
      </c>
      <c r="AW297" s="12" t="s">
        <v>34</v>
      </c>
      <c r="AX297" s="12" t="s">
        <v>77</v>
      </c>
      <c r="AY297" s="147" t="s">
        <v>138</v>
      </c>
    </row>
    <row r="298" spans="2:65" s="13" customFormat="1" ht="10.199999999999999">
      <c r="B298" s="152"/>
      <c r="D298" s="146" t="s">
        <v>147</v>
      </c>
      <c r="E298" s="153" t="s">
        <v>1</v>
      </c>
      <c r="F298" s="154" t="s">
        <v>1230</v>
      </c>
      <c r="H298" s="155">
        <v>141.6</v>
      </c>
      <c r="I298" s="156"/>
      <c r="L298" s="152"/>
      <c r="M298" s="157"/>
      <c r="T298" s="158"/>
      <c r="AT298" s="153" t="s">
        <v>147</v>
      </c>
      <c r="AU298" s="153" t="s">
        <v>87</v>
      </c>
      <c r="AV298" s="13" t="s">
        <v>87</v>
      </c>
      <c r="AW298" s="13" t="s">
        <v>34</v>
      </c>
      <c r="AX298" s="13" t="s">
        <v>77</v>
      </c>
      <c r="AY298" s="153" t="s">
        <v>138</v>
      </c>
    </row>
    <row r="299" spans="2:65" s="12" customFormat="1" ht="10.199999999999999">
      <c r="B299" s="145"/>
      <c r="D299" s="146" t="s">
        <v>147</v>
      </c>
      <c r="E299" s="147" t="s">
        <v>1</v>
      </c>
      <c r="F299" s="148" t="s">
        <v>407</v>
      </c>
      <c r="H299" s="147" t="s">
        <v>1</v>
      </c>
      <c r="I299" s="149"/>
      <c r="L299" s="145"/>
      <c r="M299" s="150"/>
      <c r="T299" s="151"/>
      <c r="AT299" s="147" t="s">
        <v>147</v>
      </c>
      <c r="AU299" s="147" t="s">
        <v>87</v>
      </c>
      <c r="AV299" s="12" t="s">
        <v>85</v>
      </c>
      <c r="AW299" s="12" t="s">
        <v>34</v>
      </c>
      <c r="AX299" s="12" t="s">
        <v>77</v>
      </c>
      <c r="AY299" s="147" t="s">
        <v>138</v>
      </c>
    </row>
    <row r="300" spans="2:65" s="13" customFormat="1" ht="10.199999999999999">
      <c r="B300" s="152"/>
      <c r="D300" s="146" t="s">
        <v>147</v>
      </c>
      <c r="E300" s="153" t="s">
        <v>1</v>
      </c>
      <c r="F300" s="154" t="s">
        <v>1224</v>
      </c>
      <c r="H300" s="155">
        <v>14.4</v>
      </c>
      <c r="I300" s="156"/>
      <c r="L300" s="152"/>
      <c r="M300" s="157"/>
      <c r="T300" s="158"/>
      <c r="AT300" s="153" t="s">
        <v>147</v>
      </c>
      <c r="AU300" s="153" t="s">
        <v>87</v>
      </c>
      <c r="AV300" s="13" t="s">
        <v>87</v>
      </c>
      <c r="AW300" s="13" t="s">
        <v>34</v>
      </c>
      <c r="AX300" s="13" t="s">
        <v>77</v>
      </c>
      <c r="AY300" s="153" t="s">
        <v>138</v>
      </c>
    </row>
    <row r="301" spans="2:65" s="13" customFormat="1" ht="10.199999999999999">
      <c r="B301" s="152"/>
      <c r="D301" s="146" t="s">
        <v>147</v>
      </c>
      <c r="E301" s="153" t="s">
        <v>1</v>
      </c>
      <c r="F301" s="154" t="s">
        <v>1224</v>
      </c>
      <c r="H301" s="155">
        <v>14.4</v>
      </c>
      <c r="I301" s="156"/>
      <c r="L301" s="152"/>
      <c r="M301" s="157"/>
      <c r="T301" s="158"/>
      <c r="AT301" s="153" t="s">
        <v>147</v>
      </c>
      <c r="AU301" s="153" t="s">
        <v>87</v>
      </c>
      <c r="AV301" s="13" t="s">
        <v>87</v>
      </c>
      <c r="AW301" s="13" t="s">
        <v>34</v>
      </c>
      <c r="AX301" s="13" t="s">
        <v>77</v>
      </c>
      <c r="AY301" s="153" t="s">
        <v>138</v>
      </c>
    </row>
    <row r="302" spans="2:65" s="13" customFormat="1" ht="10.199999999999999">
      <c r="B302" s="152"/>
      <c r="D302" s="146" t="s">
        <v>147</v>
      </c>
      <c r="E302" s="153" t="s">
        <v>1</v>
      </c>
      <c r="F302" s="154" t="s">
        <v>1231</v>
      </c>
      <c r="H302" s="155">
        <v>115.2</v>
      </c>
      <c r="I302" s="156"/>
      <c r="L302" s="152"/>
      <c r="M302" s="157"/>
      <c r="T302" s="158"/>
      <c r="AT302" s="153" t="s">
        <v>147</v>
      </c>
      <c r="AU302" s="153" t="s">
        <v>87</v>
      </c>
      <c r="AV302" s="13" t="s">
        <v>87</v>
      </c>
      <c r="AW302" s="13" t="s">
        <v>34</v>
      </c>
      <c r="AX302" s="13" t="s">
        <v>77</v>
      </c>
      <c r="AY302" s="153" t="s">
        <v>138</v>
      </c>
    </row>
    <row r="303" spans="2:65" s="12" customFormat="1" ht="10.199999999999999">
      <c r="B303" s="145"/>
      <c r="D303" s="146" t="s">
        <v>147</v>
      </c>
      <c r="E303" s="147" t="s">
        <v>1</v>
      </c>
      <c r="F303" s="148" t="s">
        <v>380</v>
      </c>
      <c r="H303" s="147" t="s">
        <v>1</v>
      </c>
      <c r="I303" s="149"/>
      <c r="L303" s="145"/>
      <c r="M303" s="150"/>
      <c r="T303" s="151"/>
      <c r="AT303" s="147" t="s">
        <v>147</v>
      </c>
      <c r="AU303" s="147" t="s">
        <v>87</v>
      </c>
      <c r="AV303" s="12" t="s">
        <v>85</v>
      </c>
      <c r="AW303" s="12" t="s">
        <v>34</v>
      </c>
      <c r="AX303" s="12" t="s">
        <v>77</v>
      </c>
      <c r="AY303" s="147" t="s">
        <v>138</v>
      </c>
    </row>
    <row r="304" spans="2:65" s="13" customFormat="1" ht="10.199999999999999">
      <c r="B304" s="152"/>
      <c r="D304" s="146" t="s">
        <v>147</v>
      </c>
      <c r="E304" s="153" t="s">
        <v>1</v>
      </c>
      <c r="F304" s="154" t="s">
        <v>531</v>
      </c>
      <c r="H304" s="155">
        <v>6</v>
      </c>
      <c r="I304" s="156"/>
      <c r="L304" s="152"/>
      <c r="M304" s="157"/>
      <c r="T304" s="158"/>
      <c r="AT304" s="153" t="s">
        <v>147</v>
      </c>
      <c r="AU304" s="153" t="s">
        <v>87</v>
      </c>
      <c r="AV304" s="13" t="s">
        <v>87</v>
      </c>
      <c r="AW304" s="13" t="s">
        <v>34</v>
      </c>
      <c r="AX304" s="13" t="s">
        <v>77</v>
      </c>
      <c r="AY304" s="153" t="s">
        <v>138</v>
      </c>
    </row>
    <row r="305" spans="2:65" s="12" customFormat="1" ht="10.199999999999999">
      <c r="B305" s="145"/>
      <c r="D305" s="146" t="s">
        <v>147</v>
      </c>
      <c r="E305" s="147" t="s">
        <v>1</v>
      </c>
      <c r="F305" s="148" t="s">
        <v>457</v>
      </c>
      <c r="H305" s="147" t="s">
        <v>1</v>
      </c>
      <c r="I305" s="149"/>
      <c r="L305" s="145"/>
      <c r="M305" s="150"/>
      <c r="T305" s="151"/>
      <c r="AT305" s="147" t="s">
        <v>147</v>
      </c>
      <c r="AU305" s="147" t="s">
        <v>87</v>
      </c>
      <c r="AV305" s="12" t="s">
        <v>85</v>
      </c>
      <c r="AW305" s="12" t="s">
        <v>34</v>
      </c>
      <c r="AX305" s="12" t="s">
        <v>77</v>
      </c>
      <c r="AY305" s="147" t="s">
        <v>138</v>
      </c>
    </row>
    <row r="306" spans="2:65" s="13" customFormat="1" ht="10.199999999999999">
      <c r="B306" s="152"/>
      <c r="D306" s="146" t="s">
        <v>147</v>
      </c>
      <c r="E306" s="153" t="s">
        <v>1</v>
      </c>
      <c r="F306" s="154" t="s">
        <v>532</v>
      </c>
      <c r="H306" s="155">
        <v>12</v>
      </c>
      <c r="I306" s="156"/>
      <c r="L306" s="152"/>
      <c r="M306" s="157"/>
      <c r="T306" s="158"/>
      <c r="AT306" s="153" t="s">
        <v>147</v>
      </c>
      <c r="AU306" s="153" t="s">
        <v>87</v>
      </c>
      <c r="AV306" s="13" t="s">
        <v>87</v>
      </c>
      <c r="AW306" s="13" t="s">
        <v>34</v>
      </c>
      <c r="AX306" s="13" t="s">
        <v>77</v>
      </c>
      <c r="AY306" s="153" t="s">
        <v>138</v>
      </c>
    </row>
    <row r="307" spans="2:65" s="12" customFormat="1" ht="10.199999999999999">
      <c r="B307" s="145"/>
      <c r="D307" s="146" t="s">
        <v>147</v>
      </c>
      <c r="E307" s="147" t="s">
        <v>1</v>
      </c>
      <c r="F307" s="148" t="s">
        <v>378</v>
      </c>
      <c r="H307" s="147" t="s">
        <v>1</v>
      </c>
      <c r="I307" s="149"/>
      <c r="L307" s="145"/>
      <c r="M307" s="150"/>
      <c r="T307" s="151"/>
      <c r="AT307" s="147" t="s">
        <v>147</v>
      </c>
      <c r="AU307" s="147" t="s">
        <v>87</v>
      </c>
      <c r="AV307" s="12" t="s">
        <v>85</v>
      </c>
      <c r="AW307" s="12" t="s">
        <v>34</v>
      </c>
      <c r="AX307" s="12" t="s">
        <v>77</v>
      </c>
      <c r="AY307" s="147" t="s">
        <v>138</v>
      </c>
    </row>
    <row r="308" spans="2:65" s="13" customFormat="1" ht="10.199999999999999">
      <c r="B308" s="152"/>
      <c r="D308" s="146" t="s">
        <v>147</v>
      </c>
      <c r="E308" s="153" t="s">
        <v>1</v>
      </c>
      <c r="F308" s="154" t="s">
        <v>533</v>
      </c>
      <c r="H308" s="155">
        <v>7.5</v>
      </c>
      <c r="I308" s="156"/>
      <c r="L308" s="152"/>
      <c r="M308" s="157"/>
      <c r="T308" s="158"/>
      <c r="AT308" s="153" t="s">
        <v>147</v>
      </c>
      <c r="AU308" s="153" t="s">
        <v>87</v>
      </c>
      <c r="AV308" s="13" t="s">
        <v>87</v>
      </c>
      <c r="AW308" s="13" t="s">
        <v>34</v>
      </c>
      <c r="AX308" s="13" t="s">
        <v>77</v>
      </c>
      <c r="AY308" s="153" t="s">
        <v>138</v>
      </c>
    </row>
    <row r="309" spans="2:65" s="13" customFormat="1" ht="10.199999999999999">
      <c r="B309" s="152"/>
      <c r="D309" s="146" t="s">
        <v>147</v>
      </c>
      <c r="E309" s="153" t="s">
        <v>1</v>
      </c>
      <c r="F309" s="154" t="s">
        <v>534</v>
      </c>
      <c r="H309" s="155">
        <v>0.6</v>
      </c>
      <c r="I309" s="156"/>
      <c r="L309" s="152"/>
      <c r="M309" s="157"/>
      <c r="T309" s="158"/>
      <c r="AT309" s="153" t="s">
        <v>147</v>
      </c>
      <c r="AU309" s="153" t="s">
        <v>87</v>
      </c>
      <c r="AV309" s="13" t="s">
        <v>87</v>
      </c>
      <c r="AW309" s="13" t="s">
        <v>34</v>
      </c>
      <c r="AX309" s="13" t="s">
        <v>77</v>
      </c>
      <c r="AY309" s="153" t="s">
        <v>138</v>
      </c>
    </row>
    <row r="310" spans="2:65" s="12" customFormat="1" ht="10.199999999999999">
      <c r="B310" s="145"/>
      <c r="D310" s="146" t="s">
        <v>147</v>
      </c>
      <c r="E310" s="147" t="s">
        <v>1</v>
      </c>
      <c r="F310" s="148" t="s">
        <v>1137</v>
      </c>
      <c r="H310" s="147" t="s">
        <v>1</v>
      </c>
      <c r="I310" s="149"/>
      <c r="L310" s="145"/>
      <c r="M310" s="150"/>
      <c r="T310" s="151"/>
      <c r="AT310" s="147" t="s">
        <v>147</v>
      </c>
      <c r="AU310" s="147" t="s">
        <v>87</v>
      </c>
      <c r="AV310" s="12" t="s">
        <v>85</v>
      </c>
      <c r="AW310" s="12" t="s">
        <v>34</v>
      </c>
      <c r="AX310" s="12" t="s">
        <v>77</v>
      </c>
      <c r="AY310" s="147" t="s">
        <v>138</v>
      </c>
    </row>
    <row r="311" spans="2:65" s="13" customFormat="1" ht="10.199999999999999">
      <c r="B311" s="152"/>
      <c r="D311" s="146" t="s">
        <v>147</v>
      </c>
      <c r="E311" s="153" t="s">
        <v>1</v>
      </c>
      <c r="F311" s="154" t="s">
        <v>1226</v>
      </c>
      <c r="H311" s="155">
        <v>1.8</v>
      </c>
      <c r="I311" s="156"/>
      <c r="L311" s="152"/>
      <c r="M311" s="157"/>
      <c r="T311" s="158"/>
      <c r="AT311" s="153" t="s">
        <v>147</v>
      </c>
      <c r="AU311" s="153" t="s">
        <v>87</v>
      </c>
      <c r="AV311" s="13" t="s">
        <v>87</v>
      </c>
      <c r="AW311" s="13" t="s">
        <v>34</v>
      </c>
      <c r="AX311" s="13" t="s">
        <v>77</v>
      </c>
      <c r="AY311" s="153" t="s">
        <v>138</v>
      </c>
    </row>
    <row r="312" spans="2:65" s="14" customFormat="1" ht="10.199999999999999">
      <c r="B312" s="159"/>
      <c r="D312" s="146" t="s">
        <v>147</v>
      </c>
      <c r="E312" s="160" t="s">
        <v>1</v>
      </c>
      <c r="F312" s="161" t="s">
        <v>150</v>
      </c>
      <c r="H312" s="162">
        <v>313.50000000000006</v>
      </c>
      <c r="I312" s="163"/>
      <c r="L312" s="159"/>
      <c r="M312" s="164"/>
      <c r="T312" s="165"/>
      <c r="AT312" s="160" t="s">
        <v>147</v>
      </c>
      <c r="AU312" s="160" t="s">
        <v>87</v>
      </c>
      <c r="AV312" s="14" t="s">
        <v>145</v>
      </c>
      <c r="AW312" s="14" t="s">
        <v>34</v>
      </c>
      <c r="AX312" s="14" t="s">
        <v>85</v>
      </c>
      <c r="AY312" s="160" t="s">
        <v>138</v>
      </c>
    </row>
    <row r="313" spans="2:65" s="1" customFormat="1" ht="24.15" customHeight="1">
      <c r="B313" s="32"/>
      <c r="C313" s="132" t="s">
        <v>283</v>
      </c>
      <c r="D313" s="132" t="s">
        <v>140</v>
      </c>
      <c r="E313" s="133" t="s">
        <v>1075</v>
      </c>
      <c r="F313" s="134" t="s">
        <v>1076</v>
      </c>
      <c r="G313" s="135" t="s">
        <v>185</v>
      </c>
      <c r="H313" s="136">
        <v>1.113</v>
      </c>
      <c r="I313" s="137"/>
      <c r="J313" s="138">
        <f>ROUND(I313*H313,2)</f>
        <v>0</v>
      </c>
      <c r="K313" s="134" t="s">
        <v>144</v>
      </c>
      <c r="L313" s="32"/>
      <c r="M313" s="139" t="s">
        <v>1</v>
      </c>
      <c r="N313" s="140" t="s">
        <v>42</v>
      </c>
      <c r="P313" s="141">
        <f>O313*H313</f>
        <v>0</v>
      </c>
      <c r="Q313" s="141">
        <v>0</v>
      </c>
      <c r="R313" s="141">
        <f>Q313*H313</f>
        <v>0</v>
      </c>
      <c r="S313" s="141">
        <v>0</v>
      </c>
      <c r="T313" s="142">
        <f>S313*H313</f>
        <v>0</v>
      </c>
      <c r="AR313" s="143" t="s">
        <v>223</v>
      </c>
      <c r="AT313" s="143" t="s">
        <v>140</v>
      </c>
      <c r="AU313" s="143" t="s">
        <v>87</v>
      </c>
      <c r="AY313" s="17" t="s">
        <v>138</v>
      </c>
      <c r="BE313" s="144">
        <f>IF(N313="základní",J313,0)</f>
        <v>0</v>
      </c>
      <c r="BF313" s="144">
        <f>IF(N313="snížená",J313,0)</f>
        <v>0</v>
      </c>
      <c r="BG313" s="144">
        <f>IF(N313="zákl. přenesená",J313,0)</f>
        <v>0</v>
      </c>
      <c r="BH313" s="144">
        <f>IF(N313="sníž. přenesená",J313,0)</f>
        <v>0</v>
      </c>
      <c r="BI313" s="144">
        <f>IF(N313="nulová",J313,0)</f>
        <v>0</v>
      </c>
      <c r="BJ313" s="17" t="s">
        <v>85</v>
      </c>
      <c r="BK313" s="144">
        <f>ROUND(I313*H313,2)</f>
        <v>0</v>
      </c>
      <c r="BL313" s="17" t="s">
        <v>223</v>
      </c>
      <c r="BM313" s="143" t="s">
        <v>1232</v>
      </c>
    </row>
    <row r="314" spans="2:65" s="11" customFormat="1" ht="22.8" customHeight="1">
      <c r="B314" s="120"/>
      <c r="D314" s="121" t="s">
        <v>76</v>
      </c>
      <c r="E314" s="130" t="s">
        <v>1233</v>
      </c>
      <c r="F314" s="130" t="s">
        <v>1234</v>
      </c>
      <c r="I314" s="123"/>
      <c r="J314" s="131">
        <f>BK314</f>
        <v>0</v>
      </c>
      <c r="L314" s="120"/>
      <c r="M314" s="125"/>
      <c r="P314" s="126">
        <f>SUM(P315:P456)</f>
        <v>0</v>
      </c>
      <c r="R314" s="126">
        <f>SUM(R315:R456)</f>
        <v>23.244557589999999</v>
      </c>
      <c r="T314" s="127">
        <f>SUM(T315:T456)</f>
        <v>0</v>
      </c>
      <c r="AR314" s="121" t="s">
        <v>87</v>
      </c>
      <c r="AT314" s="128" t="s">
        <v>76</v>
      </c>
      <c r="AU314" s="128" t="s">
        <v>85</v>
      </c>
      <c r="AY314" s="121" t="s">
        <v>138</v>
      </c>
      <c r="BK314" s="129">
        <f>SUM(BK315:BK456)</f>
        <v>0</v>
      </c>
    </row>
    <row r="315" spans="2:65" s="1" customFormat="1" ht="24.15" customHeight="1">
      <c r="B315" s="32"/>
      <c r="C315" s="132" t="s">
        <v>289</v>
      </c>
      <c r="D315" s="132" t="s">
        <v>140</v>
      </c>
      <c r="E315" s="133" t="s">
        <v>1235</v>
      </c>
      <c r="F315" s="134" t="s">
        <v>1236</v>
      </c>
      <c r="G315" s="135" t="s">
        <v>143</v>
      </c>
      <c r="H315" s="136">
        <v>1.8</v>
      </c>
      <c r="I315" s="137"/>
      <c r="J315" s="138">
        <f>ROUND(I315*H315,2)</f>
        <v>0</v>
      </c>
      <c r="K315" s="134" t="s">
        <v>144</v>
      </c>
      <c r="L315" s="32"/>
      <c r="M315" s="139" t="s">
        <v>1</v>
      </c>
      <c r="N315" s="140" t="s">
        <v>42</v>
      </c>
      <c r="P315" s="141">
        <f>O315*H315</f>
        <v>0</v>
      </c>
      <c r="Q315" s="141">
        <v>2.5999999999999998E-4</v>
      </c>
      <c r="R315" s="141">
        <f>Q315*H315</f>
        <v>4.6799999999999999E-4</v>
      </c>
      <c r="S315" s="141">
        <v>0</v>
      </c>
      <c r="T315" s="142">
        <f>S315*H315</f>
        <v>0</v>
      </c>
      <c r="AR315" s="143" t="s">
        <v>223</v>
      </c>
      <c r="AT315" s="143" t="s">
        <v>140</v>
      </c>
      <c r="AU315" s="143" t="s">
        <v>87</v>
      </c>
      <c r="AY315" s="17" t="s">
        <v>138</v>
      </c>
      <c r="BE315" s="144">
        <f>IF(N315="základní",J315,0)</f>
        <v>0</v>
      </c>
      <c r="BF315" s="144">
        <f>IF(N315="snížená",J315,0)</f>
        <v>0</v>
      </c>
      <c r="BG315" s="144">
        <f>IF(N315="zákl. přenesená",J315,0)</f>
        <v>0</v>
      </c>
      <c r="BH315" s="144">
        <f>IF(N315="sníž. přenesená",J315,0)</f>
        <v>0</v>
      </c>
      <c r="BI315" s="144">
        <f>IF(N315="nulová",J315,0)</f>
        <v>0</v>
      </c>
      <c r="BJ315" s="17" t="s">
        <v>85</v>
      </c>
      <c r="BK315" s="144">
        <f>ROUND(I315*H315,2)</f>
        <v>0</v>
      </c>
      <c r="BL315" s="17" t="s">
        <v>223</v>
      </c>
      <c r="BM315" s="143" t="s">
        <v>1237</v>
      </c>
    </row>
    <row r="316" spans="2:65" s="12" customFormat="1" ht="10.199999999999999">
      <c r="B316" s="145"/>
      <c r="D316" s="146" t="s">
        <v>147</v>
      </c>
      <c r="E316" s="147" t="s">
        <v>1</v>
      </c>
      <c r="F316" s="148" t="s">
        <v>463</v>
      </c>
      <c r="H316" s="147" t="s">
        <v>1</v>
      </c>
      <c r="I316" s="149"/>
      <c r="L316" s="145"/>
      <c r="M316" s="150"/>
      <c r="T316" s="151"/>
      <c r="AT316" s="147" t="s">
        <v>147</v>
      </c>
      <c r="AU316" s="147" t="s">
        <v>87</v>
      </c>
      <c r="AV316" s="12" t="s">
        <v>85</v>
      </c>
      <c r="AW316" s="12" t="s">
        <v>34</v>
      </c>
      <c r="AX316" s="12" t="s">
        <v>77</v>
      </c>
      <c r="AY316" s="147" t="s">
        <v>138</v>
      </c>
    </row>
    <row r="317" spans="2:65" s="13" customFormat="1" ht="10.199999999999999">
      <c r="B317" s="152"/>
      <c r="D317" s="146" t="s">
        <v>147</v>
      </c>
      <c r="E317" s="153" t="s">
        <v>1</v>
      </c>
      <c r="F317" s="154" t="s">
        <v>1238</v>
      </c>
      <c r="H317" s="155">
        <v>1.44</v>
      </c>
      <c r="I317" s="156"/>
      <c r="L317" s="152"/>
      <c r="M317" s="157"/>
      <c r="T317" s="158"/>
      <c r="AT317" s="153" t="s">
        <v>147</v>
      </c>
      <c r="AU317" s="153" t="s">
        <v>87</v>
      </c>
      <c r="AV317" s="13" t="s">
        <v>87</v>
      </c>
      <c r="AW317" s="13" t="s">
        <v>34</v>
      </c>
      <c r="AX317" s="13" t="s">
        <v>77</v>
      </c>
      <c r="AY317" s="153" t="s">
        <v>138</v>
      </c>
    </row>
    <row r="318" spans="2:65" s="12" customFormat="1" ht="10.199999999999999">
      <c r="B318" s="145"/>
      <c r="D318" s="146" t="s">
        <v>147</v>
      </c>
      <c r="E318" s="147" t="s">
        <v>1</v>
      </c>
      <c r="F318" s="148" t="s">
        <v>1239</v>
      </c>
      <c r="H318" s="147" t="s">
        <v>1</v>
      </c>
      <c r="I318" s="149"/>
      <c r="L318" s="145"/>
      <c r="M318" s="150"/>
      <c r="T318" s="151"/>
      <c r="AT318" s="147" t="s">
        <v>147</v>
      </c>
      <c r="AU318" s="147" t="s">
        <v>87</v>
      </c>
      <c r="AV318" s="12" t="s">
        <v>85</v>
      </c>
      <c r="AW318" s="12" t="s">
        <v>34</v>
      </c>
      <c r="AX318" s="12" t="s">
        <v>77</v>
      </c>
      <c r="AY318" s="147" t="s">
        <v>138</v>
      </c>
    </row>
    <row r="319" spans="2:65" s="13" customFormat="1" ht="10.199999999999999">
      <c r="B319" s="152"/>
      <c r="D319" s="146" t="s">
        <v>147</v>
      </c>
      <c r="E319" s="153" t="s">
        <v>1</v>
      </c>
      <c r="F319" s="154" t="s">
        <v>1240</v>
      </c>
      <c r="H319" s="155">
        <v>0.36</v>
      </c>
      <c r="I319" s="156"/>
      <c r="L319" s="152"/>
      <c r="M319" s="157"/>
      <c r="T319" s="158"/>
      <c r="AT319" s="153" t="s">
        <v>147</v>
      </c>
      <c r="AU319" s="153" t="s">
        <v>87</v>
      </c>
      <c r="AV319" s="13" t="s">
        <v>87</v>
      </c>
      <c r="AW319" s="13" t="s">
        <v>34</v>
      </c>
      <c r="AX319" s="13" t="s">
        <v>77</v>
      </c>
      <c r="AY319" s="153" t="s">
        <v>138</v>
      </c>
    </row>
    <row r="320" spans="2:65" s="14" customFormat="1" ht="10.199999999999999">
      <c r="B320" s="159"/>
      <c r="D320" s="146" t="s">
        <v>147</v>
      </c>
      <c r="E320" s="160" t="s">
        <v>1</v>
      </c>
      <c r="F320" s="161" t="s">
        <v>150</v>
      </c>
      <c r="H320" s="162">
        <v>1.8</v>
      </c>
      <c r="I320" s="163"/>
      <c r="L320" s="159"/>
      <c r="M320" s="164"/>
      <c r="T320" s="165"/>
      <c r="AT320" s="160" t="s">
        <v>147</v>
      </c>
      <c r="AU320" s="160" t="s">
        <v>87</v>
      </c>
      <c r="AV320" s="14" t="s">
        <v>145</v>
      </c>
      <c r="AW320" s="14" t="s">
        <v>34</v>
      </c>
      <c r="AX320" s="14" t="s">
        <v>85</v>
      </c>
      <c r="AY320" s="160" t="s">
        <v>138</v>
      </c>
    </row>
    <row r="321" spans="2:65" s="1" customFormat="1" ht="24.15" customHeight="1">
      <c r="B321" s="32"/>
      <c r="C321" s="173" t="s">
        <v>293</v>
      </c>
      <c r="D321" s="173" t="s">
        <v>201</v>
      </c>
      <c r="E321" s="174" t="s">
        <v>1241</v>
      </c>
      <c r="F321" s="175" t="s">
        <v>1242</v>
      </c>
      <c r="G321" s="176" t="s">
        <v>143</v>
      </c>
      <c r="H321" s="177">
        <v>1.98</v>
      </c>
      <c r="I321" s="178"/>
      <c r="J321" s="179">
        <f>ROUND(I321*H321,2)</f>
        <v>0</v>
      </c>
      <c r="K321" s="175" t="s">
        <v>144</v>
      </c>
      <c r="L321" s="180"/>
      <c r="M321" s="181" t="s">
        <v>1</v>
      </c>
      <c r="N321" s="182" t="s">
        <v>42</v>
      </c>
      <c r="P321" s="141">
        <f>O321*H321</f>
        <v>0</v>
      </c>
      <c r="Q321" s="141">
        <v>3.056E-2</v>
      </c>
      <c r="R321" s="141">
        <f>Q321*H321</f>
        <v>6.0508800000000001E-2</v>
      </c>
      <c r="S321" s="141">
        <v>0</v>
      </c>
      <c r="T321" s="142">
        <f>S321*H321</f>
        <v>0</v>
      </c>
      <c r="AR321" s="143" t="s">
        <v>286</v>
      </c>
      <c r="AT321" s="143" t="s">
        <v>201</v>
      </c>
      <c r="AU321" s="143" t="s">
        <v>87</v>
      </c>
      <c r="AY321" s="17" t="s">
        <v>138</v>
      </c>
      <c r="BE321" s="144">
        <f>IF(N321="základní",J321,0)</f>
        <v>0</v>
      </c>
      <c r="BF321" s="144">
        <f>IF(N321="snížená",J321,0)</f>
        <v>0</v>
      </c>
      <c r="BG321" s="144">
        <f>IF(N321="zákl. přenesená",J321,0)</f>
        <v>0</v>
      </c>
      <c r="BH321" s="144">
        <f>IF(N321="sníž. přenesená",J321,0)</f>
        <v>0</v>
      </c>
      <c r="BI321" s="144">
        <f>IF(N321="nulová",J321,0)</f>
        <v>0</v>
      </c>
      <c r="BJ321" s="17" t="s">
        <v>85</v>
      </c>
      <c r="BK321" s="144">
        <f>ROUND(I321*H321,2)</f>
        <v>0</v>
      </c>
      <c r="BL321" s="17" t="s">
        <v>223</v>
      </c>
      <c r="BM321" s="143" t="s">
        <v>1243</v>
      </c>
    </row>
    <row r="322" spans="2:65" s="12" customFormat="1" ht="10.199999999999999">
      <c r="B322" s="145"/>
      <c r="D322" s="146" t="s">
        <v>147</v>
      </c>
      <c r="E322" s="147" t="s">
        <v>1</v>
      </c>
      <c r="F322" s="148" t="s">
        <v>463</v>
      </c>
      <c r="H322" s="147" t="s">
        <v>1</v>
      </c>
      <c r="I322" s="149"/>
      <c r="L322" s="145"/>
      <c r="M322" s="150"/>
      <c r="T322" s="151"/>
      <c r="AT322" s="147" t="s">
        <v>147</v>
      </c>
      <c r="AU322" s="147" t="s">
        <v>87</v>
      </c>
      <c r="AV322" s="12" t="s">
        <v>85</v>
      </c>
      <c r="AW322" s="12" t="s">
        <v>34</v>
      </c>
      <c r="AX322" s="12" t="s">
        <v>77</v>
      </c>
      <c r="AY322" s="147" t="s">
        <v>138</v>
      </c>
    </row>
    <row r="323" spans="2:65" s="13" customFormat="1" ht="10.199999999999999">
      <c r="B323" s="152"/>
      <c r="D323" s="146" t="s">
        <v>147</v>
      </c>
      <c r="E323" s="153" t="s">
        <v>1</v>
      </c>
      <c r="F323" s="154" t="s">
        <v>1238</v>
      </c>
      <c r="H323" s="155">
        <v>1.44</v>
      </c>
      <c r="I323" s="156"/>
      <c r="L323" s="152"/>
      <c r="M323" s="157"/>
      <c r="T323" s="158"/>
      <c r="AT323" s="153" t="s">
        <v>147</v>
      </c>
      <c r="AU323" s="153" t="s">
        <v>87</v>
      </c>
      <c r="AV323" s="13" t="s">
        <v>87</v>
      </c>
      <c r="AW323" s="13" t="s">
        <v>34</v>
      </c>
      <c r="AX323" s="13" t="s">
        <v>77</v>
      </c>
      <c r="AY323" s="153" t="s">
        <v>138</v>
      </c>
    </row>
    <row r="324" spans="2:65" s="12" customFormat="1" ht="10.199999999999999">
      <c r="B324" s="145"/>
      <c r="D324" s="146" t="s">
        <v>147</v>
      </c>
      <c r="E324" s="147" t="s">
        <v>1</v>
      </c>
      <c r="F324" s="148" t="s">
        <v>1239</v>
      </c>
      <c r="H324" s="147" t="s">
        <v>1</v>
      </c>
      <c r="I324" s="149"/>
      <c r="L324" s="145"/>
      <c r="M324" s="150"/>
      <c r="T324" s="151"/>
      <c r="AT324" s="147" t="s">
        <v>147</v>
      </c>
      <c r="AU324" s="147" t="s">
        <v>87</v>
      </c>
      <c r="AV324" s="12" t="s">
        <v>85</v>
      </c>
      <c r="AW324" s="12" t="s">
        <v>34</v>
      </c>
      <c r="AX324" s="12" t="s">
        <v>77</v>
      </c>
      <c r="AY324" s="147" t="s">
        <v>138</v>
      </c>
    </row>
    <row r="325" spans="2:65" s="13" customFormat="1" ht="10.199999999999999">
      <c r="B325" s="152"/>
      <c r="D325" s="146" t="s">
        <v>147</v>
      </c>
      <c r="E325" s="153" t="s">
        <v>1</v>
      </c>
      <c r="F325" s="154" t="s">
        <v>1240</v>
      </c>
      <c r="H325" s="155">
        <v>0.36</v>
      </c>
      <c r="I325" s="156"/>
      <c r="L325" s="152"/>
      <c r="M325" s="157"/>
      <c r="T325" s="158"/>
      <c r="AT325" s="153" t="s">
        <v>147</v>
      </c>
      <c r="AU325" s="153" t="s">
        <v>87</v>
      </c>
      <c r="AV325" s="13" t="s">
        <v>87</v>
      </c>
      <c r="AW325" s="13" t="s">
        <v>34</v>
      </c>
      <c r="AX325" s="13" t="s">
        <v>77</v>
      </c>
      <c r="AY325" s="153" t="s">
        <v>138</v>
      </c>
    </row>
    <row r="326" spans="2:65" s="14" customFormat="1" ht="10.199999999999999">
      <c r="B326" s="159"/>
      <c r="D326" s="146" t="s">
        <v>147</v>
      </c>
      <c r="E326" s="160" t="s">
        <v>1</v>
      </c>
      <c r="F326" s="161" t="s">
        <v>150</v>
      </c>
      <c r="H326" s="162">
        <v>1.8</v>
      </c>
      <c r="I326" s="163"/>
      <c r="L326" s="159"/>
      <c r="M326" s="164"/>
      <c r="T326" s="165"/>
      <c r="AT326" s="160" t="s">
        <v>147</v>
      </c>
      <c r="AU326" s="160" t="s">
        <v>87</v>
      </c>
      <c r="AV326" s="14" t="s">
        <v>145</v>
      </c>
      <c r="AW326" s="14" t="s">
        <v>34</v>
      </c>
      <c r="AX326" s="14" t="s">
        <v>85</v>
      </c>
      <c r="AY326" s="160" t="s">
        <v>138</v>
      </c>
    </row>
    <row r="327" spans="2:65" s="13" customFormat="1" ht="10.199999999999999">
      <c r="B327" s="152"/>
      <c r="D327" s="146" t="s">
        <v>147</v>
      </c>
      <c r="F327" s="154" t="s">
        <v>1244</v>
      </c>
      <c r="H327" s="155">
        <v>1.98</v>
      </c>
      <c r="I327" s="156"/>
      <c r="L327" s="152"/>
      <c r="M327" s="157"/>
      <c r="T327" s="158"/>
      <c r="AT327" s="153" t="s">
        <v>147</v>
      </c>
      <c r="AU327" s="153" t="s">
        <v>87</v>
      </c>
      <c r="AV327" s="13" t="s">
        <v>87</v>
      </c>
      <c r="AW327" s="13" t="s">
        <v>4</v>
      </c>
      <c r="AX327" s="13" t="s">
        <v>85</v>
      </c>
      <c r="AY327" s="153" t="s">
        <v>138</v>
      </c>
    </row>
    <row r="328" spans="2:65" s="1" customFormat="1" ht="24.15" customHeight="1">
      <c r="B328" s="32"/>
      <c r="C328" s="132" t="s">
        <v>297</v>
      </c>
      <c r="D328" s="132" t="s">
        <v>140</v>
      </c>
      <c r="E328" s="133" t="s">
        <v>1245</v>
      </c>
      <c r="F328" s="134" t="s">
        <v>1246</v>
      </c>
      <c r="G328" s="135" t="s">
        <v>143</v>
      </c>
      <c r="H328" s="136">
        <v>517.47</v>
      </c>
      <c r="I328" s="137"/>
      <c r="J328" s="138">
        <f>ROUND(I328*H328,2)</f>
        <v>0</v>
      </c>
      <c r="K328" s="134" t="s">
        <v>144</v>
      </c>
      <c r="L328" s="32"/>
      <c r="M328" s="139" t="s">
        <v>1</v>
      </c>
      <c r="N328" s="140" t="s">
        <v>42</v>
      </c>
      <c r="P328" s="141">
        <f>O328*H328</f>
        <v>0</v>
      </c>
      <c r="Q328" s="141">
        <v>2.5000000000000001E-4</v>
      </c>
      <c r="R328" s="141">
        <f>Q328*H328</f>
        <v>0.1293675</v>
      </c>
      <c r="S328" s="141">
        <v>0</v>
      </c>
      <c r="T328" s="142">
        <f>S328*H328</f>
        <v>0</v>
      </c>
      <c r="AR328" s="143" t="s">
        <v>223</v>
      </c>
      <c r="AT328" s="143" t="s">
        <v>140</v>
      </c>
      <c r="AU328" s="143" t="s">
        <v>87</v>
      </c>
      <c r="AY328" s="17" t="s">
        <v>138</v>
      </c>
      <c r="BE328" s="144">
        <f>IF(N328="základní",J328,0)</f>
        <v>0</v>
      </c>
      <c r="BF328" s="144">
        <f>IF(N328="snížená",J328,0)</f>
        <v>0</v>
      </c>
      <c r="BG328" s="144">
        <f>IF(N328="zákl. přenesená",J328,0)</f>
        <v>0</v>
      </c>
      <c r="BH328" s="144">
        <f>IF(N328="sníž. přenesená",J328,0)</f>
        <v>0</v>
      </c>
      <c r="BI328" s="144">
        <f>IF(N328="nulová",J328,0)</f>
        <v>0</v>
      </c>
      <c r="BJ328" s="17" t="s">
        <v>85</v>
      </c>
      <c r="BK328" s="144">
        <f>ROUND(I328*H328,2)</f>
        <v>0</v>
      </c>
      <c r="BL328" s="17" t="s">
        <v>223</v>
      </c>
      <c r="BM328" s="143" t="s">
        <v>1247</v>
      </c>
    </row>
    <row r="329" spans="2:65" s="12" customFormat="1" ht="10.199999999999999">
      <c r="B329" s="145"/>
      <c r="D329" s="146" t="s">
        <v>147</v>
      </c>
      <c r="E329" s="147" t="s">
        <v>1</v>
      </c>
      <c r="F329" s="148" t="s">
        <v>418</v>
      </c>
      <c r="H329" s="147" t="s">
        <v>1</v>
      </c>
      <c r="I329" s="149"/>
      <c r="L329" s="145"/>
      <c r="M329" s="150"/>
      <c r="T329" s="151"/>
      <c r="AT329" s="147" t="s">
        <v>147</v>
      </c>
      <c r="AU329" s="147" t="s">
        <v>87</v>
      </c>
      <c r="AV329" s="12" t="s">
        <v>85</v>
      </c>
      <c r="AW329" s="12" t="s">
        <v>34</v>
      </c>
      <c r="AX329" s="12" t="s">
        <v>77</v>
      </c>
      <c r="AY329" s="147" t="s">
        <v>138</v>
      </c>
    </row>
    <row r="330" spans="2:65" s="13" customFormat="1" ht="10.199999999999999">
      <c r="B330" s="152"/>
      <c r="D330" s="146" t="s">
        <v>147</v>
      </c>
      <c r="E330" s="153" t="s">
        <v>1</v>
      </c>
      <c r="F330" s="154" t="s">
        <v>587</v>
      </c>
      <c r="H330" s="155">
        <v>226.56</v>
      </c>
      <c r="I330" s="156"/>
      <c r="L330" s="152"/>
      <c r="M330" s="157"/>
      <c r="T330" s="158"/>
      <c r="AT330" s="153" t="s">
        <v>147</v>
      </c>
      <c r="AU330" s="153" t="s">
        <v>87</v>
      </c>
      <c r="AV330" s="13" t="s">
        <v>87</v>
      </c>
      <c r="AW330" s="13" t="s">
        <v>34</v>
      </c>
      <c r="AX330" s="13" t="s">
        <v>77</v>
      </c>
      <c r="AY330" s="153" t="s">
        <v>138</v>
      </c>
    </row>
    <row r="331" spans="2:65" s="12" customFormat="1" ht="10.199999999999999">
      <c r="B331" s="145"/>
      <c r="D331" s="146" t="s">
        <v>147</v>
      </c>
      <c r="E331" s="147" t="s">
        <v>1</v>
      </c>
      <c r="F331" s="148" t="s">
        <v>407</v>
      </c>
      <c r="H331" s="147" t="s">
        <v>1</v>
      </c>
      <c r="I331" s="149"/>
      <c r="L331" s="145"/>
      <c r="M331" s="150"/>
      <c r="T331" s="151"/>
      <c r="AT331" s="147" t="s">
        <v>147</v>
      </c>
      <c r="AU331" s="147" t="s">
        <v>87</v>
      </c>
      <c r="AV331" s="12" t="s">
        <v>85</v>
      </c>
      <c r="AW331" s="12" t="s">
        <v>34</v>
      </c>
      <c r="AX331" s="12" t="s">
        <v>77</v>
      </c>
      <c r="AY331" s="147" t="s">
        <v>138</v>
      </c>
    </row>
    <row r="332" spans="2:65" s="13" customFormat="1" ht="10.199999999999999">
      <c r="B332" s="152"/>
      <c r="D332" s="146" t="s">
        <v>147</v>
      </c>
      <c r="E332" s="153" t="s">
        <v>1</v>
      </c>
      <c r="F332" s="154" t="s">
        <v>588</v>
      </c>
      <c r="H332" s="155">
        <v>207.36</v>
      </c>
      <c r="I332" s="156"/>
      <c r="L332" s="152"/>
      <c r="M332" s="157"/>
      <c r="T332" s="158"/>
      <c r="AT332" s="153" t="s">
        <v>147</v>
      </c>
      <c r="AU332" s="153" t="s">
        <v>87</v>
      </c>
      <c r="AV332" s="13" t="s">
        <v>87</v>
      </c>
      <c r="AW332" s="13" t="s">
        <v>34</v>
      </c>
      <c r="AX332" s="13" t="s">
        <v>77</v>
      </c>
      <c r="AY332" s="153" t="s">
        <v>138</v>
      </c>
    </row>
    <row r="333" spans="2:65" s="13" customFormat="1" ht="10.199999999999999">
      <c r="B333" s="152"/>
      <c r="D333" s="146" t="s">
        <v>147</v>
      </c>
      <c r="E333" s="153" t="s">
        <v>1</v>
      </c>
      <c r="F333" s="154" t="s">
        <v>590</v>
      </c>
      <c r="H333" s="155">
        <v>24</v>
      </c>
      <c r="I333" s="156"/>
      <c r="L333" s="152"/>
      <c r="M333" s="157"/>
      <c r="T333" s="158"/>
      <c r="AT333" s="153" t="s">
        <v>147</v>
      </c>
      <c r="AU333" s="153" t="s">
        <v>87</v>
      </c>
      <c r="AV333" s="13" t="s">
        <v>87</v>
      </c>
      <c r="AW333" s="13" t="s">
        <v>34</v>
      </c>
      <c r="AX333" s="13" t="s">
        <v>77</v>
      </c>
      <c r="AY333" s="153" t="s">
        <v>138</v>
      </c>
    </row>
    <row r="334" spans="2:65" s="13" customFormat="1" ht="10.199999999999999">
      <c r="B334" s="152"/>
      <c r="D334" s="146" t="s">
        <v>147</v>
      </c>
      <c r="E334" s="153" t="s">
        <v>1</v>
      </c>
      <c r="F334" s="154" t="s">
        <v>591</v>
      </c>
      <c r="H334" s="155">
        <v>2.4</v>
      </c>
      <c r="I334" s="156"/>
      <c r="L334" s="152"/>
      <c r="M334" s="157"/>
      <c r="T334" s="158"/>
      <c r="AT334" s="153" t="s">
        <v>147</v>
      </c>
      <c r="AU334" s="153" t="s">
        <v>87</v>
      </c>
      <c r="AV334" s="13" t="s">
        <v>87</v>
      </c>
      <c r="AW334" s="13" t="s">
        <v>34</v>
      </c>
      <c r="AX334" s="13" t="s">
        <v>77</v>
      </c>
      <c r="AY334" s="153" t="s">
        <v>138</v>
      </c>
    </row>
    <row r="335" spans="2:65" s="12" customFormat="1" ht="10.199999999999999">
      <c r="B335" s="145"/>
      <c r="D335" s="146" t="s">
        <v>147</v>
      </c>
      <c r="E335" s="147" t="s">
        <v>1</v>
      </c>
      <c r="F335" s="148" t="s">
        <v>380</v>
      </c>
      <c r="H335" s="147" t="s">
        <v>1</v>
      </c>
      <c r="I335" s="149"/>
      <c r="L335" s="145"/>
      <c r="M335" s="150"/>
      <c r="T335" s="151"/>
      <c r="AT335" s="147" t="s">
        <v>147</v>
      </c>
      <c r="AU335" s="147" t="s">
        <v>87</v>
      </c>
      <c r="AV335" s="12" t="s">
        <v>85</v>
      </c>
      <c r="AW335" s="12" t="s">
        <v>34</v>
      </c>
      <c r="AX335" s="12" t="s">
        <v>77</v>
      </c>
      <c r="AY335" s="147" t="s">
        <v>138</v>
      </c>
    </row>
    <row r="336" spans="2:65" s="13" customFormat="1" ht="10.199999999999999">
      <c r="B336" s="152"/>
      <c r="D336" s="146" t="s">
        <v>147</v>
      </c>
      <c r="E336" s="153" t="s">
        <v>1</v>
      </c>
      <c r="F336" s="154" t="s">
        <v>592</v>
      </c>
      <c r="H336" s="155">
        <v>12.6</v>
      </c>
      <c r="I336" s="156"/>
      <c r="L336" s="152"/>
      <c r="M336" s="157"/>
      <c r="T336" s="158"/>
      <c r="AT336" s="153" t="s">
        <v>147</v>
      </c>
      <c r="AU336" s="153" t="s">
        <v>87</v>
      </c>
      <c r="AV336" s="13" t="s">
        <v>87</v>
      </c>
      <c r="AW336" s="13" t="s">
        <v>34</v>
      </c>
      <c r="AX336" s="13" t="s">
        <v>77</v>
      </c>
      <c r="AY336" s="153" t="s">
        <v>138</v>
      </c>
    </row>
    <row r="337" spans="2:65" s="12" customFormat="1" ht="10.199999999999999">
      <c r="B337" s="145"/>
      <c r="D337" s="146" t="s">
        <v>147</v>
      </c>
      <c r="E337" s="147" t="s">
        <v>1</v>
      </c>
      <c r="F337" s="148" t="s">
        <v>457</v>
      </c>
      <c r="H337" s="147" t="s">
        <v>1</v>
      </c>
      <c r="I337" s="149"/>
      <c r="L337" s="145"/>
      <c r="M337" s="150"/>
      <c r="T337" s="151"/>
      <c r="AT337" s="147" t="s">
        <v>147</v>
      </c>
      <c r="AU337" s="147" t="s">
        <v>87</v>
      </c>
      <c r="AV337" s="12" t="s">
        <v>85</v>
      </c>
      <c r="AW337" s="12" t="s">
        <v>34</v>
      </c>
      <c r="AX337" s="12" t="s">
        <v>77</v>
      </c>
      <c r="AY337" s="147" t="s">
        <v>138</v>
      </c>
    </row>
    <row r="338" spans="2:65" s="13" customFormat="1" ht="10.199999999999999">
      <c r="B338" s="152"/>
      <c r="D338" s="146" t="s">
        <v>147</v>
      </c>
      <c r="E338" s="153" t="s">
        <v>1</v>
      </c>
      <c r="F338" s="154" t="s">
        <v>593</v>
      </c>
      <c r="H338" s="155">
        <v>28.8</v>
      </c>
      <c r="I338" s="156"/>
      <c r="L338" s="152"/>
      <c r="M338" s="157"/>
      <c r="T338" s="158"/>
      <c r="AT338" s="153" t="s">
        <v>147</v>
      </c>
      <c r="AU338" s="153" t="s">
        <v>87</v>
      </c>
      <c r="AV338" s="13" t="s">
        <v>87</v>
      </c>
      <c r="AW338" s="13" t="s">
        <v>34</v>
      </c>
      <c r="AX338" s="13" t="s">
        <v>77</v>
      </c>
      <c r="AY338" s="153" t="s">
        <v>138</v>
      </c>
    </row>
    <row r="339" spans="2:65" s="12" customFormat="1" ht="10.199999999999999">
      <c r="B339" s="145"/>
      <c r="D339" s="146" t="s">
        <v>147</v>
      </c>
      <c r="E339" s="147" t="s">
        <v>1</v>
      </c>
      <c r="F339" s="148" t="s">
        <v>378</v>
      </c>
      <c r="H339" s="147" t="s">
        <v>1</v>
      </c>
      <c r="I339" s="149"/>
      <c r="L339" s="145"/>
      <c r="M339" s="150"/>
      <c r="T339" s="151"/>
      <c r="AT339" s="147" t="s">
        <v>147</v>
      </c>
      <c r="AU339" s="147" t="s">
        <v>87</v>
      </c>
      <c r="AV339" s="12" t="s">
        <v>85</v>
      </c>
      <c r="AW339" s="12" t="s">
        <v>34</v>
      </c>
      <c r="AX339" s="12" t="s">
        <v>77</v>
      </c>
      <c r="AY339" s="147" t="s">
        <v>138</v>
      </c>
    </row>
    <row r="340" spans="2:65" s="13" customFormat="1" ht="10.199999999999999">
      <c r="B340" s="152"/>
      <c r="D340" s="146" t="s">
        <v>147</v>
      </c>
      <c r="E340" s="153" t="s">
        <v>1</v>
      </c>
      <c r="F340" s="154" t="s">
        <v>594</v>
      </c>
      <c r="H340" s="155">
        <v>15.75</v>
      </c>
      <c r="I340" s="156"/>
      <c r="L340" s="152"/>
      <c r="M340" s="157"/>
      <c r="T340" s="158"/>
      <c r="AT340" s="153" t="s">
        <v>147</v>
      </c>
      <c r="AU340" s="153" t="s">
        <v>87</v>
      </c>
      <c r="AV340" s="13" t="s">
        <v>87</v>
      </c>
      <c r="AW340" s="13" t="s">
        <v>34</v>
      </c>
      <c r="AX340" s="13" t="s">
        <v>77</v>
      </c>
      <c r="AY340" s="153" t="s">
        <v>138</v>
      </c>
    </row>
    <row r="341" spans="2:65" s="14" customFormat="1" ht="10.199999999999999">
      <c r="B341" s="159"/>
      <c r="D341" s="146" t="s">
        <v>147</v>
      </c>
      <c r="E341" s="160" t="s">
        <v>1</v>
      </c>
      <c r="F341" s="161" t="s">
        <v>150</v>
      </c>
      <c r="H341" s="162">
        <v>517.47</v>
      </c>
      <c r="I341" s="163"/>
      <c r="L341" s="159"/>
      <c r="M341" s="164"/>
      <c r="T341" s="165"/>
      <c r="AT341" s="160" t="s">
        <v>147</v>
      </c>
      <c r="AU341" s="160" t="s">
        <v>87</v>
      </c>
      <c r="AV341" s="14" t="s">
        <v>145</v>
      </c>
      <c r="AW341" s="14" t="s">
        <v>34</v>
      </c>
      <c r="AX341" s="14" t="s">
        <v>85</v>
      </c>
      <c r="AY341" s="160" t="s">
        <v>138</v>
      </c>
    </row>
    <row r="342" spans="2:65" s="1" customFormat="1" ht="24.15" customHeight="1">
      <c r="B342" s="32"/>
      <c r="C342" s="173" t="s">
        <v>506</v>
      </c>
      <c r="D342" s="173" t="s">
        <v>201</v>
      </c>
      <c r="E342" s="174" t="s">
        <v>1248</v>
      </c>
      <c r="F342" s="175" t="s">
        <v>1249</v>
      </c>
      <c r="G342" s="176" t="s">
        <v>143</v>
      </c>
      <c r="H342" s="177">
        <v>569.21699999999998</v>
      </c>
      <c r="I342" s="178"/>
      <c r="J342" s="179">
        <f>ROUND(I342*H342,2)</f>
        <v>0</v>
      </c>
      <c r="K342" s="175" t="s">
        <v>144</v>
      </c>
      <c r="L342" s="180"/>
      <c r="M342" s="181" t="s">
        <v>1</v>
      </c>
      <c r="N342" s="182" t="s">
        <v>42</v>
      </c>
      <c r="P342" s="141">
        <f>O342*H342</f>
        <v>0</v>
      </c>
      <c r="Q342" s="141">
        <v>3.6420000000000001E-2</v>
      </c>
      <c r="R342" s="141">
        <f>Q342*H342</f>
        <v>20.73088314</v>
      </c>
      <c r="S342" s="141">
        <v>0</v>
      </c>
      <c r="T342" s="142">
        <f>S342*H342</f>
        <v>0</v>
      </c>
      <c r="AR342" s="143" t="s">
        <v>286</v>
      </c>
      <c r="AT342" s="143" t="s">
        <v>201</v>
      </c>
      <c r="AU342" s="143" t="s">
        <v>87</v>
      </c>
      <c r="AY342" s="17" t="s">
        <v>138</v>
      </c>
      <c r="BE342" s="144">
        <f>IF(N342="základní",J342,0)</f>
        <v>0</v>
      </c>
      <c r="BF342" s="144">
        <f>IF(N342="snížená",J342,0)</f>
        <v>0</v>
      </c>
      <c r="BG342" s="144">
        <f>IF(N342="zákl. přenesená",J342,0)</f>
        <v>0</v>
      </c>
      <c r="BH342" s="144">
        <f>IF(N342="sníž. přenesená",J342,0)</f>
        <v>0</v>
      </c>
      <c r="BI342" s="144">
        <f>IF(N342="nulová",J342,0)</f>
        <v>0</v>
      </c>
      <c r="BJ342" s="17" t="s">
        <v>85</v>
      </c>
      <c r="BK342" s="144">
        <f>ROUND(I342*H342,2)</f>
        <v>0</v>
      </c>
      <c r="BL342" s="17" t="s">
        <v>223</v>
      </c>
      <c r="BM342" s="143" t="s">
        <v>1250</v>
      </c>
    </row>
    <row r="343" spans="2:65" s="13" customFormat="1" ht="10.199999999999999">
      <c r="B343" s="152"/>
      <c r="D343" s="146" t="s">
        <v>147</v>
      </c>
      <c r="F343" s="154" t="s">
        <v>1251</v>
      </c>
      <c r="H343" s="155">
        <v>569.21699999999998</v>
      </c>
      <c r="I343" s="156"/>
      <c r="L343" s="152"/>
      <c r="M343" s="157"/>
      <c r="T343" s="158"/>
      <c r="AT343" s="153" t="s">
        <v>147</v>
      </c>
      <c r="AU343" s="153" t="s">
        <v>87</v>
      </c>
      <c r="AV343" s="13" t="s">
        <v>87</v>
      </c>
      <c r="AW343" s="13" t="s">
        <v>4</v>
      </c>
      <c r="AX343" s="13" t="s">
        <v>85</v>
      </c>
      <c r="AY343" s="153" t="s">
        <v>138</v>
      </c>
    </row>
    <row r="344" spans="2:65" s="1" customFormat="1" ht="24.15" customHeight="1">
      <c r="B344" s="32"/>
      <c r="C344" s="132" t="s">
        <v>286</v>
      </c>
      <c r="D344" s="132" t="s">
        <v>140</v>
      </c>
      <c r="E344" s="133" t="s">
        <v>1252</v>
      </c>
      <c r="F344" s="134" t="s">
        <v>1253</v>
      </c>
      <c r="G344" s="135" t="s">
        <v>143</v>
      </c>
      <c r="H344" s="136">
        <v>9.1199999999999992</v>
      </c>
      <c r="I344" s="137"/>
      <c r="J344" s="138">
        <f>ROUND(I344*H344,2)</f>
        <v>0</v>
      </c>
      <c r="K344" s="134" t="s">
        <v>144</v>
      </c>
      <c r="L344" s="32"/>
      <c r="M344" s="139" t="s">
        <v>1</v>
      </c>
      <c r="N344" s="140" t="s">
        <v>42</v>
      </c>
      <c r="P344" s="141">
        <f>O344*H344</f>
        <v>0</v>
      </c>
      <c r="Q344" s="141">
        <v>2.5000000000000001E-4</v>
      </c>
      <c r="R344" s="141">
        <f>Q344*H344</f>
        <v>2.2799999999999999E-3</v>
      </c>
      <c r="S344" s="141">
        <v>0</v>
      </c>
      <c r="T344" s="142">
        <f>S344*H344</f>
        <v>0</v>
      </c>
      <c r="AR344" s="143" t="s">
        <v>223</v>
      </c>
      <c r="AT344" s="143" t="s">
        <v>140</v>
      </c>
      <c r="AU344" s="143" t="s">
        <v>87</v>
      </c>
      <c r="AY344" s="17" t="s">
        <v>138</v>
      </c>
      <c r="BE344" s="144">
        <f>IF(N344="základní",J344,0)</f>
        <v>0</v>
      </c>
      <c r="BF344" s="144">
        <f>IF(N344="snížená",J344,0)</f>
        <v>0</v>
      </c>
      <c r="BG344" s="144">
        <f>IF(N344="zákl. přenesená",J344,0)</f>
        <v>0</v>
      </c>
      <c r="BH344" s="144">
        <f>IF(N344="sníž. přenesená",J344,0)</f>
        <v>0</v>
      </c>
      <c r="BI344" s="144">
        <f>IF(N344="nulová",J344,0)</f>
        <v>0</v>
      </c>
      <c r="BJ344" s="17" t="s">
        <v>85</v>
      </c>
      <c r="BK344" s="144">
        <f>ROUND(I344*H344,2)</f>
        <v>0</v>
      </c>
      <c r="BL344" s="17" t="s">
        <v>223</v>
      </c>
      <c r="BM344" s="143" t="s">
        <v>1254</v>
      </c>
    </row>
    <row r="345" spans="2:65" s="12" customFormat="1" ht="10.199999999999999">
      <c r="B345" s="145"/>
      <c r="D345" s="146" t="s">
        <v>147</v>
      </c>
      <c r="E345" s="147" t="s">
        <v>1</v>
      </c>
      <c r="F345" s="148" t="s">
        <v>407</v>
      </c>
      <c r="H345" s="147" t="s">
        <v>1</v>
      </c>
      <c r="I345" s="149"/>
      <c r="L345" s="145"/>
      <c r="M345" s="150"/>
      <c r="T345" s="151"/>
      <c r="AT345" s="147" t="s">
        <v>147</v>
      </c>
      <c r="AU345" s="147" t="s">
        <v>87</v>
      </c>
      <c r="AV345" s="12" t="s">
        <v>85</v>
      </c>
      <c r="AW345" s="12" t="s">
        <v>34</v>
      </c>
      <c r="AX345" s="12" t="s">
        <v>77</v>
      </c>
      <c r="AY345" s="147" t="s">
        <v>138</v>
      </c>
    </row>
    <row r="346" spans="2:65" s="13" customFormat="1" ht="10.199999999999999">
      <c r="B346" s="152"/>
      <c r="D346" s="146" t="s">
        <v>147</v>
      </c>
      <c r="E346" s="153" t="s">
        <v>1</v>
      </c>
      <c r="F346" s="154" t="s">
        <v>589</v>
      </c>
      <c r="H346" s="155">
        <v>9.1199999999999992</v>
      </c>
      <c r="I346" s="156"/>
      <c r="L346" s="152"/>
      <c r="M346" s="157"/>
      <c r="T346" s="158"/>
      <c r="AT346" s="153" t="s">
        <v>147</v>
      </c>
      <c r="AU346" s="153" t="s">
        <v>87</v>
      </c>
      <c r="AV346" s="13" t="s">
        <v>87</v>
      </c>
      <c r="AW346" s="13" t="s">
        <v>34</v>
      </c>
      <c r="AX346" s="13" t="s">
        <v>85</v>
      </c>
      <c r="AY346" s="153" t="s">
        <v>138</v>
      </c>
    </row>
    <row r="347" spans="2:65" s="1" customFormat="1" ht="24.15" customHeight="1">
      <c r="B347" s="32"/>
      <c r="C347" s="173" t="s">
        <v>516</v>
      </c>
      <c r="D347" s="173" t="s">
        <v>201</v>
      </c>
      <c r="E347" s="174" t="s">
        <v>1255</v>
      </c>
      <c r="F347" s="175" t="s">
        <v>1256</v>
      </c>
      <c r="G347" s="176" t="s">
        <v>143</v>
      </c>
      <c r="H347" s="177">
        <v>10.032</v>
      </c>
      <c r="I347" s="178"/>
      <c r="J347" s="179">
        <f>ROUND(I347*H347,2)</f>
        <v>0</v>
      </c>
      <c r="K347" s="175" t="s">
        <v>144</v>
      </c>
      <c r="L347" s="180"/>
      <c r="M347" s="181" t="s">
        <v>1</v>
      </c>
      <c r="N347" s="182" t="s">
        <v>42</v>
      </c>
      <c r="P347" s="141">
        <f>O347*H347</f>
        <v>0</v>
      </c>
      <c r="Q347" s="141">
        <v>3.6110000000000003E-2</v>
      </c>
      <c r="R347" s="141">
        <f>Q347*H347</f>
        <v>0.36225552000000005</v>
      </c>
      <c r="S347" s="141">
        <v>0</v>
      </c>
      <c r="T347" s="142">
        <f>S347*H347</f>
        <v>0</v>
      </c>
      <c r="AR347" s="143" t="s">
        <v>286</v>
      </c>
      <c r="AT347" s="143" t="s">
        <v>201</v>
      </c>
      <c r="AU347" s="143" t="s">
        <v>87</v>
      </c>
      <c r="AY347" s="17" t="s">
        <v>138</v>
      </c>
      <c r="BE347" s="144">
        <f>IF(N347="základní",J347,0)</f>
        <v>0</v>
      </c>
      <c r="BF347" s="144">
        <f>IF(N347="snížená",J347,0)</f>
        <v>0</v>
      </c>
      <c r="BG347" s="144">
        <f>IF(N347="zákl. přenesená",J347,0)</f>
        <v>0</v>
      </c>
      <c r="BH347" s="144">
        <f>IF(N347="sníž. přenesená",J347,0)</f>
        <v>0</v>
      </c>
      <c r="BI347" s="144">
        <f>IF(N347="nulová",J347,0)</f>
        <v>0</v>
      </c>
      <c r="BJ347" s="17" t="s">
        <v>85</v>
      </c>
      <c r="BK347" s="144">
        <f>ROUND(I347*H347,2)</f>
        <v>0</v>
      </c>
      <c r="BL347" s="17" t="s">
        <v>223</v>
      </c>
      <c r="BM347" s="143" t="s">
        <v>1257</v>
      </c>
    </row>
    <row r="348" spans="2:65" s="12" customFormat="1" ht="10.199999999999999">
      <c r="B348" s="145"/>
      <c r="D348" s="146" t="s">
        <v>147</v>
      </c>
      <c r="E348" s="147" t="s">
        <v>1</v>
      </c>
      <c r="F348" s="148" t="s">
        <v>407</v>
      </c>
      <c r="H348" s="147" t="s">
        <v>1</v>
      </c>
      <c r="I348" s="149"/>
      <c r="L348" s="145"/>
      <c r="M348" s="150"/>
      <c r="T348" s="151"/>
      <c r="AT348" s="147" t="s">
        <v>147</v>
      </c>
      <c r="AU348" s="147" t="s">
        <v>87</v>
      </c>
      <c r="AV348" s="12" t="s">
        <v>85</v>
      </c>
      <c r="AW348" s="12" t="s">
        <v>34</v>
      </c>
      <c r="AX348" s="12" t="s">
        <v>77</v>
      </c>
      <c r="AY348" s="147" t="s">
        <v>138</v>
      </c>
    </row>
    <row r="349" spans="2:65" s="13" customFormat="1" ht="10.199999999999999">
      <c r="B349" s="152"/>
      <c r="D349" s="146" t="s">
        <v>147</v>
      </c>
      <c r="E349" s="153" t="s">
        <v>1</v>
      </c>
      <c r="F349" s="154" t="s">
        <v>589</v>
      </c>
      <c r="H349" s="155">
        <v>9.1199999999999992</v>
      </c>
      <c r="I349" s="156"/>
      <c r="L349" s="152"/>
      <c r="M349" s="157"/>
      <c r="T349" s="158"/>
      <c r="AT349" s="153" t="s">
        <v>147</v>
      </c>
      <c r="AU349" s="153" t="s">
        <v>87</v>
      </c>
      <c r="AV349" s="13" t="s">
        <v>87</v>
      </c>
      <c r="AW349" s="13" t="s">
        <v>34</v>
      </c>
      <c r="AX349" s="13" t="s">
        <v>85</v>
      </c>
      <c r="AY349" s="153" t="s">
        <v>138</v>
      </c>
    </row>
    <row r="350" spans="2:65" s="13" customFormat="1" ht="10.199999999999999">
      <c r="B350" s="152"/>
      <c r="D350" s="146" t="s">
        <v>147</v>
      </c>
      <c r="F350" s="154" t="s">
        <v>1258</v>
      </c>
      <c r="H350" s="155">
        <v>10.032</v>
      </c>
      <c r="I350" s="156"/>
      <c r="L350" s="152"/>
      <c r="M350" s="157"/>
      <c r="T350" s="158"/>
      <c r="AT350" s="153" t="s">
        <v>147</v>
      </c>
      <c r="AU350" s="153" t="s">
        <v>87</v>
      </c>
      <c r="AV350" s="13" t="s">
        <v>87</v>
      </c>
      <c r="AW350" s="13" t="s">
        <v>4</v>
      </c>
      <c r="AX350" s="13" t="s">
        <v>85</v>
      </c>
      <c r="AY350" s="153" t="s">
        <v>138</v>
      </c>
    </row>
    <row r="351" spans="2:65" s="1" customFormat="1" ht="21.75" customHeight="1">
      <c r="B351" s="32"/>
      <c r="C351" s="132" t="s">
        <v>523</v>
      </c>
      <c r="D351" s="132" t="s">
        <v>140</v>
      </c>
      <c r="E351" s="133" t="s">
        <v>1259</v>
      </c>
      <c r="F351" s="134" t="s">
        <v>1260</v>
      </c>
      <c r="G351" s="135" t="s">
        <v>243</v>
      </c>
      <c r="H351" s="136">
        <v>313.5</v>
      </c>
      <c r="I351" s="137"/>
      <c r="J351" s="138">
        <f>ROUND(I351*H351,2)</f>
        <v>0</v>
      </c>
      <c r="K351" s="134" t="s">
        <v>144</v>
      </c>
      <c r="L351" s="32"/>
      <c r="M351" s="139" t="s">
        <v>1</v>
      </c>
      <c r="N351" s="140" t="s">
        <v>42</v>
      </c>
      <c r="P351" s="141">
        <f>O351*H351</f>
        <v>0</v>
      </c>
      <c r="Q351" s="141">
        <v>5.0000000000000002E-5</v>
      </c>
      <c r="R351" s="141">
        <f>Q351*H351</f>
        <v>1.5675000000000001E-2</v>
      </c>
      <c r="S351" s="141">
        <v>0</v>
      </c>
      <c r="T351" s="142">
        <f>S351*H351</f>
        <v>0</v>
      </c>
      <c r="AR351" s="143" t="s">
        <v>223</v>
      </c>
      <c r="AT351" s="143" t="s">
        <v>140</v>
      </c>
      <c r="AU351" s="143" t="s">
        <v>87</v>
      </c>
      <c r="AY351" s="17" t="s">
        <v>138</v>
      </c>
      <c r="BE351" s="144">
        <f>IF(N351="základní",J351,0)</f>
        <v>0</v>
      </c>
      <c r="BF351" s="144">
        <f>IF(N351="snížená",J351,0)</f>
        <v>0</v>
      </c>
      <c r="BG351" s="144">
        <f>IF(N351="zákl. přenesená",J351,0)</f>
        <v>0</v>
      </c>
      <c r="BH351" s="144">
        <f>IF(N351="sníž. přenesená",J351,0)</f>
        <v>0</v>
      </c>
      <c r="BI351" s="144">
        <f>IF(N351="nulová",J351,0)</f>
        <v>0</v>
      </c>
      <c r="BJ351" s="17" t="s">
        <v>85</v>
      </c>
      <c r="BK351" s="144">
        <f>ROUND(I351*H351,2)</f>
        <v>0</v>
      </c>
      <c r="BL351" s="17" t="s">
        <v>223</v>
      </c>
      <c r="BM351" s="143" t="s">
        <v>1261</v>
      </c>
    </row>
    <row r="352" spans="2:65" s="12" customFormat="1" ht="10.199999999999999">
      <c r="B352" s="145"/>
      <c r="D352" s="146" t="s">
        <v>147</v>
      </c>
      <c r="E352" s="147" t="s">
        <v>1</v>
      </c>
      <c r="F352" s="148" t="s">
        <v>418</v>
      </c>
      <c r="H352" s="147" t="s">
        <v>1</v>
      </c>
      <c r="I352" s="149"/>
      <c r="L352" s="145"/>
      <c r="M352" s="150"/>
      <c r="T352" s="151"/>
      <c r="AT352" s="147" t="s">
        <v>147</v>
      </c>
      <c r="AU352" s="147" t="s">
        <v>87</v>
      </c>
      <c r="AV352" s="12" t="s">
        <v>85</v>
      </c>
      <c r="AW352" s="12" t="s">
        <v>34</v>
      </c>
      <c r="AX352" s="12" t="s">
        <v>77</v>
      </c>
      <c r="AY352" s="147" t="s">
        <v>138</v>
      </c>
    </row>
    <row r="353" spans="2:51" s="13" customFormat="1" ht="10.199999999999999">
      <c r="B353" s="152"/>
      <c r="D353" s="146" t="s">
        <v>147</v>
      </c>
      <c r="E353" s="153" t="s">
        <v>1</v>
      </c>
      <c r="F353" s="154" t="s">
        <v>527</v>
      </c>
      <c r="H353" s="155">
        <v>141.6</v>
      </c>
      <c r="I353" s="156"/>
      <c r="L353" s="152"/>
      <c r="M353" s="157"/>
      <c r="T353" s="158"/>
      <c r="AT353" s="153" t="s">
        <v>147</v>
      </c>
      <c r="AU353" s="153" t="s">
        <v>87</v>
      </c>
      <c r="AV353" s="13" t="s">
        <v>87</v>
      </c>
      <c r="AW353" s="13" t="s">
        <v>34</v>
      </c>
      <c r="AX353" s="13" t="s">
        <v>77</v>
      </c>
      <c r="AY353" s="153" t="s">
        <v>138</v>
      </c>
    </row>
    <row r="354" spans="2:51" s="12" customFormat="1" ht="10.199999999999999">
      <c r="B354" s="145"/>
      <c r="D354" s="146" t="s">
        <v>147</v>
      </c>
      <c r="E354" s="147" t="s">
        <v>1</v>
      </c>
      <c r="F354" s="148" t="s">
        <v>407</v>
      </c>
      <c r="H354" s="147" t="s">
        <v>1</v>
      </c>
      <c r="I354" s="149"/>
      <c r="L354" s="145"/>
      <c r="M354" s="150"/>
      <c r="T354" s="151"/>
      <c r="AT354" s="147" t="s">
        <v>147</v>
      </c>
      <c r="AU354" s="147" t="s">
        <v>87</v>
      </c>
      <c r="AV354" s="12" t="s">
        <v>85</v>
      </c>
      <c r="AW354" s="12" t="s">
        <v>34</v>
      </c>
      <c r="AX354" s="12" t="s">
        <v>77</v>
      </c>
      <c r="AY354" s="147" t="s">
        <v>138</v>
      </c>
    </row>
    <row r="355" spans="2:51" s="13" customFormat="1" ht="10.199999999999999">
      <c r="B355" s="152"/>
      <c r="D355" s="146" t="s">
        <v>147</v>
      </c>
      <c r="E355" s="153" t="s">
        <v>1</v>
      </c>
      <c r="F355" s="154" t="s">
        <v>528</v>
      </c>
      <c r="H355" s="155">
        <v>129.6</v>
      </c>
      <c r="I355" s="156"/>
      <c r="L355" s="152"/>
      <c r="M355" s="157"/>
      <c r="T355" s="158"/>
      <c r="AT355" s="153" t="s">
        <v>147</v>
      </c>
      <c r="AU355" s="153" t="s">
        <v>87</v>
      </c>
      <c r="AV355" s="13" t="s">
        <v>87</v>
      </c>
      <c r="AW355" s="13" t="s">
        <v>34</v>
      </c>
      <c r="AX355" s="13" t="s">
        <v>77</v>
      </c>
      <c r="AY355" s="153" t="s">
        <v>138</v>
      </c>
    </row>
    <row r="356" spans="2:51" s="13" customFormat="1" ht="10.199999999999999">
      <c r="B356" s="152"/>
      <c r="D356" s="146" t="s">
        <v>147</v>
      </c>
      <c r="E356" s="153" t="s">
        <v>1</v>
      </c>
      <c r="F356" s="154" t="s">
        <v>529</v>
      </c>
      <c r="H356" s="155">
        <v>2.4</v>
      </c>
      <c r="I356" s="156"/>
      <c r="L356" s="152"/>
      <c r="M356" s="157"/>
      <c r="T356" s="158"/>
      <c r="AT356" s="153" t="s">
        <v>147</v>
      </c>
      <c r="AU356" s="153" t="s">
        <v>87</v>
      </c>
      <c r="AV356" s="13" t="s">
        <v>87</v>
      </c>
      <c r="AW356" s="13" t="s">
        <v>34</v>
      </c>
      <c r="AX356" s="13" t="s">
        <v>77</v>
      </c>
      <c r="AY356" s="153" t="s">
        <v>138</v>
      </c>
    </row>
    <row r="357" spans="2:51" s="13" customFormat="1" ht="10.199999999999999">
      <c r="B357" s="152"/>
      <c r="D357" s="146" t="s">
        <v>147</v>
      </c>
      <c r="E357" s="153" t="s">
        <v>1</v>
      </c>
      <c r="F357" s="154" t="s">
        <v>530</v>
      </c>
      <c r="H357" s="155">
        <v>9.6</v>
      </c>
      <c r="I357" s="156"/>
      <c r="L357" s="152"/>
      <c r="M357" s="157"/>
      <c r="T357" s="158"/>
      <c r="AT357" s="153" t="s">
        <v>147</v>
      </c>
      <c r="AU357" s="153" t="s">
        <v>87</v>
      </c>
      <c r="AV357" s="13" t="s">
        <v>87</v>
      </c>
      <c r="AW357" s="13" t="s">
        <v>34</v>
      </c>
      <c r="AX357" s="13" t="s">
        <v>77</v>
      </c>
      <c r="AY357" s="153" t="s">
        <v>138</v>
      </c>
    </row>
    <row r="358" spans="2:51" s="13" customFormat="1" ht="10.199999999999999">
      <c r="B358" s="152"/>
      <c r="D358" s="146" t="s">
        <v>147</v>
      </c>
      <c r="E358" s="153" t="s">
        <v>1</v>
      </c>
      <c r="F358" s="154" t="s">
        <v>529</v>
      </c>
      <c r="H358" s="155">
        <v>2.4</v>
      </c>
      <c r="I358" s="156"/>
      <c r="L358" s="152"/>
      <c r="M358" s="157"/>
      <c r="T358" s="158"/>
      <c r="AT358" s="153" t="s">
        <v>147</v>
      </c>
      <c r="AU358" s="153" t="s">
        <v>87</v>
      </c>
      <c r="AV358" s="13" t="s">
        <v>87</v>
      </c>
      <c r="AW358" s="13" t="s">
        <v>34</v>
      </c>
      <c r="AX358" s="13" t="s">
        <v>77</v>
      </c>
      <c r="AY358" s="153" t="s">
        <v>138</v>
      </c>
    </row>
    <row r="359" spans="2:51" s="12" customFormat="1" ht="10.199999999999999">
      <c r="B359" s="145"/>
      <c r="D359" s="146" t="s">
        <v>147</v>
      </c>
      <c r="E359" s="147" t="s">
        <v>1</v>
      </c>
      <c r="F359" s="148" t="s">
        <v>380</v>
      </c>
      <c r="H359" s="147" t="s">
        <v>1</v>
      </c>
      <c r="I359" s="149"/>
      <c r="L359" s="145"/>
      <c r="M359" s="150"/>
      <c r="T359" s="151"/>
      <c r="AT359" s="147" t="s">
        <v>147</v>
      </c>
      <c r="AU359" s="147" t="s">
        <v>87</v>
      </c>
      <c r="AV359" s="12" t="s">
        <v>85</v>
      </c>
      <c r="AW359" s="12" t="s">
        <v>34</v>
      </c>
      <c r="AX359" s="12" t="s">
        <v>77</v>
      </c>
      <c r="AY359" s="147" t="s">
        <v>138</v>
      </c>
    </row>
    <row r="360" spans="2:51" s="13" customFormat="1" ht="10.199999999999999">
      <c r="B360" s="152"/>
      <c r="D360" s="146" t="s">
        <v>147</v>
      </c>
      <c r="E360" s="153" t="s">
        <v>1</v>
      </c>
      <c r="F360" s="154" t="s">
        <v>531</v>
      </c>
      <c r="H360" s="155">
        <v>6</v>
      </c>
      <c r="I360" s="156"/>
      <c r="L360" s="152"/>
      <c r="M360" s="157"/>
      <c r="T360" s="158"/>
      <c r="AT360" s="153" t="s">
        <v>147</v>
      </c>
      <c r="AU360" s="153" t="s">
        <v>87</v>
      </c>
      <c r="AV360" s="13" t="s">
        <v>87</v>
      </c>
      <c r="AW360" s="13" t="s">
        <v>34</v>
      </c>
      <c r="AX360" s="13" t="s">
        <v>77</v>
      </c>
      <c r="AY360" s="153" t="s">
        <v>138</v>
      </c>
    </row>
    <row r="361" spans="2:51" s="12" customFormat="1" ht="10.199999999999999">
      <c r="B361" s="145"/>
      <c r="D361" s="146" t="s">
        <v>147</v>
      </c>
      <c r="E361" s="147" t="s">
        <v>1</v>
      </c>
      <c r="F361" s="148" t="s">
        <v>457</v>
      </c>
      <c r="H361" s="147" t="s">
        <v>1</v>
      </c>
      <c r="I361" s="149"/>
      <c r="L361" s="145"/>
      <c r="M361" s="150"/>
      <c r="T361" s="151"/>
      <c r="AT361" s="147" t="s">
        <v>147</v>
      </c>
      <c r="AU361" s="147" t="s">
        <v>87</v>
      </c>
      <c r="AV361" s="12" t="s">
        <v>85</v>
      </c>
      <c r="AW361" s="12" t="s">
        <v>34</v>
      </c>
      <c r="AX361" s="12" t="s">
        <v>77</v>
      </c>
      <c r="AY361" s="147" t="s">
        <v>138</v>
      </c>
    </row>
    <row r="362" spans="2:51" s="13" customFormat="1" ht="10.199999999999999">
      <c r="B362" s="152"/>
      <c r="D362" s="146" t="s">
        <v>147</v>
      </c>
      <c r="E362" s="153" t="s">
        <v>1</v>
      </c>
      <c r="F362" s="154" t="s">
        <v>532</v>
      </c>
      <c r="H362" s="155">
        <v>12</v>
      </c>
      <c r="I362" s="156"/>
      <c r="L362" s="152"/>
      <c r="M362" s="157"/>
      <c r="T362" s="158"/>
      <c r="AT362" s="153" t="s">
        <v>147</v>
      </c>
      <c r="AU362" s="153" t="s">
        <v>87</v>
      </c>
      <c r="AV362" s="13" t="s">
        <v>87</v>
      </c>
      <c r="AW362" s="13" t="s">
        <v>34</v>
      </c>
      <c r="AX362" s="13" t="s">
        <v>77</v>
      </c>
      <c r="AY362" s="153" t="s">
        <v>138</v>
      </c>
    </row>
    <row r="363" spans="2:51" s="12" customFormat="1" ht="10.199999999999999">
      <c r="B363" s="145"/>
      <c r="D363" s="146" t="s">
        <v>147</v>
      </c>
      <c r="E363" s="147" t="s">
        <v>1</v>
      </c>
      <c r="F363" s="148" t="s">
        <v>378</v>
      </c>
      <c r="H363" s="147" t="s">
        <v>1</v>
      </c>
      <c r="I363" s="149"/>
      <c r="L363" s="145"/>
      <c r="M363" s="150"/>
      <c r="T363" s="151"/>
      <c r="AT363" s="147" t="s">
        <v>147</v>
      </c>
      <c r="AU363" s="147" t="s">
        <v>87</v>
      </c>
      <c r="AV363" s="12" t="s">
        <v>85</v>
      </c>
      <c r="AW363" s="12" t="s">
        <v>34</v>
      </c>
      <c r="AX363" s="12" t="s">
        <v>77</v>
      </c>
      <c r="AY363" s="147" t="s">
        <v>138</v>
      </c>
    </row>
    <row r="364" spans="2:51" s="13" customFormat="1" ht="10.199999999999999">
      <c r="B364" s="152"/>
      <c r="D364" s="146" t="s">
        <v>147</v>
      </c>
      <c r="E364" s="153" t="s">
        <v>1</v>
      </c>
      <c r="F364" s="154" t="s">
        <v>533</v>
      </c>
      <c r="H364" s="155">
        <v>7.5</v>
      </c>
      <c r="I364" s="156"/>
      <c r="L364" s="152"/>
      <c r="M364" s="157"/>
      <c r="T364" s="158"/>
      <c r="AT364" s="153" t="s">
        <v>147</v>
      </c>
      <c r="AU364" s="153" t="s">
        <v>87</v>
      </c>
      <c r="AV364" s="13" t="s">
        <v>87</v>
      </c>
      <c r="AW364" s="13" t="s">
        <v>34</v>
      </c>
      <c r="AX364" s="13" t="s">
        <v>77</v>
      </c>
      <c r="AY364" s="153" t="s">
        <v>138</v>
      </c>
    </row>
    <row r="365" spans="2:51" s="13" customFormat="1" ht="10.199999999999999">
      <c r="B365" s="152"/>
      <c r="D365" s="146" t="s">
        <v>147</v>
      </c>
      <c r="E365" s="153" t="s">
        <v>1</v>
      </c>
      <c r="F365" s="154" t="s">
        <v>534</v>
      </c>
      <c r="H365" s="155">
        <v>0.6</v>
      </c>
      <c r="I365" s="156"/>
      <c r="L365" s="152"/>
      <c r="M365" s="157"/>
      <c r="T365" s="158"/>
      <c r="AT365" s="153" t="s">
        <v>147</v>
      </c>
      <c r="AU365" s="153" t="s">
        <v>87</v>
      </c>
      <c r="AV365" s="13" t="s">
        <v>87</v>
      </c>
      <c r="AW365" s="13" t="s">
        <v>34</v>
      </c>
      <c r="AX365" s="13" t="s">
        <v>77</v>
      </c>
      <c r="AY365" s="153" t="s">
        <v>138</v>
      </c>
    </row>
    <row r="366" spans="2:51" s="12" customFormat="1" ht="10.199999999999999">
      <c r="B366" s="145"/>
      <c r="D366" s="146" t="s">
        <v>147</v>
      </c>
      <c r="E366" s="147" t="s">
        <v>1</v>
      </c>
      <c r="F366" s="148" t="s">
        <v>1137</v>
      </c>
      <c r="H366" s="147" t="s">
        <v>1</v>
      </c>
      <c r="I366" s="149"/>
      <c r="L366" s="145"/>
      <c r="M366" s="150"/>
      <c r="T366" s="151"/>
      <c r="AT366" s="147" t="s">
        <v>147</v>
      </c>
      <c r="AU366" s="147" t="s">
        <v>87</v>
      </c>
      <c r="AV366" s="12" t="s">
        <v>85</v>
      </c>
      <c r="AW366" s="12" t="s">
        <v>34</v>
      </c>
      <c r="AX366" s="12" t="s">
        <v>77</v>
      </c>
      <c r="AY366" s="147" t="s">
        <v>138</v>
      </c>
    </row>
    <row r="367" spans="2:51" s="13" customFormat="1" ht="10.199999999999999">
      <c r="B367" s="152"/>
      <c r="D367" s="146" t="s">
        <v>147</v>
      </c>
      <c r="E367" s="153" t="s">
        <v>1</v>
      </c>
      <c r="F367" s="154" t="s">
        <v>1226</v>
      </c>
      <c r="H367" s="155">
        <v>1.8</v>
      </c>
      <c r="I367" s="156"/>
      <c r="L367" s="152"/>
      <c r="M367" s="157"/>
      <c r="T367" s="158"/>
      <c r="AT367" s="153" t="s">
        <v>147</v>
      </c>
      <c r="AU367" s="153" t="s">
        <v>87</v>
      </c>
      <c r="AV367" s="13" t="s">
        <v>87</v>
      </c>
      <c r="AW367" s="13" t="s">
        <v>34</v>
      </c>
      <c r="AX367" s="13" t="s">
        <v>77</v>
      </c>
      <c r="AY367" s="153" t="s">
        <v>138</v>
      </c>
    </row>
    <row r="368" spans="2:51" s="14" customFormat="1" ht="10.199999999999999">
      <c r="B368" s="159"/>
      <c r="D368" s="146" t="s">
        <v>147</v>
      </c>
      <c r="E368" s="160" t="s">
        <v>1</v>
      </c>
      <c r="F368" s="161" t="s">
        <v>150</v>
      </c>
      <c r="H368" s="162">
        <v>313.5</v>
      </c>
      <c r="I368" s="163"/>
      <c r="L368" s="159"/>
      <c r="M368" s="164"/>
      <c r="T368" s="165"/>
      <c r="AT368" s="160" t="s">
        <v>147</v>
      </c>
      <c r="AU368" s="160" t="s">
        <v>87</v>
      </c>
      <c r="AV368" s="14" t="s">
        <v>145</v>
      </c>
      <c r="AW368" s="14" t="s">
        <v>34</v>
      </c>
      <c r="AX368" s="14" t="s">
        <v>85</v>
      </c>
      <c r="AY368" s="160" t="s">
        <v>138</v>
      </c>
    </row>
    <row r="369" spans="2:65" s="1" customFormat="1" ht="24.15" customHeight="1">
      <c r="B369" s="32"/>
      <c r="C369" s="173" t="s">
        <v>539</v>
      </c>
      <c r="D369" s="173" t="s">
        <v>201</v>
      </c>
      <c r="E369" s="174" t="s">
        <v>1262</v>
      </c>
      <c r="F369" s="175" t="s">
        <v>1263</v>
      </c>
      <c r="G369" s="176" t="s">
        <v>243</v>
      </c>
      <c r="H369" s="177">
        <v>344.46499999999997</v>
      </c>
      <c r="I369" s="178"/>
      <c r="J369" s="179">
        <f>ROUND(I369*H369,2)</f>
        <v>0</v>
      </c>
      <c r="K369" s="175" t="s">
        <v>144</v>
      </c>
      <c r="L369" s="180"/>
      <c r="M369" s="181" t="s">
        <v>1</v>
      </c>
      <c r="N369" s="182" t="s">
        <v>42</v>
      </c>
      <c r="P369" s="141">
        <f>O369*H369</f>
        <v>0</v>
      </c>
      <c r="Q369" s="141">
        <v>6.0000000000000002E-5</v>
      </c>
      <c r="R369" s="141">
        <f>Q369*H369</f>
        <v>2.0667899999999999E-2</v>
      </c>
      <c r="S369" s="141">
        <v>0</v>
      </c>
      <c r="T369" s="142">
        <f>S369*H369</f>
        <v>0</v>
      </c>
      <c r="AR369" s="143" t="s">
        <v>286</v>
      </c>
      <c r="AT369" s="143" t="s">
        <v>201</v>
      </c>
      <c r="AU369" s="143" t="s">
        <v>87</v>
      </c>
      <c r="AY369" s="17" t="s">
        <v>138</v>
      </c>
      <c r="BE369" s="144">
        <f>IF(N369="základní",J369,0)</f>
        <v>0</v>
      </c>
      <c r="BF369" s="144">
        <f>IF(N369="snížená",J369,0)</f>
        <v>0</v>
      </c>
      <c r="BG369" s="144">
        <f>IF(N369="zákl. přenesená",J369,0)</f>
        <v>0</v>
      </c>
      <c r="BH369" s="144">
        <f>IF(N369="sníž. přenesená",J369,0)</f>
        <v>0</v>
      </c>
      <c r="BI369" s="144">
        <f>IF(N369="nulová",J369,0)</f>
        <v>0</v>
      </c>
      <c r="BJ369" s="17" t="s">
        <v>85</v>
      </c>
      <c r="BK369" s="144">
        <f>ROUND(I369*H369,2)</f>
        <v>0</v>
      </c>
      <c r="BL369" s="17" t="s">
        <v>223</v>
      </c>
      <c r="BM369" s="143" t="s">
        <v>1264</v>
      </c>
    </row>
    <row r="370" spans="2:65" s="13" customFormat="1" ht="10.199999999999999">
      <c r="B370" s="152"/>
      <c r="D370" s="146" t="s">
        <v>147</v>
      </c>
      <c r="E370" s="153" t="s">
        <v>1</v>
      </c>
      <c r="F370" s="154" t="s">
        <v>1265</v>
      </c>
      <c r="H370" s="155">
        <v>313.14999999999998</v>
      </c>
      <c r="I370" s="156"/>
      <c r="L370" s="152"/>
      <c r="M370" s="157"/>
      <c r="T370" s="158"/>
      <c r="AT370" s="153" t="s">
        <v>147</v>
      </c>
      <c r="AU370" s="153" t="s">
        <v>87</v>
      </c>
      <c r="AV370" s="13" t="s">
        <v>87</v>
      </c>
      <c r="AW370" s="13" t="s">
        <v>34</v>
      </c>
      <c r="AX370" s="13" t="s">
        <v>85</v>
      </c>
      <c r="AY370" s="153" t="s">
        <v>138</v>
      </c>
    </row>
    <row r="371" spans="2:65" s="13" customFormat="1" ht="10.199999999999999">
      <c r="B371" s="152"/>
      <c r="D371" s="146" t="s">
        <v>147</v>
      </c>
      <c r="F371" s="154" t="s">
        <v>1266</v>
      </c>
      <c r="H371" s="155">
        <v>344.46499999999997</v>
      </c>
      <c r="I371" s="156"/>
      <c r="L371" s="152"/>
      <c r="M371" s="157"/>
      <c r="T371" s="158"/>
      <c r="AT371" s="153" t="s">
        <v>147</v>
      </c>
      <c r="AU371" s="153" t="s">
        <v>87</v>
      </c>
      <c r="AV371" s="13" t="s">
        <v>87</v>
      </c>
      <c r="AW371" s="13" t="s">
        <v>4</v>
      </c>
      <c r="AX371" s="13" t="s">
        <v>85</v>
      </c>
      <c r="AY371" s="153" t="s">
        <v>138</v>
      </c>
    </row>
    <row r="372" spans="2:65" s="1" customFormat="1" ht="24.15" customHeight="1">
      <c r="B372" s="32"/>
      <c r="C372" s="132" t="s">
        <v>556</v>
      </c>
      <c r="D372" s="132" t="s">
        <v>140</v>
      </c>
      <c r="E372" s="133" t="s">
        <v>1267</v>
      </c>
      <c r="F372" s="134" t="s">
        <v>1268</v>
      </c>
      <c r="G372" s="135" t="s">
        <v>243</v>
      </c>
      <c r="H372" s="136">
        <v>781.6</v>
      </c>
      <c r="I372" s="137"/>
      <c r="J372" s="138">
        <f>ROUND(I372*H372,2)</f>
        <v>0</v>
      </c>
      <c r="K372" s="134" t="s">
        <v>144</v>
      </c>
      <c r="L372" s="32"/>
      <c r="M372" s="139" t="s">
        <v>1</v>
      </c>
      <c r="N372" s="140" t="s">
        <v>42</v>
      </c>
      <c r="P372" s="141">
        <f>O372*H372</f>
        <v>0</v>
      </c>
      <c r="Q372" s="141">
        <v>3.0000000000000001E-5</v>
      </c>
      <c r="R372" s="141">
        <f>Q372*H372</f>
        <v>2.3448E-2</v>
      </c>
      <c r="S372" s="141">
        <v>0</v>
      </c>
      <c r="T372" s="142">
        <f>S372*H372</f>
        <v>0</v>
      </c>
      <c r="AR372" s="143" t="s">
        <v>223</v>
      </c>
      <c r="AT372" s="143" t="s">
        <v>140</v>
      </c>
      <c r="AU372" s="143" t="s">
        <v>87</v>
      </c>
      <c r="AY372" s="17" t="s">
        <v>138</v>
      </c>
      <c r="BE372" s="144">
        <f>IF(N372="základní",J372,0)</f>
        <v>0</v>
      </c>
      <c r="BF372" s="144">
        <f>IF(N372="snížená",J372,0)</f>
        <v>0</v>
      </c>
      <c r="BG372" s="144">
        <f>IF(N372="zákl. přenesená",J372,0)</f>
        <v>0</v>
      </c>
      <c r="BH372" s="144">
        <f>IF(N372="sníž. přenesená",J372,0)</f>
        <v>0</v>
      </c>
      <c r="BI372" s="144">
        <f>IF(N372="nulová",J372,0)</f>
        <v>0</v>
      </c>
      <c r="BJ372" s="17" t="s">
        <v>85</v>
      </c>
      <c r="BK372" s="144">
        <f>ROUND(I372*H372,2)</f>
        <v>0</v>
      </c>
      <c r="BL372" s="17" t="s">
        <v>223</v>
      </c>
      <c r="BM372" s="143" t="s">
        <v>1269</v>
      </c>
    </row>
    <row r="373" spans="2:65" s="12" customFormat="1" ht="10.199999999999999">
      <c r="B373" s="145"/>
      <c r="D373" s="146" t="s">
        <v>147</v>
      </c>
      <c r="E373" s="147" t="s">
        <v>1</v>
      </c>
      <c r="F373" s="148" t="s">
        <v>418</v>
      </c>
      <c r="H373" s="147" t="s">
        <v>1</v>
      </c>
      <c r="I373" s="149"/>
      <c r="L373" s="145"/>
      <c r="M373" s="150"/>
      <c r="T373" s="151"/>
      <c r="AT373" s="147" t="s">
        <v>147</v>
      </c>
      <c r="AU373" s="147" t="s">
        <v>87</v>
      </c>
      <c r="AV373" s="12" t="s">
        <v>85</v>
      </c>
      <c r="AW373" s="12" t="s">
        <v>34</v>
      </c>
      <c r="AX373" s="12" t="s">
        <v>77</v>
      </c>
      <c r="AY373" s="147" t="s">
        <v>138</v>
      </c>
    </row>
    <row r="374" spans="2:65" s="13" customFormat="1" ht="10.199999999999999">
      <c r="B374" s="152"/>
      <c r="D374" s="146" t="s">
        <v>147</v>
      </c>
      <c r="E374" s="153" t="s">
        <v>1</v>
      </c>
      <c r="F374" s="154" t="s">
        <v>451</v>
      </c>
      <c r="H374" s="155">
        <v>330.4</v>
      </c>
      <c r="I374" s="156"/>
      <c r="L374" s="152"/>
      <c r="M374" s="157"/>
      <c r="T374" s="158"/>
      <c r="AT374" s="153" t="s">
        <v>147</v>
      </c>
      <c r="AU374" s="153" t="s">
        <v>87</v>
      </c>
      <c r="AV374" s="13" t="s">
        <v>87</v>
      </c>
      <c r="AW374" s="13" t="s">
        <v>34</v>
      </c>
      <c r="AX374" s="13" t="s">
        <v>77</v>
      </c>
      <c r="AY374" s="153" t="s">
        <v>138</v>
      </c>
    </row>
    <row r="375" spans="2:65" s="12" customFormat="1" ht="10.199999999999999">
      <c r="B375" s="145"/>
      <c r="D375" s="146" t="s">
        <v>147</v>
      </c>
      <c r="E375" s="147" t="s">
        <v>1</v>
      </c>
      <c r="F375" s="148" t="s">
        <v>407</v>
      </c>
      <c r="H375" s="147" t="s">
        <v>1</v>
      </c>
      <c r="I375" s="149"/>
      <c r="L375" s="145"/>
      <c r="M375" s="150"/>
      <c r="T375" s="151"/>
      <c r="AT375" s="147" t="s">
        <v>147</v>
      </c>
      <c r="AU375" s="147" t="s">
        <v>87</v>
      </c>
      <c r="AV375" s="12" t="s">
        <v>85</v>
      </c>
      <c r="AW375" s="12" t="s">
        <v>34</v>
      </c>
      <c r="AX375" s="12" t="s">
        <v>77</v>
      </c>
      <c r="AY375" s="147" t="s">
        <v>138</v>
      </c>
    </row>
    <row r="376" spans="2:65" s="13" customFormat="1" ht="10.199999999999999">
      <c r="B376" s="152"/>
      <c r="D376" s="146" t="s">
        <v>147</v>
      </c>
      <c r="E376" s="153" t="s">
        <v>1</v>
      </c>
      <c r="F376" s="154" t="s">
        <v>452</v>
      </c>
      <c r="H376" s="155">
        <v>302.39999999999998</v>
      </c>
      <c r="I376" s="156"/>
      <c r="L376" s="152"/>
      <c r="M376" s="157"/>
      <c r="T376" s="158"/>
      <c r="AT376" s="153" t="s">
        <v>147</v>
      </c>
      <c r="AU376" s="153" t="s">
        <v>87</v>
      </c>
      <c r="AV376" s="13" t="s">
        <v>87</v>
      </c>
      <c r="AW376" s="13" t="s">
        <v>34</v>
      </c>
      <c r="AX376" s="13" t="s">
        <v>77</v>
      </c>
      <c r="AY376" s="153" t="s">
        <v>138</v>
      </c>
    </row>
    <row r="377" spans="2:65" s="13" customFormat="1" ht="10.199999999999999">
      <c r="B377" s="152"/>
      <c r="D377" s="146" t="s">
        <v>147</v>
      </c>
      <c r="E377" s="153" t="s">
        <v>1</v>
      </c>
      <c r="F377" s="154" t="s">
        <v>453</v>
      </c>
      <c r="H377" s="155">
        <v>10</v>
      </c>
      <c r="I377" s="156"/>
      <c r="L377" s="152"/>
      <c r="M377" s="157"/>
      <c r="T377" s="158"/>
      <c r="AT377" s="153" t="s">
        <v>147</v>
      </c>
      <c r="AU377" s="153" t="s">
        <v>87</v>
      </c>
      <c r="AV377" s="13" t="s">
        <v>87</v>
      </c>
      <c r="AW377" s="13" t="s">
        <v>34</v>
      </c>
      <c r="AX377" s="13" t="s">
        <v>77</v>
      </c>
      <c r="AY377" s="153" t="s">
        <v>138</v>
      </c>
    </row>
    <row r="378" spans="2:65" s="13" customFormat="1" ht="10.199999999999999">
      <c r="B378" s="152"/>
      <c r="D378" s="146" t="s">
        <v>147</v>
      </c>
      <c r="E378" s="153" t="s">
        <v>1</v>
      </c>
      <c r="F378" s="154" t="s">
        <v>454</v>
      </c>
      <c r="H378" s="155">
        <v>29.6</v>
      </c>
      <c r="I378" s="156"/>
      <c r="L378" s="152"/>
      <c r="M378" s="157"/>
      <c r="T378" s="158"/>
      <c r="AT378" s="153" t="s">
        <v>147</v>
      </c>
      <c r="AU378" s="153" t="s">
        <v>87</v>
      </c>
      <c r="AV378" s="13" t="s">
        <v>87</v>
      </c>
      <c r="AW378" s="13" t="s">
        <v>34</v>
      </c>
      <c r="AX378" s="13" t="s">
        <v>77</v>
      </c>
      <c r="AY378" s="153" t="s">
        <v>138</v>
      </c>
    </row>
    <row r="379" spans="2:65" s="13" customFormat="1" ht="10.199999999999999">
      <c r="B379" s="152"/>
      <c r="D379" s="146" t="s">
        <v>147</v>
      </c>
      <c r="E379" s="153" t="s">
        <v>1</v>
      </c>
      <c r="F379" s="154" t="s">
        <v>455</v>
      </c>
      <c r="H379" s="155">
        <v>4.4000000000000004</v>
      </c>
      <c r="I379" s="156"/>
      <c r="L379" s="152"/>
      <c r="M379" s="157"/>
      <c r="T379" s="158"/>
      <c r="AT379" s="153" t="s">
        <v>147</v>
      </c>
      <c r="AU379" s="153" t="s">
        <v>87</v>
      </c>
      <c r="AV379" s="13" t="s">
        <v>87</v>
      </c>
      <c r="AW379" s="13" t="s">
        <v>34</v>
      </c>
      <c r="AX379" s="13" t="s">
        <v>77</v>
      </c>
      <c r="AY379" s="153" t="s">
        <v>138</v>
      </c>
    </row>
    <row r="380" spans="2:65" s="12" customFormat="1" ht="10.199999999999999">
      <c r="B380" s="145"/>
      <c r="D380" s="146" t="s">
        <v>147</v>
      </c>
      <c r="E380" s="147" t="s">
        <v>1</v>
      </c>
      <c r="F380" s="148" t="s">
        <v>380</v>
      </c>
      <c r="H380" s="147" t="s">
        <v>1</v>
      </c>
      <c r="I380" s="149"/>
      <c r="L380" s="145"/>
      <c r="M380" s="150"/>
      <c r="T380" s="151"/>
      <c r="AT380" s="147" t="s">
        <v>147</v>
      </c>
      <c r="AU380" s="147" t="s">
        <v>87</v>
      </c>
      <c r="AV380" s="12" t="s">
        <v>85</v>
      </c>
      <c r="AW380" s="12" t="s">
        <v>34</v>
      </c>
      <c r="AX380" s="12" t="s">
        <v>77</v>
      </c>
      <c r="AY380" s="147" t="s">
        <v>138</v>
      </c>
    </row>
    <row r="381" spans="2:65" s="13" customFormat="1" ht="10.199999999999999">
      <c r="B381" s="152"/>
      <c r="D381" s="146" t="s">
        <v>147</v>
      </c>
      <c r="E381" s="153" t="s">
        <v>1</v>
      </c>
      <c r="F381" s="154" t="s">
        <v>456</v>
      </c>
      <c r="H381" s="155">
        <v>22.8</v>
      </c>
      <c r="I381" s="156"/>
      <c r="L381" s="152"/>
      <c r="M381" s="157"/>
      <c r="T381" s="158"/>
      <c r="AT381" s="153" t="s">
        <v>147</v>
      </c>
      <c r="AU381" s="153" t="s">
        <v>87</v>
      </c>
      <c r="AV381" s="13" t="s">
        <v>87</v>
      </c>
      <c r="AW381" s="13" t="s">
        <v>34</v>
      </c>
      <c r="AX381" s="13" t="s">
        <v>77</v>
      </c>
      <c r="AY381" s="153" t="s">
        <v>138</v>
      </c>
    </row>
    <row r="382" spans="2:65" s="12" customFormat="1" ht="10.199999999999999">
      <c r="B382" s="145"/>
      <c r="D382" s="146" t="s">
        <v>147</v>
      </c>
      <c r="E382" s="147" t="s">
        <v>1</v>
      </c>
      <c r="F382" s="148" t="s">
        <v>457</v>
      </c>
      <c r="H382" s="147" t="s">
        <v>1</v>
      </c>
      <c r="I382" s="149"/>
      <c r="L382" s="145"/>
      <c r="M382" s="150"/>
      <c r="T382" s="151"/>
      <c r="AT382" s="147" t="s">
        <v>147</v>
      </c>
      <c r="AU382" s="147" t="s">
        <v>87</v>
      </c>
      <c r="AV382" s="12" t="s">
        <v>85</v>
      </c>
      <c r="AW382" s="12" t="s">
        <v>34</v>
      </c>
      <c r="AX382" s="12" t="s">
        <v>77</v>
      </c>
      <c r="AY382" s="147" t="s">
        <v>138</v>
      </c>
    </row>
    <row r="383" spans="2:65" s="13" customFormat="1" ht="10.199999999999999">
      <c r="B383" s="152"/>
      <c r="D383" s="146" t="s">
        <v>147</v>
      </c>
      <c r="E383" s="153" t="s">
        <v>1</v>
      </c>
      <c r="F383" s="154" t="s">
        <v>458</v>
      </c>
      <c r="H383" s="155">
        <v>36</v>
      </c>
      <c r="I383" s="156"/>
      <c r="L383" s="152"/>
      <c r="M383" s="157"/>
      <c r="T383" s="158"/>
      <c r="AT383" s="153" t="s">
        <v>147</v>
      </c>
      <c r="AU383" s="153" t="s">
        <v>87</v>
      </c>
      <c r="AV383" s="13" t="s">
        <v>87</v>
      </c>
      <c r="AW383" s="13" t="s">
        <v>34</v>
      </c>
      <c r="AX383" s="13" t="s">
        <v>77</v>
      </c>
      <c r="AY383" s="153" t="s">
        <v>138</v>
      </c>
    </row>
    <row r="384" spans="2:65" s="12" customFormat="1" ht="10.199999999999999">
      <c r="B384" s="145"/>
      <c r="D384" s="146" t="s">
        <v>147</v>
      </c>
      <c r="E384" s="147" t="s">
        <v>1</v>
      </c>
      <c r="F384" s="148" t="s">
        <v>378</v>
      </c>
      <c r="H384" s="147" t="s">
        <v>1</v>
      </c>
      <c r="I384" s="149"/>
      <c r="L384" s="145"/>
      <c r="M384" s="150"/>
      <c r="T384" s="151"/>
      <c r="AT384" s="147" t="s">
        <v>147</v>
      </c>
      <c r="AU384" s="147" t="s">
        <v>87</v>
      </c>
      <c r="AV384" s="12" t="s">
        <v>85</v>
      </c>
      <c r="AW384" s="12" t="s">
        <v>34</v>
      </c>
      <c r="AX384" s="12" t="s">
        <v>77</v>
      </c>
      <c r="AY384" s="147" t="s">
        <v>138</v>
      </c>
    </row>
    <row r="385" spans="2:65" s="13" customFormat="1" ht="10.199999999999999">
      <c r="B385" s="152"/>
      <c r="D385" s="146" t="s">
        <v>147</v>
      </c>
      <c r="E385" s="153" t="s">
        <v>1</v>
      </c>
      <c r="F385" s="154" t="s">
        <v>459</v>
      </c>
      <c r="H385" s="155">
        <v>28.5</v>
      </c>
      <c r="I385" s="156"/>
      <c r="L385" s="152"/>
      <c r="M385" s="157"/>
      <c r="T385" s="158"/>
      <c r="AT385" s="153" t="s">
        <v>147</v>
      </c>
      <c r="AU385" s="153" t="s">
        <v>87</v>
      </c>
      <c r="AV385" s="13" t="s">
        <v>87</v>
      </c>
      <c r="AW385" s="13" t="s">
        <v>34</v>
      </c>
      <c r="AX385" s="13" t="s">
        <v>77</v>
      </c>
      <c r="AY385" s="153" t="s">
        <v>138</v>
      </c>
    </row>
    <row r="386" spans="2:65" s="13" customFormat="1" ht="10.199999999999999">
      <c r="B386" s="152"/>
      <c r="D386" s="146" t="s">
        <v>147</v>
      </c>
      <c r="E386" s="153" t="s">
        <v>1</v>
      </c>
      <c r="F386" s="154" t="s">
        <v>460</v>
      </c>
      <c r="H386" s="155">
        <v>1.8</v>
      </c>
      <c r="I386" s="156"/>
      <c r="L386" s="152"/>
      <c r="M386" s="157"/>
      <c r="T386" s="158"/>
      <c r="AT386" s="153" t="s">
        <v>147</v>
      </c>
      <c r="AU386" s="153" t="s">
        <v>87</v>
      </c>
      <c r="AV386" s="13" t="s">
        <v>87</v>
      </c>
      <c r="AW386" s="13" t="s">
        <v>34</v>
      </c>
      <c r="AX386" s="13" t="s">
        <v>77</v>
      </c>
      <c r="AY386" s="153" t="s">
        <v>138</v>
      </c>
    </row>
    <row r="387" spans="2:65" s="12" customFormat="1" ht="10.199999999999999">
      <c r="B387" s="145"/>
      <c r="D387" s="146" t="s">
        <v>147</v>
      </c>
      <c r="E387" s="147" t="s">
        <v>1</v>
      </c>
      <c r="F387" s="148" t="s">
        <v>1136</v>
      </c>
      <c r="H387" s="147" t="s">
        <v>1</v>
      </c>
      <c r="I387" s="149"/>
      <c r="L387" s="145"/>
      <c r="M387" s="150"/>
      <c r="T387" s="151"/>
      <c r="AT387" s="147" t="s">
        <v>147</v>
      </c>
      <c r="AU387" s="147" t="s">
        <v>87</v>
      </c>
      <c r="AV387" s="12" t="s">
        <v>85</v>
      </c>
      <c r="AW387" s="12" t="s">
        <v>34</v>
      </c>
      <c r="AX387" s="12" t="s">
        <v>77</v>
      </c>
      <c r="AY387" s="147" t="s">
        <v>138</v>
      </c>
    </row>
    <row r="388" spans="2:65" s="13" customFormat="1" ht="10.199999999999999">
      <c r="B388" s="152"/>
      <c r="D388" s="146" t="s">
        <v>147</v>
      </c>
      <c r="E388" s="153" t="s">
        <v>1</v>
      </c>
      <c r="F388" s="154" t="s">
        <v>462</v>
      </c>
      <c r="H388" s="155">
        <v>5.7</v>
      </c>
      <c r="I388" s="156"/>
      <c r="L388" s="152"/>
      <c r="M388" s="157"/>
      <c r="T388" s="158"/>
      <c r="AT388" s="153" t="s">
        <v>147</v>
      </c>
      <c r="AU388" s="153" t="s">
        <v>87</v>
      </c>
      <c r="AV388" s="13" t="s">
        <v>87</v>
      </c>
      <c r="AW388" s="13" t="s">
        <v>34</v>
      </c>
      <c r="AX388" s="13" t="s">
        <v>77</v>
      </c>
      <c r="AY388" s="153" t="s">
        <v>138</v>
      </c>
    </row>
    <row r="389" spans="2:65" s="12" customFormat="1" ht="10.199999999999999">
      <c r="B389" s="145"/>
      <c r="D389" s="146" t="s">
        <v>147</v>
      </c>
      <c r="E389" s="147" t="s">
        <v>1</v>
      </c>
      <c r="F389" s="148" t="s">
        <v>1137</v>
      </c>
      <c r="H389" s="147" t="s">
        <v>1</v>
      </c>
      <c r="I389" s="149"/>
      <c r="L389" s="145"/>
      <c r="M389" s="150"/>
      <c r="T389" s="151"/>
      <c r="AT389" s="147" t="s">
        <v>147</v>
      </c>
      <c r="AU389" s="147" t="s">
        <v>87</v>
      </c>
      <c r="AV389" s="12" t="s">
        <v>85</v>
      </c>
      <c r="AW389" s="12" t="s">
        <v>34</v>
      </c>
      <c r="AX389" s="12" t="s">
        <v>77</v>
      </c>
      <c r="AY389" s="147" t="s">
        <v>138</v>
      </c>
    </row>
    <row r="390" spans="2:65" s="13" customFormat="1" ht="10.199999999999999">
      <c r="B390" s="152"/>
      <c r="D390" s="146" t="s">
        <v>147</v>
      </c>
      <c r="E390" s="153" t="s">
        <v>1</v>
      </c>
      <c r="F390" s="154" t="s">
        <v>1138</v>
      </c>
      <c r="H390" s="155">
        <v>5</v>
      </c>
      <c r="I390" s="156"/>
      <c r="L390" s="152"/>
      <c r="M390" s="157"/>
      <c r="T390" s="158"/>
      <c r="AT390" s="153" t="s">
        <v>147</v>
      </c>
      <c r="AU390" s="153" t="s">
        <v>87</v>
      </c>
      <c r="AV390" s="13" t="s">
        <v>87</v>
      </c>
      <c r="AW390" s="13" t="s">
        <v>34</v>
      </c>
      <c r="AX390" s="13" t="s">
        <v>77</v>
      </c>
      <c r="AY390" s="153" t="s">
        <v>138</v>
      </c>
    </row>
    <row r="391" spans="2:65" s="13" customFormat="1" ht="10.199999999999999">
      <c r="B391" s="152"/>
      <c r="D391" s="146" t="s">
        <v>147</v>
      </c>
      <c r="E391" s="153" t="s">
        <v>1</v>
      </c>
      <c r="F391" s="154" t="s">
        <v>1139</v>
      </c>
      <c r="H391" s="155">
        <v>5</v>
      </c>
      <c r="I391" s="156"/>
      <c r="L391" s="152"/>
      <c r="M391" s="157"/>
      <c r="T391" s="158"/>
      <c r="AT391" s="153" t="s">
        <v>147</v>
      </c>
      <c r="AU391" s="153" t="s">
        <v>87</v>
      </c>
      <c r="AV391" s="13" t="s">
        <v>87</v>
      </c>
      <c r="AW391" s="13" t="s">
        <v>34</v>
      </c>
      <c r="AX391" s="13" t="s">
        <v>77</v>
      </c>
      <c r="AY391" s="153" t="s">
        <v>138</v>
      </c>
    </row>
    <row r="392" spans="2:65" s="14" customFormat="1" ht="10.199999999999999">
      <c r="B392" s="159"/>
      <c r="D392" s="146" t="s">
        <v>147</v>
      </c>
      <c r="E392" s="160" t="s">
        <v>1</v>
      </c>
      <c r="F392" s="161" t="s">
        <v>150</v>
      </c>
      <c r="H392" s="162">
        <v>781.59999999999991</v>
      </c>
      <c r="I392" s="163"/>
      <c r="L392" s="159"/>
      <c r="M392" s="164"/>
      <c r="T392" s="165"/>
      <c r="AT392" s="160" t="s">
        <v>147</v>
      </c>
      <c r="AU392" s="160" t="s">
        <v>87</v>
      </c>
      <c r="AV392" s="14" t="s">
        <v>145</v>
      </c>
      <c r="AW392" s="14" t="s">
        <v>34</v>
      </c>
      <c r="AX392" s="14" t="s">
        <v>85</v>
      </c>
      <c r="AY392" s="160" t="s">
        <v>138</v>
      </c>
    </row>
    <row r="393" spans="2:65" s="1" customFormat="1" ht="24.15" customHeight="1">
      <c r="B393" s="32"/>
      <c r="C393" s="173" t="s">
        <v>561</v>
      </c>
      <c r="D393" s="173" t="s">
        <v>201</v>
      </c>
      <c r="E393" s="174" t="s">
        <v>1270</v>
      </c>
      <c r="F393" s="175" t="s">
        <v>1271</v>
      </c>
      <c r="G393" s="176" t="s">
        <v>243</v>
      </c>
      <c r="H393" s="177">
        <v>859.76</v>
      </c>
      <c r="I393" s="178"/>
      <c r="J393" s="179">
        <f>ROUND(I393*H393,2)</f>
        <v>0</v>
      </c>
      <c r="K393" s="175" t="s">
        <v>144</v>
      </c>
      <c r="L393" s="180"/>
      <c r="M393" s="181" t="s">
        <v>1</v>
      </c>
      <c r="N393" s="182" t="s">
        <v>42</v>
      </c>
      <c r="P393" s="141">
        <f>O393*H393</f>
        <v>0</v>
      </c>
      <c r="Q393" s="141">
        <v>4.0000000000000003E-5</v>
      </c>
      <c r="R393" s="141">
        <f>Q393*H393</f>
        <v>3.4390400000000002E-2</v>
      </c>
      <c r="S393" s="141">
        <v>0</v>
      </c>
      <c r="T393" s="142">
        <f>S393*H393</f>
        <v>0</v>
      </c>
      <c r="AR393" s="143" t="s">
        <v>286</v>
      </c>
      <c r="AT393" s="143" t="s">
        <v>201</v>
      </c>
      <c r="AU393" s="143" t="s">
        <v>87</v>
      </c>
      <c r="AY393" s="17" t="s">
        <v>138</v>
      </c>
      <c r="BE393" s="144">
        <f>IF(N393="základní",J393,0)</f>
        <v>0</v>
      </c>
      <c r="BF393" s="144">
        <f>IF(N393="snížená",J393,0)</f>
        <v>0</v>
      </c>
      <c r="BG393" s="144">
        <f>IF(N393="zákl. přenesená",J393,0)</f>
        <v>0</v>
      </c>
      <c r="BH393" s="144">
        <f>IF(N393="sníž. přenesená",J393,0)</f>
        <v>0</v>
      </c>
      <c r="BI393" s="144">
        <f>IF(N393="nulová",J393,0)</f>
        <v>0</v>
      </c>
      <c r="BJ393" s="17" t="s">
        <v>85</v>
      </c>
      <c r="BK393" s="144">
        <f>ROUND(I393*H393,2)</f>
        <v>0</v>
      </c>
      <c r="BL393" s="17" t="s">
        <v>223</v>
      </c>
      <c r="BM393" s="143" t="s">
        <v>1272</v>
      </c>
    </row>
    <row r="394" spans="2:65" s="13" customFormat="1" ht="10.199999999999999">
      <c r="B394" s="152"/>
      <c r="D394" s="146" t="s">
        <v>147</v>
      </c>
      <c r="F394" s="154" t="s">
        <v>1273</v>
      </c>
      <c r="H394" s="155">
        <v>859.76</v>
      </c>
      <c r="I394" s="156"/>
      <c r="L394" s="152"/>
      <c r="M394" s="157"/>
      <c r="T394" s="158"/>
      <c r="AT394" s="153" t="s">
        <v>147</v>
      </c>
      <c r="AU394" s="153" t="s">
        <v>87</v>
      </c>
      <c r="AV394" s="13" t="s">
        <v>87</v>
      </c>
      <c r="AW394" s="13" t="s">
        <v>4</v>
      </c>
      <c r="AX394" s="13" t="s">
        <v>85</v>
      </c>
      <c r="AY394" s="153" t="s">
        <v>138</v>
      </c>
    </row>
    <row r="395" spans="2:65" s="1" customFormat="1" ht="24.15" customHeight="1">
      <c r="B395" s="32"/>
      <c r="C395" s="132" t="s">
        <v>566</v>
      </c>
      <c r="D395" s="132" t="s">
        <v>140</v>
      </c>
      <c r="E395" s="133" t="s">
        <v>1274</v>
      </c>
      <c r="F395" s="134" t="s">
        <v>1275</v>
      </c>
      <c r="G395" s="135" t="s">
        <v>232</v>
      </c>
      <c r="H395" s="136">
        <v>1</v>
      </c>
      <c r="I395" s="137"/>
      <c r="J395" s="138">
        <f>ROUND(I395*H395,2)</f>
        <v>0</v>
      </c>
      <c r="K395" s="134" t="s">
        <v>144</v>
      </c>
      <c r="L395" s="32"/>
      <c r="M395" s="139" t="s">
        <v>1</v>
      </c>
      <c r="N395" s="140" t="s">
        <v>42</v>
      </c>
      <c r="P395" s="141">
        <f>O395*H395</f>
        <v>0</v>
      </c>
      <c r="Q395" s="141">
        <v>8.8999999999999995E-4</v>
      </c>
      <c r="R395" s="141">
        <f>Q395*H395</f>
        <v>8.8999999999999995E-4</v>
      </c>
      <c r="S395" s="141">
        <v>0</v>
      </c>
      <c r="T395" s="142">
        <f>S395*H395</f>
        <v>0</v>
      </c>
      <c r="AR395" s="143" t="s">
        <v>223</v>
      </c>
      <c r="AT395" s="143" t="s">
        <v>140</v>
      </c>
      <c r="AU395" s="143" t="s">
        <v>87</v>
      </c>
      <c r="AY395" s="17" t="s">
        <v>138</v>
      </c>
      <c r="BE395" s="144">
        <f>IF(N395="základní",J395,0)</f>
        <v>0</v>
      </c>
      <c r="BF395" s="144">
        <f>IF(N395="snížená",J395,0)</f>
        <v>0</v>
      </c>
      <c r="BG395" s="144">
        <f>IF(N395="zákl. přenesená",J395,0)</f>
        <v>0</v>
      </c>
      <c r="BH395" s="144">
        <f>IF(N395="sníž. přenesená",J395,0)</f>
        <v>0</v>
      </c>
      <c r="BI395" s="144">
        <f>IF(N395="nulová",J395,0)</f>
        <v>0</v>
      </c>
      <c r="BJ395" s="17" t="s">
        <v>85</v>
      </c>
      <c r="BK395" s="144">
        <f>ROUND(I395*H395,2)</f>
        <v>0</v>
      </c>
      <c r="BL395" s="17" t="s">
        <v>223</v>
      </c>
      <c r="BM395" s="143" t="s">
        <v>1276</v>
      </c>
    </row>
    <row r="396" spans="2:65" s="1" customFormat="1" ht="16.5" customHeight="1">
      <c r="B396" s="32"/>
      <c r="C396" s="173" t="s">
        <v>570</v>
      </c>
      <c r="D396" s="173" t="s">
        <v>201</v>
      </c>
      <c r="E396" s="174" t="s">
        <v>1277</v>
      </c>
      <c r="F396" s="175" t="s">
        <v>1278</v>
      </c>
      <c r="G396" s="176" t="s">
        <v>143</v>
      </c>
      <c r="H396" s="177">
        <v>3.15</v>
      </c>
      <c r="I396" s="178"/>
      <c r="J396" s="179">
        <f>ROUND(I396*H396,2)</f>
        <v>0</v>
      </c>
      <c r="K396" s="175" t="s">
        <v>1</v>
      </c>
      <c r="L396" s="180"/>
      <c r="M396" s="181" t="s">
        <v>1</v>
      </c>
      <c r="N396" s="182" t="s">
        <v>42</v>
      </c>
      <c r="P396" s="141">
        <f>O396*H396</f>
        <v>0</v>
      </c>
      <c r="Q396" s="141">
        <v>3.227E-2</v>
      </c>
      <c r="R396" s="141">
        <f>Q396*H396</f>
        <v>0.10165049999999999</v>
      </c>
      <c r="S396" s="141">
        <v>0</v>
      </c>
      <c r="T396" s="142">
        <f>S396*H396</f>
        <v>0</v>
      </c>
      <c r="AR396" s="143" t="s">
        <v>286</v>
      </c>
      <c r="AT396" s="143" t="s">
        <v>201</v>
      </c>
      <c r="AU396" s="143" t="s">
        <v>87</v>
      </c>
      <c r="AY396" s="17" t="s">
        <v>138</v>
      </c>
      <c r="BE396" s="144">
        <f>IF(N396="základní",J396,0)</f>
        <v>0</v>
      </c>
      <c r="BF396" s="144">
        <f>IF(N396="snížená",J396,0)</f>
        <v>0</v>
      </c>
      <c r="BG396" s="144">
        <f>IF(N396="zákl. přenesená",J396,0)</f>
        <v>0</v>
      </c>
      <c r="BH396" s="144">
        <f>IF(N396="sníž. přenesená",J396,0)</f>
        <v>0</v>
      </c>
      <c r="BI396" s="144">
        <f>IF(N396="nulová",J396,0)</f>
        <v>0</v>
      </c>
      <c r="BJ396" s="17" t="s">
        <v>85</v>
      </c>
      <c r="BK396" s="144">
        <f>ROUND(I396*H396,2)</f>
        <v>0</v>
      </c>
      <c r="BL396" s="17" t="s">
        <v>223</v>
      </c>
      <c r="BM396" s="143" t="s">
        <v>1279</v>
      </c>
    </row>
    <row r="397" spans="2:65" s="12" customFormat="1" ht="10.199999999999999">
      <c r="B397" s="145"/>
      <c r="D397" s="146" t="s">
        <v>147</v>
      </c>
      <c r="E397" s="147" t="s">
        <v>1</v>
      </c>
      <c r="F397" s="148" t="s">
        <v>1280</v>
      </c>
      <c r="H397" s="147" t="s">
        <v>1</v>
      </c>
      <c r="I397" s="149"/>
      <c r="L397" s="145"/>
      <c r="M397" s="150"/>
      <c r="T397" s="151"/>
      <c r="AT397" s="147" t="s">
        <v>147</v>
      </c>
      <c r="AU397" s="147" t="s">
        <v>87</v>
      </c>
      <c r="AV397" s="12" t="s">
        <v>85</v>
      </c>
      <c r="AW397" s="12" t="s">
        <v>34</v>
      </c>
      <c r="AX397" s="12" t="s">
        <v>77</v>
      </c>
      <c r="AY397" s="147" t="s">
        <v>138</v>
      </c>
    </row>
    <row r="398" spans="2:65" s="13" customFormat="1" ht="10.199999999999999">
      <c r="B398" s="152"/>
      <c r="D398" s="146" t="s">
        <v>147</v>
      </c>
      <c r="E398" s="153" t="s">
        <v>1</v>
      </c>
      <c r="F398" s="154" t="s">
        <v>597</v>
      </c>
      <c r="H398" s="155">
        <v>3.15</v>
      </c>
      <c r="I398" s="156"/>
      <c r="L398" s="152"/>
      <c r="M398" s="157"/>
      <c r="T398" s="158"/>
      <c r="AT398" s="153" t="s">
        <v>147</v>
      </c>
      <c r="AU398" s="153" t="s">
        <v>87</v>
      </c>
      <c r="AV398" s="13" t="s">
        <v>87</v>
      </c>
      <c r="AW398" s="13" t="s">
        <v>34</v>
      </c>
      <c r="AX398" s="13" t="s">
        <v>77</v>
      </c>
      <c r="AY398" s="153" t="s">
        <v>138</v>
      </c>
    </row>
    <row r="399" spans="2:65" s="14" customFormat="1" ht="10.199999999999999">
      <c r="B399" s="159"/>
      <c r="D399" s="146" t="s">
        <v>147</v>
      </c>
      <c r="E399" s="160" t="s">
        <v>1</v>
      </c>
      <c r="F399" s="161" t="s">
        <v>150</v>
      </c>
      <c r="H399" s="162">
        <v>3.15</v>
      </c>
      <c r="I399" s="163"/>
      <c r="L399" s="159"/>
      <c r="M399" s="164"/>
      <c r="T399" s="165"/>
      <c r="AT399" s="160" t="s">
        <v>147</v>
      </c>
      <c r="AU399" s="160" t="s">
        <v>87</v>
      </c>
      <c r="AV399" s="14" t="s">
        <v>145</v>
      </c>
      <c r="AW399" s="14" t="s">
        <v>34</v>
      </c>
      <c r="AX399" s="14" t="s">
        <v>85</v>
      </c>
      <c r="AY399" s="160" t="s">
        <v>138</v>
      </c>
    </row>
    <row r="400" spans="2:65" s="1" customFormat="1" ht="24.15" customHeight="1">
      <c r="B400" s="32"/>
      <c r="C400" s="132" t="s">
        <v>574</v>
      </c>
      <c r="D400" s="132" t="s">
        <v>140</v>
      </c>
      <c r="E400" s="133" t="s">
        <v>1281</v>
      </c>
      <c r="F400" s="134" t="s">
        <v>1282</v>
      </c>
      <c r="G400" s="135" t="s">
        <v>232</v>
      </c>
      <c r="H400" s="136">
        <v>1</v>
      </c>
      <c r="I400" s="137"/>
      <c r="J400" s="138">
        <f>ROUND(I400*H400,2)</f>
        <v>0</v>
      </c>
      <c r="K400" s="134" t="s">
        <v>144</v>
      </c>
      <c r="L400" s="32"/>
      <c r="M400" s="139" t="s">
        <v>1</v>
      </c>
      <c r="N400" s="140" t="s">
        <v>42</v>
      </c>
      <c r="P400" s="141">
        <f>O400*H400</f>
        <v>0</v>
      </c>
      <c r="Q400" s="141">
        <v>8.4000000000000003E-4</v>
      </c>
      <c r="R400" s="141">
        <f>Q400*H400</f>
        <v>8.4000000000000003E-4</v>
      </c>
      <c r="S400" s="141">
        <v>0</v>
      </c>
      <c r="T400" s="142">
        <f>S400*H400</f>
        <v>0</v>
      </c>
      <c r="AR400" s="143" t="s">
        <v>223</v>
      </c>
      <c r="AT400" s="143" t="s">
        <v>140</v>
      </c>
      <c r="AU400" s="143" t="s">
        <v>87</v>
      </c>
      <c r="AY400" s="17" t="s">
        <v>138</v>
      </c>
      <c r="BE400" s="144">
        <f>IF(N400="základní",J400,0)</f>
        <v>0</v>
      </c>
      <c r="BF400" s="144">
        <f>IF(N400="snížená",J400,0)</f>
        <v>0</v>
      </c>
      <c r="BG400" s="144">
        <f>IF(N400="zákl. přenesená",J400,0)</f>
        <v>0</v>
      </c>
      <c r="BH400" s="144">
        <f>IF(N400="sníž. přenesená",J400,0)</f>
        <v>0</v>
      </c>
      <c r="BI400" s="144">
        <f>IF(N400="nulová",J400,0)</f>
        <v>0</v>
      </c>
      <c r="BJ400" s="17" t="s">
        <v>85</v>
      </c>
      <c r="BK400" s="144">
        <f>ROUND(I400*H400,2)</f>
        <v>0</v>
      </c>
      <c r="BL400" s="17" t="s">
        <v>223</v>
      </c>
      <c r="BM400" s="143" t="s">
        <v>1283</v>
      </c>
    </row>
    <row r="401" spans="2:65" s="12" customFormat="1" ht="10.199999999999999">
      <c r="B401" s="145"/>
      <c r="D401" s="146" t="s">
        <v>147</v>
      </c>
      <c r="E401" s="147" t="s">
        <v>1</v>
      </c>
      <c r="F401" s="148" t="s">
        <v>1280</v>
      </c>
      <c r="H401" s="147" t="s">
        <v>1</v>
      </c>
      <c r="I401" s="149"/>
      <c r="L401" s="145"/>
      <c r="M401" s="150"/>
      <c r="T401" s="151"/>
      <c r="AT401" s="147" t="s">
        <v>147</v>
      </c>
      <c r="AU401" s="147" t="s">
        <v>87</v>
      </c>
      <c r="AV401" s="12" t="s">
        <v>85</v>
      </c>
      <c r="AW401" s="12" t="s">
        <v>34</v>
      </c>
      <c r="AX401" s="12" t="s">
        <v>77</v>
      </c>
      <c r="AY401" s="147" t="s">
        <v>138</v>
      </c>
    </row>
    <row r="402" spans="2:65" s="13" customFormat="1" ht="10.199999999999999">
      <c r="B402" s="152"/>
      <c r="D402" s="146" t="s">
        <v>147</v>
      </c>
      <c r="E402" s="153" t="s">
        <v>1</v>
      </c>
      <c r="F402" s="154" t="s">
        <v>85</v>
      </c>
      <c r="H402" s="155">
        <v>1</v>
      </c>
      <c r="I402" s="156"/>
      <c r="L402" s="152"/>
      <c r="M402" s="157"/>
      <c r="T402" s="158"/>
      <c r="AT402" s="153" t="s">
        <v>147</v>
      </c>
      <c r="AU402" s="153" t="s">
        <v>87</v>
      </c>
      <c r="AV402" s="13" t="s">
        <v>87</v>
      </c>
      <c r="AW402" s="13" t="s">
        <v>34</v>
      </c>
      <c r="AX402" s="13" t="s">
        <v>77</v>
      </c>
      <c r="AY402" s="153" t="s">
        <v>138</v>
      </c>
    </row>
    <row r="403" spans="2:65" s="14" customFormat="1" ht="10.199999999999999">
      <c r="B403" s="159"/>
      <c r="D403" s="146" t="s">
        <v>147</v>
      </c>
      <c r="E403" s="160" t="s">
        <v>1</v>
      </c>
      <c r="F403" s="161" t="s">
        <v>150</v>
      </c>
      <c r="H403" s="162">
        <v>1</v>
      </c>
      <c r="I403" s="163"/>
      <c r="L403" s="159"/>
      <c r="M403" s="164"/>
      <c r="T403" s="165"/>
      <c r="AT403" s="160" t="s">
        <v>147</v>
      </c>
      <c r="AU403" s="160" t="s">
        <v>87</v>
      </c>
      <c r="AV403" s="14" t="s">
        <v>145</v>
      </c>
      <c r="AW403" s="14" t="s">
        <v>34</v>
      </c>
      <c r="AX403" s="14" t="s">
        <v>85</v>
      </c>
      <c r="AY403" s="160" t="s">
        <v>138</v>
      </c>
    </row>
    <row r="404" spans="2:65" s="1" customFormat="1" ht="24.15" customHeight="1">
      <c r="B404" s="32"/>
      <c r="C404" s="173" t="s">
        <v>579</v>
      </c>
      <c r="D404" s="173" t="s">
        <v>201</v>
      </c>
      <c r="E404" s="174" t="s">
        <v>1284</v>
      </c>
      <c r="F404" s="175" t="s">
        <v>1285</v>
      </c>
      <c r="G404" s="176" t="s">
        <v>143</v>
      </c>
      <c r="H404" s="177">
        <v>2</v>
      </c>
      <c r="I404" s="178"/>
      <c r="J404" s="179">
        <f>ROUND(I404*H404,2)</f>
        <v>0</v>
      </c>
      <c r="K404" s="175" t="s">
        <v>144</v>
      </c>
      <c r="L404" s="180"/>
      <c r="M404" s="181" t="s">
        <v>1</v>
      </c>
      <c r="N404" s="182" t="s">
        <v>42</v>
      </c>
      <c r="P404" s="141">
        <f>O404*H404</f>
        <v>0</v>
      </c>
      <c r="Q404" s="141">
        <v>2.5440000000000001E-2</v>
      </c>
      <c r="R404" s="141">
        <f>Q404*H404</f>
        <v>5.0880000000000002E-2</v>
      </c>
      <c r="S404" s="141">
        <v>0</v>
      </c>
      <c r="T404" s="142">
        <f>S404*H404</f>
        <v>0</v>
      </c>
      <c r="AR404" s="143" t="s">
        <v>286</v>
      </c>
      <c r="AT404" s="143" t="s">
        <v>201</v>
      </c>
      <c r="AU404" s="143" t="s">
        <v>87</v>
      </c>
      <c r="AY404" s="17" t="s">
        <v>138</v>
      </c>
      <c r="BE404" s="144">
        <f>IF(N404="základní",J404,0)</f>
        <v>0</v>
      </c>
      <c r="BF404" s="144">
        <f>IF(N404="snížená",J404,0)</f>
        <v>0</v>
      </c>
      <c r="BG404" s="144">
        <f>IF(N404="zákl. přenesená",J404,0)</f>
        <v>0</v>
      </c>
      <c r="BH404" s="144">
        <f>IF(N404="sníž. přenesená",J404,0)</f>
        <v>0</v>
      </c>
      <c r="BI404" s="144">
        <f>IF(N404="nulová",J404,0)</f>
        <v>0</v>
      </c>
      <c r="BJ404" s="17" t="s">
        <v>85</v>
      </c>
      <c r="BK404" s="144">
        <f>ROUND(I404*H404,2)</f>
        <v>0</v>
      </c>
      <c r="BL404" s="17" t="s">
        <v>223</v>
      </c>
      <c r="BM404" s="143" t="s">
        <v>1286</v>
      </c>
    </row>
    <row r="405" spans="2:65" s="12" customFormat="1" ht="10.199999999999999">
      <c r="B405" s="145"/>
      <c r="D405" s="146" t="s">
        <v>147</v>
      </c>
      <c r="E405" s="147" t="s">
        <v>1</v>
      </c>
      <c r="F405" s="148" t="s">
        <v>463</v>
      </c>
      <c r="H405" s="147" t="s">
        <v>1</v>
      </c>
      <c r="I405" s="149"/>
      <c r="L405" s="145"/>
      <c r="M405" s="150"/>
      <c r="T405" s="151"/>
      <c r="AT405" s="147" t="s">
        <v>147</v>
      </c>
      <c r="AU405" s="147" t="s">
        <v>87</v>
      </c>
      <c r="AV405" s="12" t="s">
        <v>85</v>
      </c>
      <c r="AW405" s="12" t="s">
        <v>34</v>
      </c>
      <c r="AX405" s="12" t="s">
        <v>77</v>
      </c>
      <c r="AY405" s="147" t="s">
        <v>138</v>
      </c>
    </row>
    <row r="406" spans="2:65" s="13" customFormat="1" ht="10.199999999999999">
      <c r="B406" s="152"/>
      <c r="D406" s="146" t="s">
        <v>147</v>
      </c>
      <c r="E406" s="153" t="s">
        <v>1</v>
      </c>
      <c r="F406" s="154" t="s">
        <v>1168</v>
      </c>
      <c r="H406" s="155">
        <v>2</v>
      </c>
      <c r="I406" s="156"/>
      <c r="L406" s="152"/>
      <c r="M406" s="157"/>
      <c r="T406" s="158"/>
      <c r="AT406" s="153" t="s">
        <v>147</v>
      </c>
      <c r="AU406" s="153" t="s">
        <v>87</v>
      </c>
      <c r="AV406" s="13" t="s">
        <v>87</v>
      </c>
      <c r="AW406" s="13" t="s">
        <v>34</v>
      </c>
      <c r="AX406" s="13" t="s">
        <v>77</v>
      </c>
      <c r="AY406" s="153" t="s">
        <v>138</v>
      </c>
    </row>
    <row r="407" spans="2:65" s="14" customFormat="1" ht="10.199999999999999">
      <c r="B407" s="159"/>
      <c r="D407" s="146" t="s">
        <v>147</v>
      </c>
      <c r="E407" s="160" t="s">
        <v>1</v>
      </c>
      <c r="F407" s="161" t="s">
        <v>150</v>
      </c>
      <c r="H407" s="162">
        <v>2</v>
      </c>
      <c r="I407" s="163"/>
      <c r="L407" s="159"/>
      <c r="M407" s="164"/>
      <c r="T407" s="165"/>
      <c r="AT407" s="160" t="s">
        <v>147</v>
      </c>
      <c r="AU407" s="160" t="s">
        <v>87</v>
      </c>
      <c r="AV407" s="14" t="s">
        <v>145</v>
      </c>
      <c r="AW407" s="14" t="s">
        <v>34</v>
      </c>
      <c r="AX407" s="14" t="s">
        <v>85</v>
      </c>
      <c r="AY407" s="160" t="s">
        <v>138</v>
      </c>
    </row>
    <row r="408" spans="2:65" s="1" customFormat="1" ht="24.15" customHeight="1">
      <c r="B408" s="32"/>
      <c r="C408" s="132" t="s">
        <v>583</v>
      </c>
      <c r="D408" s="132" t="s">
        <v>140</v>
      </c>
      <c r="E408" s="133" t="s">
        <v>1287</v>
      </c>
      <c r="F408" s="134" t="s">
        <v>1288</v>
      </c>
      <c r="G408" s="135" t="s">
        <v>232</v>
      </c>
      <c r="H408" s="136">
        <v>2</v>
      </c>
      <c r="I408" s="137"/>
      <c r="J408" s="138">
        <f>ROUND(I408*H408,2)</f>
        <v>0</v>
      </c>
      <c r="K408" s="134" t="s">
        <v>144</v>
      </c>
      <c r="L408" s="32"/>
      <c r="M408" s="139" t="s">
        <v>1</v>
      </c>
      <c r="N408" s="140" t="s">
        <v>42</v>
      </c>
      <c r="P408" s="141">
        <f>O408*H408</f>
        <v>0</v>
      </c>
      <c r="Q408" s="141">
        <v>0</v>
      </c>
      <c r="R408" s="141">
        <f>Q408*H408</f>
        <v>0</v>
      </c>
      <c r="S408" s="141">
        <v>0</v>
      </c>
      <c r="T408" s="142">
        <f>S408*H408</f>
        <v>0</v>
      </c>
      <c r="AR408" s="143" t="s">
        <v>223</v>
      </c>
      <c r="AT408" s="143" t="s">
        <v>140</v>
      </c>
      <c r="AU408" s="143" t="s">
        <v>87</v>
      </c>
      <c r="AY408" s="17" t="s">
        <v>138</v>
      </c>
      <c r="BE408" s="144">
        <f>IF(N408="základní",J408,0)</f>
        <v>0</v>
      </c>
      <c r="BF408" s="144">
        <f>IF(N408="snížená",J408,0)</f>
        <v>0</v>
      </c>
      <c r="BG408" s="144">
        <f>IF(N408="zákl. přenesená",J408,0)</f>
        <v>0</v>
      </c>
      <c r="BH408" s="144">
        <f>IF(N408="sníž. přenesená",J408,0)</f>
        <v>0</v>
      </c>
      <c r="BI408" s="144">
        <f>IF(N408="nulová",J408,0)</f>
        <v>0</v>
      </c>
      <c r="BJ408" s="17" t="s">
        <v>85</v>
      </c>
      <c r="BK408" s="144">
        <f>ROUND(I408*H408,2)</f>
        <v>0</v>
      </c>
      <c r="BL408" s="17" t="s">
        <v>223</v>
      </c>
      <c r="BM408" s="143" t="s">
        <v>1289</v>
      </c>
    </row>
    <row r="409" spans="2:65" s="13" customFormat="1" ht="10.199999999999999">
      <c r="B409" s="152"/>
      <c r="D409" s="146" t="s">
        <v>147</v>
      </c>
      <c r="E409" s="153" t="s">
        <v>1</v>
      </c>
      <c r="F409" s="154" t="s">
        <v>87</v>
      </c>
      <c r="H409" s="155">
        <v>2</v>
      </c>
      <c r="I409" s="156"/>
      <c r="L409" s="152"/>
      <c r="M409" s="157"/>
      <c r="T409" s="158"/>
      <c r="AT409" s="153" t="s">
        <v>147</v>
      </c>
      <c r="AU409" s="153" t="s">
        <v>87</v>
      </c>
      <c r="AV409" s="13" t="s">
        <v>87</v>
      </c>
      <c r="AW409" s="13" t="s">
        <v>34</v>
      </c>
      <c r="AX409" s="13" t="s">
        <v>85</v>
      </c>
      <c r="AY409" s="153" t="s">
        <v>138</v>
      </c>
    </row>
    <row r="410" spans="2:65" s="1" customFormat="1" ht="24.15" customHeight="1">
      <c r="B410" s="32"/>
      <c r="C410" s="173" t="s">
        <v>598</v>
      </c>
      <c r="D410" s="173" t="s">
        <v>201</v>
      </c>
      <c r="E410" s="174" t="s">
        <v>1290</v>
      </c>
      <c r="F410" s="175" t="s">
        <v>1291</v>
      </c>
      <c r="G410" s="176" t="s">
        <v>143</v>
      </c>
      <c r="H410" s="177">
        <v>6.09</v>
      </c>
      <c r="I410" s="178"/>
      <c r="J410" s="179">
        <f>ROUND(I410*H410,2)</f>
        <v>0</v>
      </c>
      <c r="K410" s="175" t="s">
        <v>144</v>
      </c>
      <c r="L410" s="180"/>
      <c r="M410" s="181" t="s">
        <v>1</v>
      </c>
      <c r="N410" s="182" t="s">
        <v>42</v>
      </c>
      <c r="P410" s="141">
        <f>O410*H410</f>
        <v>0</v>
      </c>
      <c r="Q410" s="141">
        <v>3.388E-2</v>
      </c>
      <c r="R410" s="141">
        <f>Q410*H410</f>
        <v>0.20632919999999999</v>
      </c>
      <c r="S410" s="141">
        <v>0</v>
      </c>
      <c r="T410" s="142">
        <f>S410*H410</f>
        <v>0</v>
      </c>
      <c r="AR410" s="143" t="s">
        <v>286</v>
      </c>
      <c r="AT410" s="143" t="s">
        <v>201</v>
      </c>
      <c r="AU410" s="143" t="s">
        <v>87</v>
      </c>
      <c r="AY410" s="17" t="s">
        <v>138</v>
      </c>
      <c r="BE410" s="144">
        <f>IF(N410="základní",J410,0)</f>
        <v>0</v>
      </c>
      <c r="BF410" s="144">
        <f>IF(N410="snížená",J410,0)</f>
        <v>0</v>
      </c>
      <c r="BG410" s="144">
        <f>IF(N410="zákl. přenesená",J410,0)</f>
        <v>0</v>
      </c>
      <c r="BH410" s="144">
        <f>IF(N410="sníž. přenesená",J410,0)</f>
        <v>0</v>
      </c>
      <c r="BI410" s="144">
        <f>IF(N410="nulová",J410,0)</f>
        <v>0</v>
      </c>
      <c r="BJ410" s="17" t="s">
        <v>85</v>
      </c>
      <c r="BK410" s="144">
        <f>ROUND(I410*H410,2)</f>
        <v>0</v>
      </c>
      <c r="BL410" s="17" t="s">
        <v>223</v>
      </c>
      <c r="BM410" s="143" t="s">
        <v>1292</v>
      </c>
    </row>
    <row r="411" spans="2:65" s="12" customFormat="1" ht="10.199999999999999">
      <c r="B411" s="145"/>
      <c r="D411" s="146" t="s">
        <v>147</v>
      </c>
      <c r="E411" s="147" t="s">
        <v>1</v>
      </c>
      <c r="F411" s="148" t="s">
        <v>1293</v>
      </c>
      <c r="H411" s="147" t="s">
        <v>1</v>
      </c>
      <c r="I411" s="149"/>
      <c r="L411" s="145"/>
      <c r="M411" s="150"/>
      <c r="T411" s="151"/>
      <c r="AT411" s="147" t="s">
        <v>147</v>
      </c>
      <c r="AU411" s="147" t="s">
        <v>87</v>
      </c>
      <c r="AV411" s="12" t="s">
        <v>85</v>
      </c>
      <c r="AW411" s="12" t="s">
        <v>34</v>
      </c>
      <c r="AX411" s="12" t="s">
        <v>77</v>
      </c>
      <c r="AY411" s="147" t="s">
        <v>138</v>
      </c>
    </row>
    <row r="412" spans="2:65" s="13" customFormat="1" ht="10.199999999999999">
      <c r="B412" s="152"/>
      <c r="D412" s="146" t="s">
        <v>147</v>
      </c>
      <c r="E412" s="153" t="s">
        <v>1</v>
      </c>
      <c r="F412" s="154" t="s">
        <v>1294</v>
      </c>
      <c r="H412" s="155">
        <v>6.09</v>
      </c>
      <c r="I412" s="156"/>
      <c r="L412" s="152"/>
      <c r="M412" s="157"/>
      <c r="T412" s="158"/>
      <c r="AT412" s="153" t="s">
        <v>147</v>
      </c>
      <c r="AU412" s="153" t="s">
        <v>87</v>
      </c>
      <c r="AV412" s="13" t="s">
        <v>87</v>
      </c>
      <c r="AW412" s="13" t="s">
        <v>34</v>
      </c>
      <c r="AX412" s="13" t="s">
        <v>85</v>
      </c>
      <c r="AY412" s="153" t="s">
        <v>138</v>
      </c>
    </row>
    <row r="413" spans="2:65" s="1" customFormat="1" ht="24.15" customHeight="1">
      <c r="B413" s="32"/>
      <c r="C413" s="132" t="s">
        <v>602</v>
      </c>
      <c r="D413" s="132" t="s">
        <v>140</v>
      </c>
      <c r="E413" s="133" t="s">
        <v>1295</v>
      </c>
      <c r="F413" s="134" t="s">
        <v>1296</v>
      </c>
      <c r="G413" s="135" t="s">
        <v>232</v>
      </c>
      <c r="H413" s="136">
        <v>3</v>
      </c>
      <c r="I413" s="137"/>
      <c r="J413" s="138">
        <f>ROUND(I413*H413,2)</f>
        <v>0</v>
      </c>
      <c r="K413" s="134" t="s">
        <v>144</v>
      </c>
      <c r="L413" s="32"/>
      <c r="M413" s="139" t="s">
        <v>1</v>
      </c>
      <c r="N413" s="140" t="s">
        <v>42</v>
      </c>
      <c r="P413" s="141">
        <f>O413*H413</f>
        <v>0</v>
      </c>
      <c r="Q413" s="141">
        <v>8.0999999999999996E-4</v>
      </c>
      <c r="R413" s="141">
        <f>Q413*H413</f>
        <v>2.4299999999999999E-3</v>
      </c>
      <c r="S413" s="141">
        <v>0</v>
      </c>
      <c r="T413" s="142">
        <f>S413*H413</f>
        <v>0</v>
      </c>
      <c r="AR413" s="143" t="s">
        <v>223</v>
      </c>
      <c r="AT413" s="143" t="s">
        <v>140</v>
      </c>
      <c r="AU413" s="143" t="s">
        <v>87</v>
      </c>
      <c r="AY413" s="17" t="s">
        <v>138</v>
      </c>
      <c r="BE413" s="144">
        <f>IF(N413="základní",J413,0)</f>
        <v>0</v>
      </c>
      <c r="BF413" s="144">
        <f>IF(N413="snížená",J413,0)</f>
        <v>0</v>
      </c>
      <c r="BG413" s="144">
        <f>IF(N413="zákl. přenesená",J413,0)</f>
        <v>0</v>
      </c>
      <c r="BH413" s="144">
        <f>IF(N413="sníž. přenesená",J413,0)</f>
        <v>0</v>
      </c>
      <c r="BI413" s="144">
        <f>IF(N413="nulová",J413,0)</f>
        <v>0</v>
      </c>
      <c r="BJ413" s="17" t="s">
        <v>85</v>
      </c>
      <c r="BK413" s="144">
        <f>ROUND(I413*H413,2)</f>
        <v>0</v>
      </c>
      <c r="BL413" s="17" t="s">
        <v>223</v>
      </c>
      <c r="BM413" s="143" t="s">
        <v>1297</v>
      </c>
    </row>
    <row r="414" spans="2:65" s="12" customFormat="1" ht="10.199999999999999">
      <c r="B414" s="145"/>
      <c r="D414" s="146" t="s">
        <v>147</v>
      </c>
      <c r="E414" s="147" t="s">
        <v>1</v>
      </c>
      <c r="F414" s="148" t="s">
        <v>1298</v>
      </c>
      <c r="H414" s="147" t="s">
        <v>1</v>
      </c>
      <c r="I414" s="149"/>
      <c r="L414" s="145"/>
      <c r="M414" s="150"/>
      <c r="T414" s="151"/>
      <c r="AT414" s="147" t="s">
        <v>147</v>
      </c>
      <c r="AU414" s="147" t="s">
        <v>87</v>
      </c>
      <c r="AV414" s="12" t="s">
        <v>85</v>
      </c>
      <c r="AW414" s="12" t="s">
        <v>34</v>
      </c>
      <c r="AX414" s="12" t="s">
        <v>77</v>
      </c>
      <c r="AY414" s="147" t="s">
        <v>138</v>
      </c>
    </row>
    <row r="415" spans="2:65" s="13" customFormat="1" ht="10.199999999999999">
      <c r="B415" s="152"/>
      <c r="D415" s="146" t="s">
        <v>147</v>
      </c>
      <c r="E415" s="153" t="s">
        <v>1</v>
      </c>
      <c r="F415" s="154" t="s">
        <v>154</v>
      </c>
      <c r="H415" s="155">
        <v>3</v>
      </c>
      <c r="I415" s="156"/>
      <c r="L415" s="152"/>
      <c r="M415" s="157"/>
      <c r="T415" s="158"/>
      <c r="AT415" s="153" t="s">
        <v>147</v>
      </c>
      <c r="AU415" s="153" t="s">
        <v>87</v>
      </c>
      <c r="AV415" s="13" t="s">
        <v>87</v>
      </c>
      <c r="AW415" s="13" t="s">
        <v>34</v>
      </c>
      <c r="AX415" s="13" t="s">
        <v>85</v>
      </c>
      <c r="AY415" s="153" t="s">
        <v>138</v>
      </c>
    </row>
    <row r="416" spans="2:65" s="1" customFormat="1" ht="24.15" customHeight="1">
      <c r="B416" s="32"/>
      <c r="C416" s="173" t="s">
        <v>609</v>
      </c>
      <c r="D416" s="173" t="s">
        <v>201</v>
      </c>
      <c r="E416" s="174" t="s">
        <v>1299</v>
      </c>
      <c r="F416" s="175" t="s">
        <v>1300</v>
      </c>
      <c r="G416" s="176" t="s">
        <v>143</v>
      </c>
      <c r="H416" s="177">
        <v>23.803000000000001</v>
      </c>
      <c r="I416" s="178"/>
      <c r="J416" s="179">
        <f>ROUND(I416*H416,2)</f>
        <v>0</v>
      </c>
      <c r="K416" s="175" t="s">
        <v>144</v>
      </c>
      <c r="L416" s="180"/>
      <c r="M416" s="181" t="s">
        <v>1</v>
      </c>
      <c r="N416" s="182" t="s">
        <v>42</v>
      </c>
      <c r="P416" s="141">
        <f>O416*H416</f>
        <v>0</v>
      </c>
      <c r="Q416" s="141">
        <v>4.0210000000000003E-2</v>
      </c>
      <c r="R416" s="141">
        <f>Q416*H416</f>
        <v>0.95711863000000008</v>
      </c>
      <c r="S416" s="141">
        <v>0</v>
      </c>
      <c r="T416" s="142">
        <f>S416*H416</f>
        <v>0</v>
      </c>
      <c r="AR416" s="143" t="s">
        <v>286</v>
      </c>
      <c r="AT416" s="143" t="s">
        <v>201</v>
      </c>
      <c r="AU416" s="143" t="s">
        <v>87</v>
      </c>
      <c r="AY416" s="17" t="s">
        <v>138</v>
      </c>
      <c r="BE416" s="144">
        <f>IF(N416="základní",J416,0)</f>
        <v>0</v>
      </c>
      <c r="BF416" s="144">
        <f>IF(N416="snížená",J416,0)</f>
        <v>0</v>
      </c>
      <c r="BG416" s="144">
        <f>IF(N416="zákl. přenesená",J416,0)</f>
        <v>0</v>
      </c>
      <c r="BH416" s="144">
        <f>IF(N416="sníž. přenesená",J416,0)</f>
        <v>0</v>
      </c>
      <c r="BI416" s="144">
        <f>IF(N416="nulová",J416,0)</f>
        <v>0</v>
      </c>
      <c r="BJ416" s="17" t="s">
        <v>85</v>
      </c>
      <c r="BK416" s="144">
        <f>ROUND(I416*H416,2)</f>
        <v>0</v>
      </c>
      <c r="BL416" s="17" t="s">
        <v>223</v>
      </c>
      <c r="BM416" s="143" t="s">
        <v>1301</v>
      </c>
    </row>
    <row r="417" spans="2:65" s="13" customFormat="1" ht="10.199999999999999">
      <c r="B417" s="152"/>
      <c r="D417" s="146" t="s">
        <v>147</v>
      </c>
      <c r="E417" s="153" t="s">
        <v>1</v>
      </c>
      <c r="F417" s="154" t="s">
        <v>1302</v>
      </c>
      <c r="H417" s="155">
        <v>23.803000000000001</v>
      </c>
      <c r="I417" s="156"/>
      <c r="L417" s="152"/>
      <c r="M417" s="157"/>
      <c r="T417" s="158"/>
      <c r="AT417" s="153" t="s">
        <v>147</v>
      </c>
      <c r="AU417" s="153" t="s">
        <v>87</v>
      </c>
      <c r="AV417" s="13" t="s">
        <v>87</v>
      </c>
      <c r="AW417" s="13" t="s">
        <v>34</v>
      </c>
      <c r="AX417" s="13" t="s">
        <v>85</v>
      </c>
      <c r="AY417" s="153" t="s">
        <v>138</v>
      </c>
    </row>
    <row r="418" spans="2:65" s="1" customFormat="1" ht="24.15" customHeight="1">
      <c r="B418" s="32"/>
      <c r="C418" s="132" t="s">
        <v>614</v>
      </c>
      <c r="D418" s="132" t="s">
        <v>140</v>
      </c>
      <c r="E418" s="133" t="s">
        <v>1303</v>
      </c>
      <c r="F418" s="134" t="s">
        <v>1304</v>
      </c>
      <c r="G418" s="135" t="s">
        <v>243</v>
      </c>
      <c r="H418" s="136">
        <v>313.5</v>
      </c>
      <c r="I418" s="137"/>
      <c r="J418" s="138">
        <f>ROUND(I418*H418,2)</f>
        <v>0</v>
      </c>
      <c r="K418" s="134" t="s">
        <v>144</v>
      </c>
      <c r="L418" s="32"/>
      <c r="M418" s="139" t="s">
        <v>1</v>
      </c>
      <c r="N418" s="140" t="s">
        <v>42</v>
      </c>
      <c r="P418" s="141">
        <f>O418*H418</f>
        <v>0</v>
      </c>
      <c r="Q418" s="141">
        <v>0</v>
      </c>
      <c r="R418" s="141">
        <f>Q418*H418</f>
        <v>0</v>
      </c>
      <c r="S418" s="141">
        <v>0</v>
      </c>
      <c r="T418" s="142">
        <f>S418*H418</f>
        <v>0</v>
      </c>
      <c r="AR418" s="143" t="s">
        <v>223</v>
      </c>
      <c r="AT418" s="143" t="s">
        <v>140</v>
      </c>
      <c r="AU418" s="143" t="s">
        <v>87</v>
      </c>
      <c r="AY418" s="17" t="s">
        <v>138</v>
      </c>
      <c r="BE418" s="144">
        <f>IF(N418="základní",J418,0)</f>
        <v>0</v>
      </c>
      <c r="BF418" s="144">
        <f>IF(N418="snížená",J418,0)</f>
        <v>0</v>
      </c>
      <c r="BG418" s="144">
        <f>IF(N418="zákl. přenesená",J418,0)</f>
        <v>0</v>
      </c>
      <c r="BH418" s="144">
        <f>IF(N418="sníž. přenesená",J418,0)</f>
        <v>0</v>
      </c>
      <c r="BI418" s="144">
        <f>IF(N418="nulová",J418,0)</f>
        <v>0</v>
      </c>
      <c r="BJ418" s="17" t="s">
        <v>85</v>
      </c>
      <c r="BK418" s="144">
        <f>ROUND(I418*H418,2)</f>
        <v>0</v>
      </c>
      <c r="BL418" s="17" t="s">
        <v>223</v>
      </c>
      <c r="BM418" s="143" t="s">
        <v>1305</v>
      </c>
    </row>
    <row r="419" spans="2:65" s="12" customFormat="1" ht="10.199999999999999">
      <c r="B419" s="145"/>
      <c r="D419" s="146" t="s">
        <v>147</v>
      </c>
      <c r="E419" s="147" t="s">
        <v>1</v>
      </c>
      <c r="F419" s="148" t="s">
        <v>418</v>
      </c>
      <c r="H419" s="147" t="s">
        <v>1</v>
      </c>
      <c r="I419" s="149"/>
      <c r="L419" s="145"/>
      <c r="M419" s="150"/>
      <c r="T419" s="151"/>
      <c r="AT419" s="147" t="s">
        <v>147</v>
      </c>
      <c r="AU419" s="147" t="s">
        <v>87</v>
      </c>
      <c r="AV419" s="12" t="s">
        <v>85</v>
      </c>
      <c r="AW419" s="12" t="s">
        <v>34</v>
      </c>
      <c r="AX419" s="12" t="s">
        <v>77</v>
      </c>
      <c r="AY419" s="147" t="s">
        <v>138</v>
      </c>
    </row>
    <row r="420" spans="2:65" s="13" customFormat="1" ht="10.199999999999999">
      <c r="B420" s="152"/>
      <c r="D420" s="146" t="s">
        <v>147</v>
      </c>
      <c r="E420" s="153" t="s">
        <v>1</v>
      </c>
      <c r="F420" s="154" t="s">
        <v>527</v>
      </c>
      <c r="H420" s="155">
        <v>141.6</v>
      </c>
      <c r="I420" s="156"/>
      <c r="L420" s="152"/>
      <c r="M420" s="157"/>
      <c r="T420" s="158"/>
      <c r="AT420" s="153" t="s">
        <v>147</v>
      </c>
      <c r="AU420" s="153" t="s">
        <v>87</v>
      </c>
      <c r="AV420" s="13" t="s">
        <v>87</v>
      </c>
      <c r="AW420" s="13" t="s">
        <v>34</v>
      </c>
      <c r="AX420" s="13" t="s">
        <v>77</v>
      </c>
      <c r="AY420" s="153" t="s">
        <v>138</v>
      </c>
    </row>
    <row r="421" spans="2:65" s="12" customFormat="1" ht="10.199999999999999">
      <c r="B421" s="145"/>
      <c r="D421" s="146" t="s">
        <v>147</v>
      </c>
      <c r="E421" s="147" t="s">
        <v>1</v>
      </c>
      <c r="F421" s="148" t="s">
        <v>407</v>
      </c>
      <c r="H421" s="147" t="s">
        <v>1</v>
      </c>
      <c r="I421" s="149"/>
      <c r="L421" s="145"/>
      <c r="M421" s="150"/>
      <c r="T421" s="151"/>
      <c r="AT421" s="147" t="s">
        <v>147</v>
      </c>
      <c r="AU421" s="147" t="s">
        <v>87</v>
      </c>
      <c r="AV421" s="12" t="s">
        <v>85</v>
      </c>
      <c r="AW421" s="12" t="s">
        <v>34</v>
      </c>
      <c r="AX421" s="12" t="s">
        <v>77</v>
      </c>
      <c r="AY421" s="147" t="s">
        <v>138</v>
      </c>
    </row>
    <row r="422" spans="2:65" s="13" customFormat="1" ht="10.199999999999999">
      <c r="B422" s="152"/>
      <c r="D422" s="146" t="s">
        <v>147</v>
      </c>
      <c r="E422" s="153" t="s">
        <v>1</v>
      </c>
      <c r="F422" s="154" t="s">
        <v>528</v>
      </c>
      <c r="H422" s="155">
        <v>129.6</v>
      </c>
      <c r="I422" s="156"/>
      <c r="L422" s="152"/>
      <c r="M422" s="157"/>
      <c r="T422" s="158"/>
      <c r="AT422" s="153" t="s">
        <v>147</v>
      </c>
      <c r="AU422" s="153" t="s">
        <v>87</v>
      </c>
      <c r="AV422" s="13" t="s">
        <v>87</v>
      </c>
      <c r="AW422" s="13" t="s">
        <v>34</v>
      </c>
      <c r="AX422" s="13" t="s">
        <v>77</v>
      </c>
      <c r="AY422" s="153" t="s">
        <v>138</v>
      </c>
    </row>
    <row r="423" spans="2:65" s="13" customFormat="1" ht="10.199999999999999">
      <c r="B423" s="152"/>
      <c r="D423" s="146" t="s">
        <v>147</v>
      </c>
      <c r="E423" s="153" t="s">
        <v>1</v>
      </c>
      <c r="F423" s="154" t="s">
        <v>529</v>
      </c>
      <c r="H423" s="155">
        <v>2.4</v>
      </c>
      <c r="I423" s="156"/>
      <c r="L423" s="152"/>
      <c r="M423" s="157"/>
      <c r="T423" s="158"/>
      <c r="AT423" s="153" t="s">
        <v>147</v>
      </c>
      <c r="AU423" s="153" t="s">
        <v>87</v>
      </c>
      <c r="AV423" s="13" t="s">
        <v>87</v>
      </c>
      <c r="AW423" s="13" t="s">
        <v>34</v>
      </c>
      <c r="AX423" s="13" t="s">
        <v>77</v>
      </c>
      <c r="AY423" s="153" t="s">
        <v>138</v>
      </c>
    </row>
    <row r="424" spans="2:65" s="13" customFormat="1" ht="10.199999999999999">
      <c r="B424" s="152"/>
      <c r="D424" s="146" t="s">
        <v>147</v>
      </c>
      <c r="E424" s="153" t="s">
        <v>1</v>
      </c>
      <c r="F424" s="154" t="s">
        <v>530</v>
      </c>
      <c r="H424" s="155">
        <v>9.6</v>
      </c>
      <c r="I424" s="156"/>
      <c r="L424" s="152"/>
      <c r="M424" s="157"/>
      <c r="T424" s="158"/>
      <c r="AT424" s="153" t="s">
        <v>147</v>
      </c>
      <c r="AU424" s="153" t="s">
        <v>87</v>
      </c>
      <c r="AV424" s="13" t="s">
        <v>87</v>
      </c>
      <c r="AW424" s="13" t="s">
        <v>34</v>
      </c>
      <c r="AX424" s="13" t="s">
        <v>77</v>
      </c>
      <c r="AY424" s="153" t="s">
        <v>138</v>
      </c>
    </row>
    <row r="425" spans="2:65" s="13" customFormat="1" ht="10.199999999999999">
      <c r="B425" s="152"/>
      <c r="D425" s="146" t="s">
        <v>147</v>
      </c>
      <c r="E425" s="153" t="s">
        <v>1</v>
      </c>
      <c r="F425" s="154" t="s">
        <v>529</v>
      </c>
      <c r="H425" s="155">
        <v>2.4</v>
      </c>
      <c r="I425" s="156"/>
      <c r="L425" s="152"/>
      <c r="M425" s="157"/>
      <c r="T425" s="158"/>
      <c r="AT425" s="153" t="s">
        <v>147</v>
      </c>
      <c r="AU425" s="153" t="s">
        <v>87</v>
      </c>
      <c r="AV425" s="13" t="s">
        <v>87</v>
      </c>
      <c r="AW425" s="13" t="s">
        <v>34</v>
      </c>
      <c r="AX425" s="13" t="s">
        <v>77</v>
      </c>
      <c r="AY425" s="153" t="s">
        <v>138</v>
      </c>
    </row>
    <row r="426" spans="2:65" s="12" customFormat="1" ht="10.199999999999999">
      <c r="B426" s="145"/>
      <c r="D426" s="146" t="s">
        <v>147</v>
      </c>
      <c r="E426" s="147" t="s">
        <v>1</v>
      </c>
      <c r="F426" s="148" t="s">
        <v>380</v>
      </c>
      <c r="H426" s="147" t="s">
        <v>1</v>
      </c>
      <c r="I426" s="149"/>
      <c r="L426" s="145"/>
      <c r="M426" s="150"/>
      <c r="T426" s="151"/>
      <c r="AT426" s="147" t="s">
        <v>147</v>
      </c>
      <c r="AU426" s="147" t="s">
        <v>87</v>
      </c>
      <c r="AV426" s="12" t="s">
        <v>85</v>
      </c>
      <c r="AW426" s="12" t="s">
        <v>34</v>
      </c>
      <c r="AX426" s="12" t="s">
        <v>77</v>
      </c>
      <c r="AY426" s="147" t="s">
        <v>138</v>
      </c>
    </row>
    <row r="427" spans="2:65" s="13" customFormat="1" ht="10.199999999999999">
      <c r="B427" s="152"/>
      <c r="D427" s="146" t="s">
        <v>147</v>
      </c>
      <c r="E427" s="153" t="s">
        <v>1</v>
      </c>
      <c r="F427" s="154" t="s">
        <v>531</v>
      </c>
      <c r="H427" s="155">
        <v>6</v>
      </c>
      <c r="I427" s="156"/>
      <c r="L427" s="152"/>
      <c r="M427" s="157"/>
      <c r="T427" s="158"/>
      <c r="AT427" s="153" t="s">
        <v>147</v>
      </c>
      <c r="AU427" s="153" t="s">
        <v>87</v>
      </c>
      <c r="AV427" s="13" t="s">
        <v>87</v>
      </c>
      <c r="AW427" s="13" t="s">
        <v>34</v>
      </c>
      <c r="AX427" s="13" t="s">
        <v>77</v>
      </c>
      <c r="AY427" s="153" t="s">
        <v>138</v>
      </c>
    </row>
    <row r="428" spans="2:65" s="12" customFormat="1" ht="10.199999999999999">
      <c r="B428" s="145"/>
      <c r="D428" s="146" t="s">
        <v>147</v>
      </c>
      <c r="E428" s="147" t="s">
        <v>1</v>
      </c>
      <c r="F428" s="148" t="s">
        <v>457</v>
      </c>
      <c r="H428" s="147" t="s">
        <v>1</v>
      </c>
      <c r="I428" s="149"/>
      <c r="L428" s="145"/>
      <c r="M428" s="150"/>
      <c r="T428" s="151"/>
      <c r="AT428" s="147" t="s">
        <v>147</v>
      </c>
      <c r="AU428" s="147" t="s">
        <v>87</v>
      </c>
      <c r="AV428" s="12" t="s">
        <v>85</v>
      </c>
      <c r="AW428" s="12" t="s">
        <v>34</v>
      </c>
      <c r="AX428" s="12" t="s">
        <v>77</v>
      </c>
      <c r="AY428" s="147" t="s">
        <v>138</v>
      </c>
    </row>
    <row r="429" spans="2:65" s="13" customFormat="1" ht="10.199999999999999">
      <c r="B429" s="152"/>
      <c r="D429" s="146" t="s">
        <v>147</v>
      </c>
      <c r="E429" s="153" t="s">
        <v>1</v>
      </c>
      <c r="F429" s="154" t="s">
        <v>532</v>
      </c>
      <c r="H429" s="155">
        <v>12</v>
      </c>
      <c r="I429" s="156"/>
      <c r="L429" s="152"/>
      <c r="M429" s="157"/>
      <c r="T429" s="158"/>
      <c r="AT429" s="153" t="s">
        <v>147</v>
      </c>
      <c r="AU429" s="153" t="s">
        <v>87</v>
      </c>
      <c r="AV429" s="13" t="s">
        <v>87</v>
      </c>
      <c r="AW429" s="13" t="s">
        <v>34</v>
      </c>
      <c r="AX429" s="13" t="s">
        <v>77</v>
      </c>
      <c r="AY429" s="153" t="s">
        <v>138</v>
      </c>
    </row>
    <row r="430" spans="2:65" s="12" customFormat="1" ht="10.199999999999999">
      <c r="B430" s="145"/>
      <c r="D430" s="146" t="s">
        <v>147</v>
      </c>
      <c r="E430" s="147" t="s">
        <v>1</v>
      </c>
      <c r="F430" s="148" t="s">
        <v>378</v>
      </c>
      <c r="H430" s="147" t="s">
        <v>1</v>
      </c>
      <c r="I430" s="149"/>
      <c r="L430" s="145"/>
      <c r="M430" s="150"/>
      <c r="T430" s="151"/>
      <c r="AT430" s="147" t="s">
        <v>147</v>
      </c>
      <c r="AU430" s="147" t="s">
        <v>87</v>
      </c>
      <c r="AV430" s="12" t="s">
        <v>85</v>
      </c>
      <c r="AW430" s="12" t="s">
        <v>34</v>
      </c>
      <c r="AX430" s="12" t="s">
        <v>77</v>
      </c>
      <c r="AY430" s="147" t="s">
        <v>138</v>
      </c>
    </row>
    <row r="431" spans="2:65" s="13" customFormat="1" ht="10.199999999999999">
      <c r="B431" s="152"/>
      <c r="D431" s="146" t="s">
        <v>147</v>
      </c>
      <c r="E431" s="153" t="s">
        <v>1</v>
      </c>
      <c r="F431" s="154" t="s">
        <v>533</v>
      </c>
      <c r="H431" s="155">
        <v>7.5</v>
      </c>
      <c r="I431" s="156"/>
      <c r="L431" s="152"/>
      <c r="M431" s="157"/>
      <c r="T431" s="158"/>
      <c r="AT431" s="153" t="s">
        <v>147</v>
      </c>
      <c r="AU431" s="153" t="s">
        <v>87</v>
      </c>
      <c r="AV431" s="13" t="s">
        <v>87</v>
      </c>
      <c r="AW431" s="13" t="s">
        <v>34</v>
      </c>
      <c r="AX431" s="13" t="s">
        <v>77</v>
      </c>
      <c r="AY431" s="153" t="s">
        <v>138</v>
      </c>
    </row>
    <row r="432" spans="2:65" s="13" customFormat="1" ht="10.199999999999999">
      <c r="B432" s="152"/>
      <c r="D432" s="146" t="s">
        <v>147</v>
      </c>
      <c r="E432" s="153" t="s">
        <v>1</v>
      </c>
      <c r="F432" s="154" t="s">
        <v>534</v>
      </c>
      <c r="H432" s="155">
        <v>0.6</v>
      </c>
      <c r="I432" s="156"/>
      <c r="L432" s="152"/>
      <c r="M432" s="157"/>
      <c r="T432" s="158"/>
      <c r="AT432" s="153" t="s">
        <v>147</v>
      </c>
      <c r="AU432" s="153" t="s">
        <v>87</v>
      </c>
      <c r="AV432" s="13" t="s">
        <v>87</v>
      </c>
      <c r="AW432" s="13" t="s">
        <v>34</v>
      </c>
      <c r="AX432" s="13" t="s">
        <v>77</v>
      </c>
      <c r="AY432" s="153" t="s">
        <v>138</v>
      </c>
    </row>
    <row r="433" spans="2:65" s="12" customFormat="1" ht="10.199999999999999">
      <c r="B433" s="145"/>
      <c r="D433" s="146" t="s">
        <v>147</v>
      </c>
      <c r="E433" s="147" t="s">
        <v>1</v>
      </c>
      <c r="F433" s="148" t="s">
        <v>1137</v>
      </c>
      <c r="H433" s="147" t="s">
        <v>1</v>
      </c>
      <c r="I433" s="149"/>
      <c r="L433" s="145"/>
      <c r="M433" s="150"/>
      <c r="T433" s="151"/>
      <c r="AT433" s="147" t="s">
        <v>147</v>
      </c>
      <c r="AU433" s="147" t="s">
        <v>87</v>
      </c>
      <c r="AV433" s="12" t="s">
        <v>85</v>
      </c>
      <c r="AW433" s="12" t="s">
        <v>34</v>
      </c>
      <c r="AX433" s="12" t="s">
        <v>77</v>
      </c>
      <c r="AY433" s="147" t="s">
        <v>138</v>
      </c>
    </row>
    <row r="434" spans="2:65" s="13" customFormat="1" ht="10.199999999999999">
      <c r="B434" s="152"/>
      <c r="D434" s="146" t="s">
        <v>147</v>
      </c>
      <c r="E434" s="153" t="s">
        <v>1</v>
      </c>
      <c r="F434" s="154" t="s">
        <v>1226</v>
      </c>
      <c r="H434" s="155">
        <v>1.8</v>
      </c>
      <c r="I434" s="156"/>
      <c r="L434" s="152"/>
      <c r="M434" s="157"/>
      <c r="T434" s="158"/>
      <c r="AT434" s="153" t="s">
        <v>147</v>
      </c>
      <c r="AU434" s="153" t="s">
        <v>87</v>
      </c>
      <c r="AV434" s="13" t="s">
        <v>87</v>
      </c>
      <c r="AW434" s="13" t="s">
        <v>34</v>
      </c>
      <c r="AX434" s="13" t="s">
        <v>77</v>
      </c>
      <c r="AY434" s="153" t="s">
        <v>138</v>
      </c>
    </row>
    <row r="435" spans="2:65" s="14" customFormat="1" ht="10.199999999999999">
      <c r="B435" s="159"/>
      <c r="D435" s="146" t="s">
        <v>147</v>
      </c>
      <c r="E435" s="160" t="s">
        <v>1</v>
      </c>
      <c r="F435" s="161" t="s">
        <v>150</v>
      </c>
      <c r="H435" s="162">
        <v>313.5</v>
      </c>
      <c r="I435" s="163"/>
      <c r="L435" s="159"/>
      <c r="M435" s="164"/>
      <c r="T435" s="165"/>
      <c r="AT435" s="160" t="s">
        <v>147</v>
      </c>
      <c r="AU435" s="160" t="s">
        <v>87</v>
      </c>
      <c r="AV435" s="14" t="s">
        <v>145</v>
      </c>
      <c r="AW435" s="14" t="s">
        <v>34</v>
      </c>
      <c r="AX435" s="14" t="s">
        <v>85</v>
      </c>
      <c r="AY435" s="160" t="s">
        <v>138</v>
      </c>
    </row>
    <row r="436" spans="2:65" s="1" customFormat="1" ht="16.5" customHeight="1">
      <c r="B436" s="32"/>
      <c r="C436" s="173" t="s">
        <v>618</v>
      </c>
      <c r="D436" s="173" t="s">
        <v>201</v>
      </c>
      <c r="E436" s="174" t="s">
        <v>1306</v>
      </c>
      <c r="F436" s="175" t="s">
        <v>1307</v>
      </c>
      <c r="G436" s="176" t="s">
        <v>243</v>
      </c>
      <c r="H436" s="177">
        <v>344.85</v>
      </c>
      <c r="I436" s="178"/>
      <c r="J436" s="179">
        <f>ROUND(I436*H436,2)</f>
        <v>0</v>
      </c>
      <c r="K436" s="175" t="s">
        <v>144</v>
      </c>
      <c r="L436" s="180"/>
      <c r="M436" s="181" t="s">
        <v>1</v>
      </c>
      <c r="N436" s="182" t="s">
        <v>42</v>
      </c>
      <c r="P436" s="141">
        <f>O436*H436</f>
        <v>0</v>
      </c>
      <c r="Q436" s="141">
        <v>1.5E-3</v>
      </c>
      <c r="R436" s="141">
        <f>Q436*H436</f>
        <v>0.51727500000000004</v>
      </c>
      <c r="S436" s="141">
        <v>0</v>
      </c>
      <c r="T436" s="142">
        <f>S436*H436</f>
        <v>0</v>
      </c>
      <c r="AR436" s="143" t="s">
        <v>286</v>
      </c>
      <c r="AT436" s="143" t="s">
        <v>201</v>
      </c>
      <c r="AU436" s="143" t="s">
        <v>87</v>
      </c>
      <c r="AY436" s="17" t="s">
        <v>138</v>
      </c>
      <c r="BE436" s="144">
        <f>IF(N436="základní",J436,0)</f>
        <v>0</v>
      </c>
      <c r="BF436" s="144">
        <f>IF(N436="snížená",J436,0)</f>
        <v>0</v>
      </c>
      <c r="BG436" s="144">
        <f>IF(N436="zákl. přenesená",J436,0)</f>
        <v>0</v>
      </c>
      <c r="BH436" s="144">
        <f>IF(N436="sníž. přenesená",J436,0)</f>
        <v>0</v>
      </c>
      <c r="BI436" s="144">
        <f>IF(N436="nulová",J436,0)</f>
        <v>0</v>
      </c>
      <c r="BJ436" s="17" t="s">
        <v>85</v>
      </c>
      <c r="BK436" s="144">
        <f>ROUND(I436*H436,2)</f>
        <v>0</v>
      </c>
      <c r="BL436" s="17" t="s">
        <v>223</v>
      </c>
      <c r="BM436" s="143" t="s">
        <v>1308</v>
      </c>
    </row>
    <row r="437" spans="2:65" s="13" customFormat="1" ht="10.199999999999999">
      <c r="B437" s="152"/>
      <c r="D437" s="146" t="s">
        <v>147</v>
      </c>
      <c r="F437" s="154" t="s">
        <v>1309</v>
      </c>
      <c r="H437" s="155">
        <v>344.85</v>
      </c>
      <c r="I437" s="156"/>
      <c r="L437" s="152"/>
      <c r="M437" s="157"/>
      <c r="T437" s="158"/>
      <c r="AT437" s="153" t="s">
        <v>147</v>
      </c>
      <c r="AU437" s="153" t="s">
        <v>87</v>
      </c>
      <c r="AV437" s="13" t="s">
        <v>87</v>
      </c>
      <c r="AW437" s="13" t="s">
        <v>4</v>
      </c>
      <c r="AX437" s="13" t="s">
        <v>85</v>
      </c>
      <c r="AY437" s="153" t="s">
        <v>138</v>
      </c>
    </row>
    <row r="438" spans="2:65" s="1" customFormat="1" ht="16.5" customHeight="1">
      <c r="B438" s="32"/>
      <c r="C438" s="173" t="s">
        <v>622</v>
      </c>
      <c r="D438" s="173" t="s">
        <v>201</v>
      </c>
      <c r="E438" s="174" t="s">
        <v>1310</v>
      </c>
      <c r="F438" s="175" t="s">
        <v>1311</v>
      </c>
      <c r="G438" s="176" t="s">
        <v>1312</v>
      </c>
      <c r="H438" s="177">
        <v>136</v>
      </c>
      <c r="I438" s="178"/>
      <c r="J438" s="179">
        <f>ROUND(I438*H438,2)</f>
        <v>0</v>
      </c>
      <c r="K438" s="175" t="s">
        <v>144</v>
      </c>
      <c r="L438" s="180"/>
      <c r="M438" s="181" t="s">
        <v>1</v>
      </c>
      <c r="N438" s="182" t="s">
        <v>42</v>
      </c>
      <c r="P438" s="141">
        <f>O438*H438</f>
        <v>0</v>
      </c>
      <c r="Q438" s="141">
        <v>2.0000000000000001E-4</v>
      </c>
      <c r="R438" s="141">
        <f>Q438*H438</f>
        <v>2.7200000000000002E-2</v>
      </c>
      <c r="S438" s="141">
        <v>0</v>
      </c>
      <c r="T438" s="142">
        <f>S438*H438</f>
        <v>0</v>
      </c>
      <c r="AR438" s="143" t="s">
        <v>286</v>
      </c>
      <c r="AT438" s="143" t="s">
        <v>201</v>
      </c>
      <c r="AU438" s="143" t="s">
        <v>87</v>
      </c>
      <c r="AY438" s="17" t="s">
        <v>138</v>
      </c>
      <c r="BE438" s="144">
        <f>IF(N438="základní",J438,0)</f>
        <v>0</v>
      </c>
      <c r="BF438" s="144">
        <f>IF(N438="snížená",J438,0)</f>
        <v>0</v>
      </c>
      <c r="BG438" s="144">
        <f>IF(N438="zákl. přenesená",J438,0)</f>
        <v>0</v>
      </c>
      <c r="BH438" s="144">
        <f>IF(N438="sníž. přenesená",J438,0)</f>
        <v>0</v>
      </c>
      <c r="BI438" s="144">
        <f>IF(N438="nulová",J438,0)</f>
        <v>0</v>
      </c>
      <c r="BJ438" s="17" t="s">
        <v>85</v>
      </c>
      <c r="BK438" s="144">
        <f>ROUND(I438*H438,2)</f>
        <v>0</v>
      </c>
      <c r="BL438" s="17" t="s">
        <v>223</v>
      </c>
      <c r="BM438" s="143" t="s">
        <v>1313</v>
      </c>
    </row>
    <row r="439" spans="2:65" s="12" customFormat="1" ht="10.199999999999999">
      <c r="B439" s="145"/>
      <c r="D439" s="146" t="s">
        <v>147</v>
      </c>
      <c r="E439" s="147" t="s">
        <v>1</v>
      </c>
      <c r="F439" s="148" t="s">
        <v>418</v>
      </c>
      <c r="H439" s="147" t="s">
        <v>1</v>
      </c>
      <c r="I439" s="149"/>
      <c r="L439" s="145"/>
      <c r="M439" s="150"/>
      <c r="T439" s="151"/>
      <c r="AT439" s="147" t="s">
        <v>147</v>
      </c>
      <c r="AU439" s="147" t="s">
        <v>87</v>
      </c>
      <c r="AV439" s="12" t="s">
        <v>85</v>
      </c>
      <c r="AW439" s="12" t="s">
        <v>34</v>
      </c>
      <c r="AX439" s="12" t="s">
        <v>77</v>
      </c>
      <c r="AY439" s="147" t="s">
        <v>138</v>
      </c>
    </row>
    <row r="440" spans="2:65" s="13" customFormat="1" ht="10.199999999999999">
      <c r="B440" s="152"/>
      <c r="D440" s="146" t="s">
        <v>147</v>
      </c>
      <c r="E440" s="153" t="s">
        <v>1</v>
      </c>
      <c r="F440" s="154" t="s">
        <v>666</v>
      </c>
      <c r="H440" s="155">
        <v>59</v>
      </c>
      <c r="I440" s="156"/>
      <c r="L440" s="152"/>
      <c r="M440" s="157"/>
      <c r="T440" s="158"/>
      <c r="AT440" s="153" t="s">
        <v>147</v>
      </c>
      <c r="AU440" s="153" t="s">
        <v>87</v>
      </c>
      <c r="AV440" s="13" t="s">
        <v>87</v>
      </c>
      <c r="AW440" s="13" t="s">
        <v>34</v>
      </c>
      <c r="AX440" s="13" t="s">
        <v>77</v>
      </c>
      <c r="AY440" s="153" t="s">
        <v>138</v>
      </c>
    </row>
    <row r="441" spans="2:65" s="12" customFormat="1" ht="10.199999999999999">
      <c r="B441" s="145"/>
      <c r="D441" s="146" t="s">
        <v>147</v>
      </c>
      <c r="E441" s="147" t="s">
        <v>1</v>
      </c>
      <c r="F441" s="148" t="s">
        <v>407</v>
      </c>
      <c r="H441" s="147" t="s">
        <v>1</v>
      </c>
      <c r="I441" s="149"/>
      <c r="L441" s="145"/>
      <c r="M441" s="150"/>
      <c r="T441" s="151"/>
      <c r="AT441" s="147" t="s">
        <v>147</v>
      </c>
      <c r="AU441" s="147" t="s">
        <v>87</v>
      </c>
      <c r="AV441" s="12" t="s">
        <v>85</v>
      </c>
      <c r="AW441" s="12" t="s">
        <v>34</v>
      </c>
      <c r="AX441" s="12" t="s">
        <v>77</v>
      </c>
      <c r="AY441" s="147" t="s">
        <v>138</v>
      </c>
    </row>
    <row r="442" spans="2:65" s="13" customFormat="1" ht="10.199999999999999">
      <c r="B442" s="152"/>
      <c r="D442" s="146" t="s">
        <v>147</v>
      </c>
      <c r="E442" s="153" t="s">
        <v>1</v>
      </c>
      <c r="F442" s="154" t="s">
        <v>643</v>
      </c>
      <c r="H442" s="155">
        <v>54</v>
      </c>
      <c r="I442" s="156"/>
      <c r="L442" s="152"/>
      <c r="M442" s="157"/>
      <c r="T442" s="158"/>
      <c r="AT442" s="153" t="s">
        <v>147</v>
      </c>
      <c r="AU442" s="153" t="s">
        <v>87</v>
      </c>
      <c r="AV442" s="13" t="s">
        <v>87</v>
      </c>
      <c r="AW442" s="13" t="s">
        <v>34</v>
      </c>
      <c r="AX442" s="13" t="s">
        <v>77</v>
      </c>
      <c r="AY442" s="153" t="s">
        <v>138</v>
      </c>
    </row>
    <row r="443" spans="2:65" s="13" customFormat="1" ht="10.199999999999999">
      <c r="B443" s="152"/>
      <c r="D443" s="146" t="s">
        <v>147</v>
      </c>
      <c r="E443" s="153" t="s">
        <v>1</v>
      </c>
      <c r="F443" s="154" t="s">
        <v>85</v>
      </c>
      <c r="H443" s="155">
        <v>1</v>
      </c>
      <c r="I443" s="156"/>
      <c r="L443" s="152"/>
      <c r="M443" s="157"/>
      <c r="T443" s="158"/>
      <c r="AT443" s="153" t="s">
        <v>147</v>
      </c>
      <c r="AU443" s="153" t="s">
        <v>87</v>
      </c>
      <c r="AV443" s="13" t="s">
        <v>87</v>
      </c>
      <c r="AW443" s="13" t="s">
        <v>34</v>
      </c>
      <c r="AX443" s="13" t="s">
        <v>77</v>
      </c>
      <c r="AY443" s="153" t="s">
        <v>138</v>
      </c>
    </row>
    <row r="444" spans="2:65" s="13" customFormat="1" ht="10.199999999999999">
      <c r="B444" s="152"/>
      <c r="D444" s="146" t="s">
        <v>147</v>
      </c>
      <c r="E444" s="153" t="s">
        <v>1</v>
      </c>
      <c r="F444" s="154" t="s">
        <v>145</v>
      </c>
      <c r="H444" s="155">
        <v>4</v>
      </c>
      <c r="I444" s="156"/>
      <c r="L444" s="152"/>
      <c r="M444" s="157"/>
      <c r="T444" s="158"/>
      <c r="AT444" s="153" t="s">
        <v>147</v>
      </c>
      <c r="AU444" s="153" t="s">
        <v>87</v>
      </c>
      <c r="AV444" s="13" t="s">
        <v>87</v>
      </c>
      <c r="AW444" s="13" t="s">
        <v>34</v>
      </c>
      <c r="AX444" s="13" t="s">
        <v>77</v>
      </c>
      <c r="AY444" s="153" t="s">
        <v>138</v>
      </c>
    </row>
    <row r="445" spans="2:65" s="13" customFormat="1" ht="10.199999999999999">
      <c r="B445" s="152"/>
      <c r="D445" s="146" t="s">
        <v>147</v>
      </c>
      <c r="E445" s="153" t="s">
        <v>1</v>
      </c>
      <c r="F445" s="154" t="s">
        <v>85</v>
      </c>
      <c r="H445" s="155">
        <v>1</v>
      </c>
      <c r="I445" s="156"/>
      <c r="L445" s="152"/>
      <c r="M445" s="157"/>
      <c r="T445" s="158"/>
      <c r="AT445" s="153" t="s">
        <v>147</v>
      </c>
      <c r="AU445" s="153" t="s">
        <v>87</v>
      </c>
      <c r="AV445" s="13" t="s">
        <v>87</v>
      </c>
      <c r="AW445" s="13" t="s">
        <v>34</v>
      </c>
      <c r="AX445" s="13" t="s">
        <v>77</v>
      </c>
      <c r="AY445" s="153" t="s">
        <v>138</v>
      </c>
    </row>
    <row r="446" spans="2:65" s="12" customFormat="1" ht="10.199999999999999">
      <c r="B446" s="145"/>
      <c r="D446" s="146" t="s">
        <v>147</v>
      </c>
      <c r="E446" s="147" t="s">
        <v>1</v>
      </c>
      <c r="F446" s="148" t="s">
        <v>380</v>
      </c>
      <c r="H446" s="147" t="s">
        <v>1</v>
      </c>
      <c r="I446" s="149"/>
      <c r="L446" s="145"/>
      <c r="M446" s="150"/>
      <c r="T446" s="151"/>
      <c r="AT446" s="147" t="s">
        <v>147</v>
      </c>
      <c r="AU446" s="147" t="s">
        <v>87</v>
      </c>
      <c r="AV446" s="12" t="s">
        <v>85</v>
      </c>
      <c r="AW446" s="12" t="s">
        <v>34</v>
      </c>
      <c r="AX446" s="12" t="s">
        <v>77</v>
      </c>
      <c r="AY446" s="147" t="s">
        <v>138</v>
      </c>
    </row>
    <row r="447" spans="2:65" s="13" customFormat="1" ht="10.199999999999999">
      <c r="B447" s="152"/>
      <c r="D447" s="146" t="s">
        <v>147</v>
      </c>
      <c r="E447" s="153" t="s">
        <v>1</v>
      </c>
      <c r="F447" s="154" t="s">
        <v>145</v>
      </c>
      <c r="H447" s="155">
        <v>4</v>
      </c>
      <c r="I447" s="156"/>
      <c r="L447" s="152"/>
      <c r="M447" s="157"/>
      <c r="T447" s="158"/>
      <c r="AT447" s="153" t="s">
        <v>147</v>
      </c>
      <c r="AU447" s="153" t="s">
        <v>87</v>
      </c>
      <c r="AV447" s="13" t="s">
        <v>87</v>
      </c>
      <c r="AW447" s="13" t="s">
        <v>34</v>
      </c>
      <c r="AX447" s="13" t="s">
        <v>77</v>
      </c>
      <c r="AY447" s="153" t="s">
        <v>138</v>
      </c>
    </row>
    <row r="448" spans="2:65" s="12" customFormat="1" ht="10.199999999999999">
      <c r="B448" s="145"/>
      <c r="D448" s="146" t="s">
        <v>147</v>
      </c>
      <c r="E448" s="147" t="s">
        <v>1</v>
      </c>
      <c r="F448" s="148" t="s">
        <v>457</v>
      </c>
      <c r="H448" s="147" t="s">
        <v>1</v>
      </c>
      <c r="I448" s="149"/>
      <c r="L448" s="145"/>
      <c r="M448" s="150"/>
      <c r="T448" s="151"/>
      <c r="AT448" s="147" t="s">
        <v>147</v>
      </c>
      <c r="AU448" s="147" t="s">
        <v>87</v>
      </c>
      <c r="AV448" s="12" t="s">
        <v>85</v>
      </c>
      <c r="AW448" s="12" t="s">
        <v>34</v>
      </c>
      <c r="AX448" s="12" t="s">
        <v>77</v>
      </c>
      <c r="AY448" s="147" t="s">
        <v>138</v>
      </c>
    </row>
    <row r="449" spans="2:65" s="13" customFormat="1" ht="10.199999999999999">
      <c r="B449" s="152"/>
      <c r="D449" s="146" t="s">
        <v>147</v>
      </c>
      <c r="E449" s="153" t="s">
        <v>1</v>
      </c>
      <c r="F449" s="154" t="s">
        <v>168</v>
      </c>
      <c r="H449" s="155">
        <v>5</v>
      </c>
      <c r="I449" s="156"/>
      <c r="L449" s="152"/>
      <c r="M449" s="157"/>
      <c r="T449" s="158"/>
      <c r="AT449" s="153" t="s">
        <v>147</v>
      </c>
      <c r="AU449" s="153" t="s">
        <v>87</v>
      </c>
      <c r="AV449" s="13" t="s">
        <v>87</v>
      </c>
      <c r="AW449" s="13" t="s">
        <v>34</v>
      </c>
      <c r="AX449" s="13" t="s">
        <v>77</v>
      </c>
      <c r="AY449" s="153" t="s">
        <v>138</v>
      </c>
    </row>
    <row r="450" spans="2:65" s="12" customFormat="1" ht="10.199999999999999">
      <c r="B450" s="145"/>
      <c r="D450" s="146" t="s">
        <v>147</v>
      </c>
      <c r="E450" s="147" t="s">
        <v>1</v>
      </c>
      <c r="F450" s="148" t="s">
        <v>378</v>
      </c>
      <c r="H450" s="147" t="s">
        <v>1</v>
      </c>
      <c r="I450" s="149"/>
      <c r="L450" s="145"/>
      <c r="M450" s="150"/>
      <c r="T450" s="151"/>
      <c r="AT450" s="147" t="s">
        <v>147</v>
      </c>
      <c r="AU450" s="147" t="s">
        <v>87</v>
      </c>
      <c r="AV450" s="12" t="s">
        <v>85</v>
      </c>
      <c r="AW450" s="12" t="s">
        <v>34</v>
      </c>
      <c r="AX450" s="12" t="s">
        <v>77</v>
      </c>
      <c r="AY450" s="147" t="s">
        <v>138</v>
      </c>
    </row>
    <row r="451" spans="2:65" s="13" customFormat="1" ht="10.199999999999999">
      <c r="B451" s="152"/>
      <c r="D451" s="146" t="s">
        <v>147</v>
      </c>
      <c r="E451" s="153" t="s">
        <v>1</v>
      </c>
      <c r="F451" s="154" t="s">
        <v>168</v>
      </c>
      <c r="H451" s="155">
        <v>5</v>
      </c>
      <c r="I451" s="156"/>
      <c r="L451" s="152"/>
      <c r="M451" s="157"/>
      <c r="T451" s="158"/>
      <c r="AT451" s="153" t="s">
        <v>147</v>
      </c>
      <c r="AU451" s="153" t="s">
        <v>87</v>
      </c>
      <c r="AV451" s="13" t="s">
        <v>87</v>
      </c>
      <c r="AW451" s="13" t="s">
        <v>34</v>
      </c>
      <c r="AX451" s="13" t="s">
        <v>77</v>
      </c>
      <c r="AY451" s="153" t="s">
        <v>138</v>
      </c>
    </row>
    <row r="452" spans="2:65" s="13" customFormat="1" ht="10.199999999999999">
      <c r="B452" s="152"/>
      <c r="D452" s="146" t="s">
        <v>147</v>
      </c>
      <c r="E452" s="153" t="s">
        <v>1</v>
      </c>
      <c r="F452" s="154" t="s">
        <v>85</v>
      </c>
      <c r="H452" s="155">
        <v>1</v>
      </c>
      <c r="I452" s="156"/>
      <c r="L452" s="152"/>
      <c r="M452" s="157"/>
      <c r="T452" s="158"/>
      <c r="AT452" s="153" t="s">
        <v>147</v>
      </c>
      <c r="AU452" s="153" t="s">
        <v>87</v>
      </c>
      <c r="AV452" s="13" t="s">
        <v>87</v>
      </c>
      <c r="AW452" s="13" t="s">
        <v>34</v>
      </c>
      <c r="AX452" s="13" t="s">
        <v>77</v>
      </c>
      <c r="AY452" s="153" t="s">
        <v>138</v>
      </c>
    </row>
    <row r="453" spans="2:65" s="12" customFormat="1" ht="10.199999999999999">
      <c r="B453" s="145"/>
      <c r="D453" s="146" t="s">
        <v>147</v>
      </c>
      <c r="E453" s="147" t="s">
        <v>1</v>
      </c>
      <c r="F453" s="148" t="s">
        <v>1137</v>
      </c>
      <c r="H453" s="147" t="s">
        <v>1</v>
      </c>
      <c r="I453" s="149"/>
      <c r="L453" s="145"/>
      <c r="M453" s="150"/>
      <c r="T453" s="151"/>
      <c r="AT453" s="147" t="s">
        <v>147</v>
      </c>
      <c r="AU453" s="147" t="s">
        <v>87</v>
      </c>
      <c r="AV453" s="12" t="s">
        <v>85</v>
      </c>
      <c r="AW453" s="12" t="s">
        <v>34</v>
      </c>
      <c r="AX453" s="12" t="s">
        <v>77</v>
      </c>
      <c r="AY453" s="147" t="s">
        <v>138</v>
      </c>
    </row>
    <row r="454" spans="2:65" s="13" customFormat="1" ht="10.199999999999999">
      <c r="B454" s="152"/>
      <c r="D454" s="146" t="s">
        <v>147</v>
      </c>
      <c r="E454" s="153" t="s">
        <v>1</v>
      </c>
      <c r="F454" s="154" t="s">
        <v>87</v>
      </c>
      <c r="H454" s="155">
        <v>2</v>
      </c>
      <c r="I454" s="156"/>
      <c r="L454" s="152"/>
      <c r="M454" s="157"/>
      <c r="T454" s="158"/>
      <c r="AT454" s="153" t="s">
        <v>147</v>
      </c>
      <c r="AU454" s="153" t="s">
        <v>87</v>
      </c>
      <c r="AV454" s="13" t="s">
        <v>87</v>
      </c>
      <c r="AW454" s="13" t="s">
        <v>34</v>
      </c>
      <c r="AX454" s="13" t="s">
        <v>77</v>
      </c>
      <c r="AY454" s="153" t="s">
        <v>138</v>
      </c>
    </row>
    <row r="455" spans="2:65" s="14" customFormat="1" ht="10.199999999999999">
      <c r="B455" s="159"/>
      <c r="D455" s="146" t="s">
        <v>147</v>
      </c>
      <c r="E455" s="160" t="s">
        <v>1</v>
      </c>
      <c r="F455" s="161" t="s">
        <v>150</v>
      </c>
      <c r="H455" s="162">
        <v>136</v>
      </c>
      <c r="I455" s="163"/>
      <c r="L455" s="159"/>
      <c r="M455" s="164"/>
      <c r="T455" s="165"/>
      <c r="AT455" s="160" t="s">
        <v>147</v>
      </c>
      <c r="AU455" s="160" t="s">
        <v>87</v>
      </c>
      <c r="AV455" s="14" t="s">
        <v>145</v>
      </c>
      <c r="AW455" s="14" t="s">
        <v>34</v>
      </c>
      <c r="AX455" s="14" t="s">
        <v>85</v>
      </c>
      <c r="AY455" s="160" t="s">
        <v>138</v>
      </c>
    </row>
    <row r="456" spans="2:65" s="1" customFormat="1" ht="24.15" customHeight="1">
      <c r="B456" s="32"/>
      <c r="C456" s="132" t="s">
        <v>626</v>
      </c>
      <c r="D456" s="132" t="s">
        <v>140</v>
      </c>
      <c r="E456" s="133" t="s">
        <v>1314</v>
      </c>
      <c r="F456" s="134" t="s">
        <v>1315</v>
      </c>
      <c r="G456" s="135" t="s">
        <v>185</v>
      </c>
      <c r="H456" s="136">
        <v>23.079000000000001</v>
      </c>
      <c r="I456" s="137"/>
      <c r="J456" s="138">
        <f>ROUND(I456*H456,2)</f>
        <v>0</v>
      </c>
      <c r="K456" s="134" t="s">
        <v>144</v>
      </c>
      <c r="L456" s="32"/>
      <c r="M456" s="139" t="s">
        <v>1</v>
      </c>
      <c r="N456" s="140" t="s">
        <v>42</v>
      </c>
      <c r="P456" s="141">
        <f>O456*H456</f>
        <v>0</v>
      </c>
      <c r="Q456" s="141">
        <v>0</v>
      </c>
      <c r="R456" s="141">
        <f>Q456*H456</f>
        <v>0</v>
      </c>
      <c r="S456" s="141">
        <v>0</v>
      </c>
      <c r="T456" s="142">
        <f>S456*H456</f>
        <v>0</v>
      </c>
      <c r="AR456" s="143" t="s">
        <v>223</v>
      </c>
      <c r="AT456" s="143" t="s">
        <v>140</v>
      </c>
      <c r="AU456" s="143" t="s">
        <v>87</v>
      </c>
      <c r="AY456" s="17" t="s">
        <v>138</v>
      </c>
      <c r="BE456" s="144">
        <f>IF(N456="základní",J456,0)</f>
        <v>0</v>
      </c>
      <c r="BF456" s="144">
        <f>IF(N456="snížená",J456,0)</f>
        <v>0</v>
      </c>
      <c r="BG456" s="144">
        <f>IF(N456="zákl. přenesená",J456,0)</f>
        <v>0</v>
      </c>
      <c r="BH456" s="144">
        <f>IF(N456="sníž. přenesená",J456,0)</f>
        <v>0</v>
      </c>
      <c r="BI456" s="144">
        <f>IF(N456="nulová",J456,0)</f>
        <v>0</v>
      </c>
      <c r="BJ456" s="17" t="s">
        <v>85</v>
      </c>
      <c r="BK456" s="144">
        <f>ROUND(I456*H456,2)</f>
        <v>0</v>
      </c>
      <c r="BL456" s="17" t="s">
        <v>223</v>
      </c>
      <c r="BM456" s="143" t="s">
        <v>1316</v>
      </c>
    </row>
    <row r="457" spans="2:65" s="11" customFormat="1" ht="22.8" customHeight="1">
      <c r="B457" s="120"/>
      <c r="D457" s="121" t="s">
        <v>76</v>
      </c>
      <c r="E457" s="130" t="s">
        <v>1078</v>
      </c>
      <c r="F457" s="130" t="s">
        <v>1079</v>
      </c>
      <c r="I457" s="123"/>
      <c r="J457" s="131">
        <f>BK457</f>
        <v>0</v>
      </c>
      <c r="L457" s="120"/>
      <c r="M457" s="125"/>
      <c r="P457" s="126">
        <f>SUM(P458:P464)</f>
        <v>0</v>
      </c>
      <c r="R457" s="126">
        <f>SUM(R458:R464)</f>
        <v>1.6200000000000001E-3</v>
      </c>
      <c r="T457" s="127">
        <f>SUM(T458:T464)</f>
        <v>0.67500000000000004</v>
      </c>
      <c r="AR457" s="121" t="s">
        <v>87</v>
      </c>
      <c r="AT457" s="128" t="s">
        <v>76</v>
      </c>
      <c r="AU457" s="128" t="s">
        <v>85</v>
      </c>
      <c r="AY457" s="121" t="s">
        <v>138</v>
      </c>
      <c r="BK457" s="129">
        <f>SUM(BK458:BK464)</f>
        <v>0</v>
      </c>
    </row>
    <row r="458" spans="2:65" s="1" customFormat="1" ht="21.75" customHeight="1">
      <c r="B458" s="32"/>
      <c r="C458" s="132" t="s">
        <v>630</v>
      </c>
      <c r="D458" s="132" t="s">
        <v>140</v>
      </c>
      <c r="E458" s="133" t="s">
        <v>1317</v>
      </c>
      <c r="F458" s="134" t="s">
        <v>1318</v>
      </c>
      <c r="G458" s="135" t="s">
        <v>243</v>
      </c>
      <c r="H458" s="136">
        <v>27</v>
      </c>
      <c r="I458" s="137"/>
      <c r="J458" s="138">
        <f>ROUND(I458*H458,2)</f>
        <v>0</v>
      </c>
      <c r="K458" s="134" t="s">
        <v>233</v>
      </c>
      <c r="L458" s="32"/>
      <c r="M458" s="139" t="s">
        <v>1</v>
      </c>
      <c r="N458" s="140" t="s">
        <v>42</v>
      </c>
      <c r="P458" s="141">
        <f>O458*H458</f>
        <v>0</v>
      </c>
      <c r="Q458" s="141">
        <v>6.0000000000000002E-5</v>
      </c>
      <c r="R458" s="141">
        <f>Q458*H458</f>
        <v>1.6200000000000001E-3</v>
      </c>
      <c r="S458" s="141">
        <v>0</v>
      </c>
      <c r="T458" s="142">
        <f>S458*H458</f>
        <v>0</v>
      </c>
      <c r="AR458" s="143" t="s">
        <v>223</v>
      </c>
      <c r="AT458" s="143" t="s">
        <v>140</v>
      </c>
      <c r="AU458" s="143" t="s">
        <v>87</v>
      </c>
      <c r="AY458" s="17" t="s">
        <v>138</v>
      </c>
      <c r="BE458" s="144">
        <f>IF(N458="základní",J458,0)</f>
        <v>0</v>
      </c>
      <c r="BF458" s="144">
        <f>IF(N458="snížená",J458,0)</f>
        <v>0</v>
      </c>
      <c r="BG458" s="144">
        <f>IF(N458="zákl. přenesená",J458,0)</f>
        <v>0</v>
      </c>
      <c r="BH458" s="144">
        <f>IF(N458="sníž. přenesená",J458,0)</f>
        <v>0</v>
      </c>
      <c r="BI458" s="144">
        <f>IF(N458="nulová",J458,0)</f>
        <v>0</v>
      </c>
      <c r="BJ458" s="17" t="s">
        <v>85</v>
      </c>
      <c r="BK458" s="144">
        <f>ROUND(I458*H458,2)</f>
        <v>0</v>
      </c>
      <c r="BL458" s="17" t="s">
        <v>223</v>
      </c>
      <c r="BM458" s="143" t="s">
        <v>1319</v>
      </c>
    </row>
    <row r="459" spans="2:65" s="12" customFormat="1" ht="10.199999999999999">
      <c r="B459" s="145"/>
      <c r="D459" s="146" t="s">
        <v>147</v>
      </c>
      <c r="E459" s="147" t="s">
        <v>1</v>
      </c>
      <c r="F459" s="148" t="s">
        <v>1320</v>
      </c>
      <c r="H459" s="147" t="s">
        <v>1</v>
      </c>
      <c r="I459" s="149"/>
      <c r="L459" s="145"/>
      <c r="M459" s="150"/>
      <c r="T459" s="151"/>
      <c r="AT459" s="147" t="s">
        <v>147</v>
      </c>
      <c r="AU459" s="147" t="s">
        <v>87</v>
      </c>
      <c r="AV459" s="12" t="s">
        <v>85</v>
      </c>
      <c r="AW459" s="12" t="s">
        <v>34</v>
      </c>
      <c r="AX459" s="12" t="s">
        <v>77</v>
      </c>
      <c r="AY459" s="147" t="s">
        <v>138</v>
      </c>
    </row>
    <row r="460" spans="2:65" s="13" customFormat="1" ht="10.199999999999999">
      <c r="B460" s="152"/>
      <c r="D460" s="146" t="s">
        <v>147</v>
      </c>
      <c r="E460" s="153" t="s">
        <v>1</v>
      </c>
      <c r="F460" s="154" t="s">
        <v>1321</v>
      </c>
      <c r="H460" s="155">
        <v>27</v>
      </c>
      <c r="I460" s="156"/>
      <c r="L460" s="152"/>
      <c r="M460" s="157"/>
      <c r="T460" s="158"/>
      <c r="AT460" s="153" t="s">
        <v>147</v>
      </c>
      <c r="AU460" s="153" t="s">
        <v>87</v>
      </c>
      <c r="AV460" s="13" t="s">
        <v>87</v>
      </c>
      <c r="AW460" s="13" t="s">
        <v>34</v>
      </c>
      <c r="AX460" s="13" t="s">
        <v>85</v>
      </c>
      <c r="AY460" s="153" t="s">
        <v>138</v>
      </c>
    </row>
    <row r="461" spans="2:65" s="1" customFormat="1" ht="24.15" customHeight="1">
      <c r="B461" s="32"/>
      <c r="C461" s="132" t="s">
        <v>634</v>
      </c>
      <c r="D461" s="132" t="s">
        <v>140</v>
      </c>
      <c r="E461" s="133" t="s">
        <v>1322</v>
      </c>
      <c r="F461" s="134" t="s">
        <v>1323</v>
      </c>
      <c r="G461" s="135" t="s">
        <v>243</v>
      </c>
      <c r="H461" s="136">
        <v>27</v>
      </c>
      <c r="I461" s="137"/>
      <c r="J461" s="138">
        <f>ROUND(I461*H461,2)</f>
        <v>0</v>
      </c>
      <c r="K461" s="134" t="s">
        <v>144</v>
      </c>
      <c r="L461" s="32"/>
      <c r="M461" s="139" t="s">
        <v>1</v>
      </c>
      <c r="N461" s="140" t="s">
        <v>42</v>
      </c>
      <c r="P461" s="141">
        <f>O461*H461</f>
        <v>0</v>
      </c>
      <c r="Q461" s="141">
        <v>0</v>
      </c>
      <c r="R461" s="141">
        <f>Q461*H461</f>
        <v>0</v>
      </c>
      <c r="S461" s="141">
        <v>2.5000000000000001E-2</v>
      </c>
      <c r="T461" s="142">
        <f>S461*H461</f>
        <v>0.67500000000000004</v>
      </c>
      <c r="AR461" s="143" t="s">
        <v>223</v>
      </c>
      <c r="AT461" s="143" t="s">
        <v>140</v>
      </c>
      <c r="AU461" s="143" t="s">
        <v>87</v>
      </c>
      <c r="AY461" s="17" t="s">
        <v>138</v>
      </c>
      <c r="BE461" s="144">
        <f>IF(N461="základní",J461,0)</f>
        <v>0</v>
      </c>
      <c r="BF461" s="144">
        <f>IF(N461="snížená",J461,0)</f>
        <v>0</v>
      </c>
      <c r="BG461" s="144">
        <f>IF(N461="zákl. přenesená",J461,0)</f>
        <v>0</v>
      </c>
      <c r="BH461" s="144">
        <f>IF(N461="sníž. přenesená",J461,0)</f>
        <v>0</v>
      </c>
      <c r="BI461" s="144">
        <f>IF(N461="nulová",J461,0)</f>
        <v>0</v>
      </c>
      <c r="BJ461" s="17" t="s">
        <v>85</v>
      </c>
      <c r="BK461" s="144">
        <f>ROUND(I461*H461,2)</f>
        <v>0</v>
      </c>
      <c r="BL461" s="17" t="s">
        <v>223</v>
      </c>
      <c r="BM461" s="143" t="s">
        <v>1324</v>
      </c>
    </row>
    <row r="462" spans="2:65" s="12" customFormat="1" ht="10.199999999999999">
      <c r="B462" s="145"/>
      <c r="D462" s="146" t="s">
        <v>147</v>
      </c>
      <c r="E462" s="147" t="s">
        <v>1</v>
      </c>
      <c r="F462" s="148" t="s">
        <v>1320</v>
      </c>
      <c r="H462" s="147" t="s">
        <v>1</v>
      </c>
      <c r="I462" s="149"/>
      <c r="L462" s="145"/>
      <c r="M462" s="150"/>
      <c r="T462" s="151"/>
      <c r="AT462" s="147" t="s">
        <v>147</v>
      </c>
      <c r="AU462" s="147" t="s">
        <v>87</v>
      </c>
      <c r="AV462" s="12" t="s">
        <v>85</v>
      </c>
      <c r="AW462" s="12" t="s">
        <v>34</v>
      </c>
      <c r="AX462" s="12" t="s">
        <v>77</v>
      </c>
      <c r="AY462" s="147" t="s">
        <v>138</v>
      </c>
    </row>
    <row r="463" spans="2:65" s="13" customFormat="1" ht="10.199999999999999">
      <c r="B463" s="152"/>
      <c r="D463" s="146" t="s">
        <v>147</v>
      </c>
      <c r="E463" s="153" t="s">
        <v>1</v>
      </c>
      <c r="F463" s="154" t="s">
        <v>1321</v>
      </c>
      <c r="H463" s="155">
        <v>27</v>
      </c>
      <c r="I463" s="156"/>
      <c r="L463" s="152"/>
      <c r="M463" s="157"/>
      <c r="T463" s="158"/>
      <c r="AT463" s="153" t="s">
        <v>147</v>
      </c>
      <c r="AU463" s="153" t="s">
        <v>87</v>
      </c>
      <c r="AV463" s="13" t="s">
        <v>87</v>
      </c>
      <c r="AW463" s="13" t="s">
        <v>34</v>
      </c>
      <c r="AX463" s="13" t="s">
        <v>85</v>
      </c>
      <c r="AY463" s="153" t="s">
        <v>138</v>
      </c>
    </row>
    <row r="464" spans="2:65" s="1" customFormat="1" ht="24.15" customHeight="1">
      <c r="B464" s="32"/>
      <c r="C464" s="132" t="s">
        <v>638</v>
      </c>
      <c r="D464" s="132" t="s">
        <v>140</v>
      </c>
      <c r="E464" s="133" t="s">
        <v>1103</v>
      </c>
      <c r="F464" s="134" t="s">
        <v>1104</v>
      </c>
      <c r="G464" s="135" t="s">
        <v>185</v>
      </c>
      <c r="H464" s="136">
        <v>2E-3</v>
      </c>
      <c r="I464" s="137"/>
      <c r="J464" s="138">
        <f>ROUND(I464*H464,2)</f>
        <v>0</v>
      </c>
      <c r="K464" s="134" t="s">
        <v>144</v>
      </c>
      <c r="L464" s="32"/>
      <c r="M464" s="139" t="s">
        <v>1</v>
      </c>
      <c r="N464" s="140" t="s">
        <v>42</v>
      </c>
      <c r="P464" s="141">
        <f>O464*H464</f>
        <v>0</v>
      </c>
      <c r="Q464" s="141">
        <v>0</v>
      </c>
      <c r="R464" s="141">
        <f>Q464*H464</f>
        <v>0</v>
      </c>
      <c r="S464" s="141">
        <v>0</v>
      </c>
      <c r="T464" s="142">
        <f>S464*H464</f>
        <v>0</v>
      </c>
      <c r="AR464" s="143" t="s">
        <v>223</v>
      </c>
      <c r="AT464" s="143" t="s">
        <v>140</v>
      </c>
      <c r="AU464" s="143" t="s">
        <v>87</v>
      </c>
      <c r="AY464" s="17" t="s">
        <v>138</v>
      </c>
      <c r="BE464" s="144">
        <f>IF(N464="základní",J464,0)</f>
        <v>0</v>
      </c>
      <c r="BF464" s="144">
        <f>IF(N464="snížená",J464,0)</f>
        <v>0</v>
      </c>
      <c r="BG464" s="144">
        <f>IF(N464="zákl. přenesená",J464,0)</f>
        <v>0</v>
      </c>
      <c r="BH464" s="144">
        <f>IF(N464="sníž. přenesená",J464,0)</f>
        <v>0</v>
      </c>
      <c r="BI464" s="144">
        <f>IF(N464="nulová",J464,0)</f>
        <v>0</v>
      </c>
      <c r="BJ464" s="17" t="s">
        <v>85</v>
      </c>
      <c r="BK464" s="144">
        <f>ROUND(I464*H464,2)</f>
        <v>0</v>
      </c>
      <c r="BL464" s="17" t="s">
        <v>223</v>
      </c>
      <c r="BM464" s="143" t="s">
        <v>1325</v>
      </c>
    </row>
    <row r="465" spans="2:65" s="11" customFormat="1" ht="22.8" customHeight="1">
      <c r="B465" s="120"/>
      <c r="D465" s="121" t="s">
        <v>76</v>
      </c>
      <c r="E465" s="130" t="s">
        <v>1326</v>
      </c>
      <c r="F465" s="130" t="s">
        <v>1327</v>
      </c>
      <c r="I465" s="123"/>
      <c r="J465" s="131">
        <f>BK465</f>
        <v>0</v>
      </c>
      <c r="L465" s="120"/>
      <c r="M465" s="125"/>
      <c r="P465" s="126">
        <f>SUM(P466:P479)</f>
        <v>0</v>
      </c>
      <c r="R465" s="126">
        <f>SUM(R466:R479)</f>
        <v>0.14574600000000001</v>
      </c>
      <c r="T465" s="127">
        <f>SUM(T466:T479)</f>
        <v>0</v>
      </c>
      <c r="AR465" s="121" t="s">
        <v>87</v>
      </c>
      <c r="AT465" s="128" t="s">
        <v>76</v>
      </c>
      <c r="AU465" s="128" t="s">
        <v>85</v>
      </c>
      <c r="AY465" s="121" t="s">
        <v>138</v>
      </c>
      <c r="BK465" s="129">
        <f>SUM(BK466:BK479)</f>
        <v>0</v>
      </c>
    </row>
    <row r="466" spans="2:65" s="1" customFormat="1" ht="24.15" customHeight="1">
      <c r="B466" s="32"/>
      <c r="C466" s="132" t="s">
        <v>641</v>
      </c>
      <c r="D466" s="132" t="s">
        <v>140</v>
      </c>
      <c r="E466" s="133" t="s">
        <v>1328</v>
      </c>
      <c r="F466" s="134" t="s">
        <v>1329</v>
      </c>
      <c r="G466" s="135" t="s">
        <v>143</v>
      </c>
      <c r="H466" s="136">
        <v>5.4</v>
      </c>
      <c r="I466" s="137"/>
      <c r="J466" s="138">
        <f>ROUND(I466*H466,2)</f>
        <v>0</v>
      </c>
      <c r="K466" s="134" t="s">
        <v>144</v>
      </c>
      <c r="L466" s="32"/>
      <c r="M466" s="139" t="s">
        <v>1</v>
      </c>
      <c r="N466" s="140" t="s">
        <v>42</v>
      </c>
      <c r="P466" s="141">
        <f>O466*H466</f>
        <v>0</v>
      </c>
      <c r="Q466" s="141">
        <v>2.9999999999999997E-4</v>
      </c>
      <c r="R466" s="141">
        <f>Q466*H466</f>
        <v>1.6199999999999999E-3</v>
      </c>
      <c r="S466" s="141">
        <v>0</v>
      </c>
      <c r="T466" s="142">
        <f>S466*H466</f>
        <v>0</v>
      </c>
      <c r="AR466" s="143" t="s">
        <v>223</v>
      </c>
      <c r="AT466" s="143" t="s">
        <v>140</v>
      </c>
      <c r="AU466" s="143" t="s">
        <v>87</v>
      </c>
      <c r="AY466" s="17" t="s">
        <v>138</v>
      </c>
      <c r="BE466" s="144">
        <f>IF(N466="základní",J466,0)</f>
        <v>0</v>
      </c>
      <c r="BF466" s="144">
        <f>IF(N466="snížená",J466,0)</f>
        <v>0</v>
      </c>
      <c r="BG466" s="144">
        <f>IF(N466="zákl. přenesená",J466,0)</f>
        <v>0</v>
      </c>
      <c r="BH466" s="144">
        <f>IF(N466="sníž. přenesená",J466,0)</f>
        <v>0</v>
      </c>
      <c r="BI466" s="144">
        <f>IF(N466="nulová",J466,0)</f>
        <v>0</v>
      </c>
      <c r="BJ466" s="17" t="s">
        <v>85</v>
      </c>
      <c r="BK466" s="144">
        <f>ROUND(I466*H466,2)</f>
        <v>0</v>
      </c>
      <c r="BL466" s="17" t="s">
        <v>223</v>
      </c>
      <c r="BM466" s="143" t="s">
        <v>1330</v>
      </c>
    </row>
    <row r="467" spans="2:65" s="12" customFormat="1" ht="10.199999999999999">
      <c r="B467" s="145"/>
      <c r="D467" s="146" t="s">
        <v>147</v>
      </c>
      <c r="E467" s="147" t="s">
        <v>1</v>
      </c>
      <c r="F467" s="148" t="s">
        <v>1331</v>
      </c>
      <c r="H467" s="147" t="s">
        <v>1</v>
      </c>
      <c r="I467" s="149"/>
      <c r="L467" s="145"/>
      <c r="M467" s="150"/>
      <c r="T467" s="151"/>
      <c r="AT467" s="147" t="s">
        <v>147</v>
      </c>
      <c r="AU467" s="147" t="s">
        <v>87</v>
      </c>
      <c r="AV467" s="12" t="s">
        <v>85</v>
      </c>
      <c r="AW467" s="12" t="s">
        <v>34</v>
      </c>
      <c r="AX467" s="12" t="s">
        <v>77</v>
      </c>
      <c r="AY467" s="147" t="s">
        <v>138</v>
      </c>
    </row>
    <row r="468" spans="2:65" s="13" customFormat="1" ht="10.199999999999999">
      <c r="B468" s="152"/>
      <c r="D468" s="146" t="s">
        <v>147</v>
      </c>
      <c r="E468" s="153" t="s">
        <v>1</v>
      </c>
      <c r="F468" s="154" t="s">
        <v>301</v>
      </c>
      <c r="H468" s="155">
        <v>5.4</v>
      </c>
      <c r="I468" s="156"/>
      <c r="L468" s="152"/>
      <c r="M468" s="157"/>
      <c r="T468" s="158"/>
      <c r="AT468" s="153" t="s">
        <v>147</v>
      </c>
      <c r="AU468" s="153" t="s">
        <v>87</v>
      </c>
      <c r="AV468" s="13" t="s">
        <v>87</v>
      </c>
      <c r="AW468" s="13" t="s">
        <v>34</v>
      </c>
      <c r="AX468" s="13" t="s">
        <v>85</v>
      </c>
      <c r="AY468" s="153" t="s">
        <v>138</v>
      </c>
    </row>
    <row r="469" spans="2:65" s="1" customFormat="1" ht="10.199999999999999">
      <c r="B469" s="32"/>
      <c r="D469" s="146" t="s">
        <v>317</v>
      </c>
      <c r="F469" s="189" t="s">
        <v>326</v>
      </c>
      <c r="L469" s="32"/>
      <c r="M469" s="190"/>
      <c r="T469" s="56"/>
      <c r="AU469" s="17" t="s">
        <v>87</v>
      </c>
    </row>
    <row r="470" spans="2:65" s="1" customFormat="1" ht="10.199999999999999">
      <c r="B470" s="32"/>
      <c r="D470" s="146" t="s">
        <v>317</v>
      </c>
      <c r="F470" s="191" t="s">
        <v>1107</v>
      </c>
      <c r="H470" s="192">
        <v>5.4</v>
      </c>
      <c r="L470" s="32"/>
      <c r="M470" s="190"/>
      <c r="T470" s="56"/>
      <c r="AU470" s="17" t="s">
        <v>87</v>
      </c>
    </row>
    <row r="471" spans="2:65" s="1" customFormat="1" ht="37.799999999999997" customHeight="1">
      <c r="B471" s="32"/>
      <c r="C471" s="132" t="s">
        <v>643</v>
      </c>
      <c r="D471" s="132" t="s">
        <v>140</v>
      </c>
      <c r="E471" s="133" t="s">
        <v>1332</v>
      </c>
      <c r="F471" s="134" t="s">
        <v>1333</v>
      </c>
      <c r="G471" s="135" t="s">
        <v>143</v>
      </c>
      <c r="H471" s="136">
        <v>5.4</v>
      </c>
      <c r="I471" s="137"/>
      <c r="J471" s="138">
        <f>ROUND(I471*H471,2)</f>
        <v>0</v>
      </c>
      <c r="K471" s="134" t="s">
        <v>1334</v>
      </c>
      <c r="L471" s="32"/>
      <c r="M471" s="139" t="s">
        <v>1</v>
      </c>
      <c r="N471" s="140" t="s">
        <v>42</v>
      </c>
      <c r="P471" s="141">
        <f>O471*H471</f>
        <v>0</v>
      </c>
      <c r="Q471" s="141">
        <v>9.0900000000000009E-3</v>
      </c>
      <c r="R471" s="141">
        <f>Q471*H471</f>
        <v>4.9086000000000005E-2</v>
      </c>
      <c r="S471" s="141">
        <v>0</v>
      </c>
      <c r="T471" s="142">
        <f>S471*H471</f>
        <v>0</v>
      </c>
      <c r="AR471" s="143" t="s">
        <v>223</v>
      </c>
      <c r="AT471" s="143" t="s">
        <v>140</v>
      </c>
      <c r="AU471" s="143" t="s">
        <v>87</v>
      </c>
      <c r="AY471" s="17" t="s">
        <v>138</v>
      </c>
      <c r="BE471" s="144">
        <f>IF(N471="základní",J471,0)</f>
        <v>0</v>
      </c>
      <c r="BF471" s="144">
        <f>IF(N471="snížená",J471,0)</f>
        <v>0</v>
      </c>
      <c r="BG471" s="144">
        <f>IF(N471="zákl. přenesená",J471,0)</f>
        <v>0</v>
      </c>
      <c r="BH471" s="144">
        <f>IF(N471="sníž. přenesená",J471,0)</f>
        <v>0</v>
      </c>
      <c r="BI471" s="144">
        <f>IF(N471="nulová",J471,0)</f>
        <v>0</v>
      </c>
      <c r="BJ471" s="17" t="s">
        <v>85</v>
      </c>
      <c r="BK471" s="144">
        <f>ROUND(I471*H471,2)</f>
        <v>0</v>
      </c>
      <c r="BL471" s="17" t="s">
        <v>223</v>
      </c>
      <c r="BM471" s="143" t="s">
        <v>1335</v>
      </c>
    </row>
    <row r="472" spans="2:65" s="13" customFormat="1" ht="10.199999999999999">
      <c r="B472" s="152"/>
      <c r="D472" s="146" t="s">
        <v>147</v>
      </c>
      <c r="E472" s="153" t="s">
        <v>1</v>
      </c>
      <c r="F472" s="154" t="s">
        <v>301</v>
      </c>
      <c r="H472" s="155">
        <v>5.4</v>
      </c>
      <c r="I472" s="156"/>
      <c r="L472" s="152"/>
      <c r="M472" s="157"/>
      <c r="T472" s="158"/>
      <c r="AT472" s="153" t="s">
        <v>147</v>
      </c>
      <c r="AU472" s="153" t="s">
        <v>87</v>
      </c>
      <c r="AV472" s="13" t="s">
        <v>87</v>
      </c>
      <c r="AW472" s="13" t="s">
        <v>34</v>
      </c>
      <c r="AX472" s="13" t="s">
        <v>85</v>
      </c>
      <c r="AY472" s="153" t="s">
        <v>138</v>
      </c>
    </row>
    <row r="473" spans="2:65" s="1" customFormat="1" ht="10.199999999999999">
      <c r="B473" s="32"/>
      <c r="D473" s="146" t="s">
        <v>317</v>
      </c>
      <c r="F473" s="189" t="s">
        <v>326</v>
      </c>
      <c r="L473" s="32"/>
      <c r="M473" s="190"/>
      <c r="T473" s="56"/>
      <c r="AU473" s="17" t="s">
        <v>87</v>
      </c>
    </row>
    <row r="474" spans="2:65" s="1" customFormat="1" ht="10.199999999999999">
      <c r="B474" s="32"/>
      <c r="D474" s="146" t="s">
        <v>317</v>
      </c>
      <c r="F474" s="191" t="s">
        <v>1107</v>
      </c>
      <c r="H474" s="192">
        <v>5.4</v>
      </c>
      <c r="L474" s="32"/>
      <c r="M474" s="190"/>
      <c r="T474" s="56"/>
      <c r="AU474" s="17" t="s">
        <v>87</v>
      </c>
    </row>
    <row r="475" spans="2:65" s="1" customFormat="1" ht="24.15" customHeight="1">
      <c r="B475" s="32"/>
      <c r="C475" s="173" t="s">
        <v>649</v>
      </c>
      <c r="D475" s="173" t="s">
        <v>201</v>
      </c>
      <c r="E475" s="174" t="s">
        <v>1336</v>
      </c>
      <c r="F475" s="175" t="s">
        <v>1337</v>
      </c>
      <c r="G475" s="176" t="s">
        <v>143</v>
      </c>
      <c r="H475" s="177">
        <v>5.94</v>
      </c>
      <c r="I475" s="178"/>
      <c r="J475" s="179">
        <f>ROUND(I475*H475,2)</f>
        <v>0</v>
      </c>
      <c r="K475" s="175" t="s">
        <v>144</v>
      </c>
      <c r="L475" s="180"/>
      <c r="M475" s="181" t="s">
        <v>1</v>
      </c>
      <c r="N475" s="182" t="s">
        <v>42</v>
      </c>
      <c r="P475" s="141">
        <f>O475*H475</f>
        <v>0</v>
      </c>
      <c r="Q475" s="141">
        <v>1.6E-2</v>
      </c>
      <c r="R475" s="141">
        <f>Q475*H475</f>
        <v>9.5040000000000013E-2</v>
      </c>
      <c r="S475" s="141">
        <v>0</v>
      </c>
      <c r="T475" s="142">
        <f>S475*H475</f>
        <v>0</v>
      </c>
      <c r="AR475" s="143" t="s">
        <v>286</v>
      </c>
      <c r="AT475" s="143" t="s">
        <v>201</v>
      </c>
      <c r="AU475" s="143" t="s">
        <v>87</v>
      </c>
      <c r="AY475" s="17" t="s">
        <v>138</v>
      </c>
      <c r="BE475" s="144">
        <f>IF(N475="základní",J475,0)</f>
        <v>0</v>
      </c>
      <c r="BF475" s="144">
        <f>IF(N475="snížená",J475,0)</f>
        <v>0</v>
      </c>
      <c r="BG475" s="144">
        <f>IF(N475="zákl. přenesená",J475,0)</f>
        <v>0</v>
      </c>
      <c r="BH475" s="144">
        <f>IF(N475="sníž. přenesená",J475,0)</f>
        <v>0</v>
      </c>
      <c r="BI475" s="144">
        <f>IF(N475="nulová",J475,0)</f>
        <v>0</v>
      </c>
      <c r="BJ475" s="17" t="s">
        <v>85</v>
      </c>
      <c r="BK475" s="144">
        <f>ROUND(I475*H475,2)</f>
        <v>0</v>
      </c>
      <c r="BL475" s="17" t="s">
        <v>223</v>
      </c>
      <c r="BM475" s="143" t="s">
        <v>1338</v>
      </c>
    </row>
    <row r="476" spans="2:65" s="13" customFormat="1" ht="10.199999999999999">
      <c r="B476" s="152"/>
      <c r="D476" s="146" t="s">
        <v>147</v>
      </c>
      <c r="E476" s="153" t="s">
        <v>1</v>
      </c>
      <c r="F476" s="154" t="s">
        <v>335</v>
      </c>
      <c r="H476" s="155">
        <v>5.94</v>
      </c>
      <c r="I476" s="156"/>
      <c r="L476" s="152"/>
      <c r="M476" s="157"/>
      <c r="T476" s="158"/>
      <c r="AT476" s="153" t="s">
        <v>147</v>
      </c>
      <c r="AU476" s="153" t="s">
        <v>87</v>
      </c>
      <c r="AV476" s="13" t="s">
        <v>87</v>
      </c>
      <c r="AW476" s="13" t="s">
        <v>34</v>
      </c>
      <c r="AX476" s="13" t="s">
        <v>85</v>
      </c>
      <c r="AY476" s="153" t="s">
        <v>138</v>
      </c>
    </row>
    <row r="477" spans="2:65" s="1" customFormat="1" ht="10.199999999999999">
      <c r="B477" s="32"/>
      <c r="D477" s="146" t="s">
        <v>317</v>
      </c>
      <c r="F477" s="189" t="s">
        <v>326</v>
      </c>
      <c r="L477" s="32"/>
      <c r="M477" s="190"/>
      <c r="T477" s="56"/>
      <c r="AU477" s="17" t="s">
        <v>87</v>
      </c>
    </row>
    <row r="478" spans="2:65" s="1" customFormat="1" ht="10.199999999999999">
      <c r="B478" s="32"/>
      <c r="D478" s="146" t="s">
        <v>317</v>
      </c>
      <c r="F478" s="191" t="s">
        <v>1107</v>
      </c>
      <c r="H478" s="192">
        <v>5.4</v>
      </c>
      <c r="L478" s="32"/>
      <c r="M478" s="190"/>
      <c r="T478" s="56"/>
      <c r="AU478" s="17" t="s">
        <v>87</v>
      </c>
    </row>
    <row r="479" spans="2:65" s="1" customFormat="1" ht="24.15" customHeight="1">
      <c r="B479" s="32"/>
      <c r="C479" s="132" t="s">
        <v>653</v>
      </c>
      <c r="D479" s="132" t="s">
        <v>140</v>
      </c>
      <c r="E479" s="133" t="s">
        <v>1339</v>
      </c>
      <c r="F479" s="134" t="s">
        <v>1340</v>
      </c>
      <c r="G479" s="135" t="s">
        <v>185</v>
      </c>
      <c r="H479" s="136">
        <v>0.14599999999999999</v>
      </c>
      <c r="I479" s="137"/>
      <c r="J479" s="138">
        <f>ROUND(I479*H479,2)</f>
        <v>0</v>
      </c>
      <c r="K479" s="134" t="s">
        <v>144</v>
      </c>
      <c r="L479" s="32"/>
      <c r="M479" s="139" t="s">
        <v>1</v>
      </c>
      <c r="N479" s="140" t="s">
        <v>42</v>
      </c>
      <c r="P479" s="141">
        <f>O479*H479</f>
        <v>0</v>
      </c>
      <c r="Q479" s="141">
        <v>0</v>
      </c>
      <c r="R479" s="141">
        <f>Q479*H479</f>
        <v>0</v>
      </c>
      <c r="S479" s="141">
        <v>0</v>
      </c>
      <c r="T479" s="142">
        <f>S479*H479</f>
        <v>0</v>
      </c>
      <c r="AR479" s="143" t="s">
        <v>223</v>
      </c>
      <c r="AT479" s="143" t="s">
        <v>140</v>
      </c>
      <c r="AU479" s="143" t="s">
        <v>87</v>
      </c>
      <c r="AY479" s="17" t="s">
        <v>138</v>
      </c>
      <c r="BE479" s="144">
        <f>IF(N479="základní",J479,0)</f>
        <v>0</v>
      </c>
      <c r="BF479" s="144">
        <f>IF(N479="snížená",J479,0)</f>
        <v>0</v>
      </c>
      <c r="BG479" s="144">
        <f>IF(N479="zákl. přenesená",J479,0)</f>
        <v>0</v>
      </c>
      <c r="BH479" s="144">
        <f>IF(N479="sníž. přenesená",J479,0)</f>
        <v>0</v>
      </c>
      <c r="BI479" s="144">
        <f>IF(N479="nulová",J479,0)</f>
        <v>0</v>
      </c>
      <c r="BJ479" s="17" t="s">
        <v>85</v>
      </c>
      <c r="BK479" s="144">
        <f>ROUND(I479*H479,2)</f>
        <v>0</v>
      </c>
      <c r="BL479" s="17" t="s">
        <v>223</v>
      </c>
      <c r="BM479" s="143" t="s">
        <v>1341</v>
      </c>
    </row>
    <row r="480" spans="2:65" s="11" customFormat="1" ht="22.8" customHeight="1">
      <c r="B480" s="120"/>
      <c r="D480" s="121" t="s">
        <v>76</v>
      </c>
      <c r="E480" s="130" t="s">
        <v>1342</v>
      </c>
      <c r="F480" s="130" t="s">
        <v>1343</v>
      </c>
      <c r="I480" s="123"/>
      <c r="J480" s="131">
        <f>BK480</f>
        <v>0</v>
      </c>
      <c r="L480" s="120"/>
      <c r="M480" s="125"/>
      <c r="P480" s="126">
        <f>SUM(P481:P492)</f>
        <v>0</v>
      </c>
      <c r="R480" s="126">
        <f>SUM(R481:R492)</f>
        <v>2.6459999999999997E-2</v>
      </c>
      <c r="T480" s="127">
        <f>SUM(T481:T492)</f>
        <v>0</v>
      </c>
      <c r="AR480" s="121" t="s">
        <v>87</v>
      </c>
      <c r="AT480" s="128" t="s">
        <v>76</v>
      </c>
      <c r="AU480" s="128" t="s">
        <v>85</v>
      </c>
      <c r="AY480" s="121" t="s">
        <v>138</v>
      </c>
      <c r="BK480" s="129">
        <f>SUM(BK481:BK492)</f>
        <v>0</v>
      </c>
    </row>
    <row r="481" spans="2:65" s="1" customFormat="1" ht="24.15" customHeight="1">
      <c r="B481" s="32"/>
      <c r="C481" s="132" t="s">
        <v>656</v>
      </c>
      <c r="D481" s="132" t="s">
        <v>140</v>
      </c>
      <c r="E481" s="133" t="s">
        <v>1344</v>
      </c>
      <c r="F481" s="134" t="s">
        <v>1345</v>
      </c>
      <c r="G481" s="135" t="s">
        <v>143</v>
      </c>
      <c r="H481" s="136">
        <v>54</v>
      </c>
      <c r="I481" s="137"/>
      <c r="J481" s="138">
        <f>ROUND(I481*H481,2)</f>
        <v>0</v>
      </c>
      <c r="K481" s="134" t="s">
        <v>144</v>
      </c>
      <c r="L481" s="32"/>
      <c r="M481" s="139" t="s">
        <v>1</v>
      </c>
      <c r="N481" s="140" t="s">
        <v>42</v>
      </c>
      <c r="P481" s="141">
        <f>O481*H481</f>
        <v>0</v>
      </c>
      <c r="Q481" s="141">
        <v>1.1E-4</v>
      </c>
      <c r="R481" s="141">
        <f>Q481*H481</f>
        <v>5.94E-3</v>
      </c>
      <c r="S481" s="141">
        <v>0</v>
      </c>
      <c r="T481" s="142">
        <f>S481*H481</f>
        <v>0</v>
      </c>
      <c r="AR481" s="143" t="s">
        <v>223</v>
      </c>
      <c r="AT481" s="143" t="s">
        <v>140</v>
      </c>
      <c r="AU481" s="143" t="s">
        <v>87</v>
      </c>
      <c r="AY481" s="17" t="s">
        <v>138</v>
      </c>
      <c r="BE481" s="144">
        <f>IF(N481="základní",J481,0)</f>
        <v>0</v>
      </c>
      <c r="BF481" s="144">
        <f>IF(N481="snížená",J481,0)</f>
        <v>0</v>
      </c>
      <c r="BG481" s="144">
        <f>IF(N481="zákl. přenesená",J481,0)</f>
        <v>0</v>
      </c>
      <c r="BH481" s="144">
        <f>IF(N481="sníž. přenesená",J481,0)</f>
        <v>0</v>
      </c>
      <c r="BI481" s="144">
        <f>IF(N481="nulová",J481,0)</f>
        <v>0</v>
      </c>
      <c r="BJ481" s="17" t="s">
        <v>85</v>
      </c>
      <c r="BK481" s="144">
        <f>ROUND(I481*H481,2)</f>
        <v>0</v>
      </c>
      <c r="BL481" s="17" t="s">
        <v>223</v>
      </c>
      <c r="BM481" s="143" t="s">
        <v>1346</v>
      </c>
    </row>
    <row r="482" spans="2:65" s="12" customFormat="1" ht="10.199999999999999">
      <c r="B482" s="145"/>
      <c r="D482" s="146" t="s">
        <v>147</v>
      </c>
      <c r="E482" s="147" t="s">
        <v>1</v>
      </c>
      <c r="F482" s="148" t="s">
        <v>1320</v>
      </c>
      <c r="H482" s="147" t="s">
        <v>1</v>
      </c>
      <c r="I482" s="149"/>
      <c r="L482" s="145"/>
      <c r="M482" s="150"/>
      <c r="T482" s="151"/>
      <c r="AT482" s="147" t="s">
        <v>147</v>
      </c>
      <c r="AU482" s="147" t="s">
        <v>87</v>
      </c>
      <c r="AV482" s="12" t="s">
        <v>85</v>
      </c>
      <c r="AW482" s="12" t="s">
        <v>34</v>
      </c>
      <c r="AX482" s="12" t="s">
        <v>77</v>
      </c>
      <c r="AY482" s="147" t="s">
        <v>138</v>
      </c>
    </row>
    <row r="483" spans="2:65" s="13" customFormat="1" ht="10.199999999999999">
      <c r="B483" s="152"/>
      <c r="D483" s="146" t="s">
        <v>147</v>
      </c>
      <c r="E483" s="153" t="s">
        <v>1</v>
      </c>
      <c r="F483" s="154" t="s">
        <v>1347</v>
      </c>
      <c r="H483" s="155">
        <v>54</v>
      </c>
      <c r="I483" s="156"/>
      <c r="L483" s="152"/>
      <c r="M483" s="157"/>
      <c r="T483" s="158"/>
      <c r="AT483" s="153" t="s">
        <v>147</v>
      </c>
      <c r="AU483" s="153" t="s">
        <v>87</v>
      </c>
      <c r="AV483" s="13" t="s">
        <v>87</v>
      </c>
      <c r="AW483" s="13" t="s">
        <v>34</v>
      </c>
      <c r="AX483" s="13" t="s">
        <v>85</v>
      </c>
      <c r="AY483" s="153" t="s">
        <v>138</v>
      </c>
    </row>
    <row r="484" spans="2:65" s="1" customFormat="1" ht="24.15" customHeight="1">
      <c r="B484" s="32"/>
      <c r="C484" s="132" t="s">
        <v>662</v>
      </c>
      <c r="D484" s="132" t="s">
        <v>140</v>
      </c>
      <c r="E484" s="133" t="s">
        <v>1348</v>
      </c>
      <c r="F484" s="134" t="s">
        <v>1349</v>
      </c>
      <c r="G484" s="135" t="s">
        <v>143</v>
      </c>
      <c r="H484" s="136">
        <v>54</v>
      </c>
      <c r="I484" s="137"/>
      <c r="J484" s="138">
        <f>ROUND(I484*H484,2)</f>
        <v>0</v>
      </c>
      <c r="K484" s="134" t="s">
        <v>144</v>
      </c>
      <c r="L484" s="32"/>
      <c r="M484" s="139" t="s">
        <v>1</v>
      </c>
      <c r="N484" s="140" t="s">
        <v>42</v>
      </c>
      <c r="P484" s="141">
        <f>O484*H484</f>
        <v>0</v>
      </c>
      <c r="Q484" s="141">
        <v>1.3999999999999999E-4</v>
      </c>
      <c r="R484" s="141">
        <f>Q484*H484</f>
        <v>7.559999999999999E-3</v>
      </c>
      <c r="S484" s="141">
        <v>0</v>
      </c>
      <c r="T484" s="142">
        <f>S484*H484</f>
        <v>0</v>
      </c>
      <c r="AR484" s="143" t="s">
        <v>223</v>
      </c>
      <c r="AT484" s="143" t="s">
        <v>140</v>
      </c>
      <c r="AU484" s="143" t="s">
        <v>87</v>
      </c>
      <c r="AY484" s="17" t="s">
        <v>138</v>
      </c>
      <c r="BE484" s="144">
        <f>IF(N484="základní",J484,0)</f>
        <v>0</v>
      </c>
      <c r="BF484" s="144">
        <f>IF(N484="snížená",J484,0)</f>
        <v>0</v>
      </c>
      <c r="BG484" s="144">
        <f>IF(N484="zákl. přenesená",J484,0)</f>
        <v>0</v>
      </c>
      <c r="BH484" s="144">
        <f>IF(N484="sníž. přenesená",J484,0)</f>
        <v>0</v>
      </c>
      <c r="BI484" s="144">
        <f>IF(N484="nulová",J484,0)</f>
        <v>0</v>
      </c>
      <c r="BJ484" s="17" t="s">
        <v>85</v>
      </c>
      <c r="BK484" s="144">
        <f>ROUND(I484*H484,2)</f>
        <v>0</v>
      </c>
      <c r="BL484" s="17" t="s">
        <v>223</v>
      </c>
      <c r="BM484" s="143" t="s">
        <v>1350</v>
      </c>
    </row>
    <row r="485" spans="2:65" s="12" customFormat="1" ht="10.199999999999999">
      <c r="B485" s="145"/>
      <c r="D485" s="146" t="s">
        <v>147</v>
      </c>
      <c r="E485" s="147" t="s">
        <v>1</v>
      </c>
      <c r="F485" s="148" t="s">
        <v>1320</v>
      </c>
      <c r="H485" s="147" t="s">
        <v>1</v>
      </c>
      <c r="I485" s="149"/>
      <c r="L485" s="145"/>
      <c r="M485" s="150"/>
      <c r="T485" s="151"/>
      <c r="AT485" s="147" t="s">
        <v>147</v>
      </c>
      <c r="AU485" s="147" t="s">
        <v>87</v>
      </c>
      <c r="AV485" s="12" t="s">
        <v>85</v>
      </c>
      <c r="AW485" s="12" t="s">
        <v>34</v>
      </c>
      <c r="AX485" s="12" t="s">
        <v>77</v>
      </c>
      <c r="AY485" s="147" t="s">
        <v>138</v>
      </c>
    </row>
    <row r="486" spans="2:65" s="13" customFormat="1" ht="10.199999999999999">
      <c r="B486" s="152"/>
      <c r="D486" s="146" t="s">
        <v>147</v>
      </c>
      <c r="E486" s="153" t="s">
        <v>1</v>
      </c>
      <c r="F486" s="154" t="s">
        <v>1347</v>
      </c>
      <c r="H486" s="155">
        <v>54</v>
      </c>
      <c r="I486" s="156"/>
      <c r="L486" s="152"/>
      <c r="M486" s="157"/>
      <c r="T486" s="158"/>
      <c r="AT486" s="153" t="s">
        <v>147</v>
      </c>
      <c r="AU486" s="153" t="s">
        <v>87</v>
      </c>
      <c r="AV486" s="13" t="s">
        <v>87</v>
      </c>
      <c r="AW486" s="13" t="s">
        <v>34</v>
      </c>
      <c r="AX486" s="13" t="s">
        <v>85</v>
      </c>
      <c r="AY486" s="153" t="s">
        <v>138</v>
      </c>
    </row>
    <row r="487" spans="2:65" s="1" customFormat="1" ht="24.15" customHeight="1">
      <c r="B487" s="32"/>
      <c r="C487" s="132" t="s">
        <v>666</v>
      </c>
      <c r="D487" s="132" t="s">
        <v>140</v>
      </c>
      <c r="E487" s="133" t="s">
        <v>1351</v>
      </c>
      <c r="F487" s="134" t="s">
        <v>1352</v>
      </c>
      <c r="G487" s="135" t="s">
        <v>143</v>
      </c>
      <c r="H487" s="136">
        <v>54</v>
      </c>
      <c r="I487" s="137"/>
      <c r="J487" s="138">
        <f>ROUND(I487*H487,2)</f>
        <v>0</v>
      </c>
      <c r="K487" s="134" t="s">
        <v>144</v>
      </c>
      <c r="L487" s="32"/>
      <c r="M487" s="139" t="s">
        <v>1</v>
      </c>
      <c r="N487" s="140" t="s">
        <v>42</v>
      </c>
      <c r="P487" s="141">
        <f>O487*H487</f>
        <v>0</v>
      </c>
      <c r="Q487" s="141">
        <v>1.2E-4</v>
      </c>
      <c r="R487" s="141">
        <f>Q487*H487</f>
        <v>6.4800000000000005E-3</v>
      </c>
      <c r="S487" s="141">
        <v>0</v>
      </c>
      <c r="T487" s="142">
        <f>S487*H487</f>
        <v>0</v>
      </c>
      <c r="AR487" s="143" t="s">
        <v>223</v>
      </c>
      <c r="AT487" s="143" t="s">
        <v>140</v>
      </c>
      <c r="AU487" s="143" t="s">
        <v>87</v>
      </c>
      <c r="AY487" s="17" t="s">
        <v>138</v>
      </c>
      <c r="BE487" s="144">
        <f>IF(N487="základní",J487,0)</f>
        <v>0</v>
      </c>
      <c r="BF487" s="144">
        <f>IF(N487="snížená",J487,0)</f>
        <v>0</v>
      </c>
      <c r="BG487" s="144">
        <f>IF(N487="zákl. přenesená",J487,0)</f>
        <v>0</v>
      </c>
      <c r="BH487" s="144">
        <f>IF(N487="sníž. přenesená",J487,0)</f>
        <v>0</v>
      </c>
      <c r="BI487" s="144">
        <f>IF(N487="nulová",J487,0)</f>
        <v>0</v>
      </c>
      <c r="BJ487" s="17" t="s">
        <v>85</v>
      </c>
      <c r="BK487" s="144">
        <f>ROUND(I487*H487,2)</f>
        <v>0</v>
      </c>
      <c r="BL487" s="17" t="s">
        <v>223</v>
      </c>
      <c r="BM487" s="143" t="s">
        <v>1353</v>
      </c>
    </row>
    <row r="488" spans="2:65" s="12" customFormat="1" ht="10.199999999999999">
      <c r="B488" s="145"/>
      <c r="D488" s="146" t="s">
        <v>147</v>
      </c>
      <c r="E488" s="147" t="s">
        <v>1</v>
      </c>
      <c r="F488" s="148" t="s">
        <v>1320</v>
      </c>
      <c r="H488" s="147" t="s">
        <v>1</v>
      </c>
      <c r="I488" s="149"/>
      <c r="L488" s="145"/>
      <c r="M488" s="150"/>
      <c r="T488" s="151"/>
      <c r="AT488" s="147" t="s">
        <v>147</v>
      </c>
      <c r="AU488" s="147" t="s">
        <v>87</v>
      </c>
      <c r="AV488" s="12" t="s">
        <v>85</v>
      </c>
      <c r="AW488" s="12" t="s">
        <v>34</v>
      </c>
      <c r="AX488" s="12" t="s">
        <v>77</v>
      </c>
      <c r="AY488" s="147" t="s">
        <v>138</v>
      </c>
    </row>
    <row r="489" spans="2:65" s="13" customFormat="1" ht="10.199999999999999">
      <c r="B489" s="152"/>
      <c r="D489" s="146" t="s">
        <v>147</v>
      </c>
      <c r="E489" s="153" t="s">
        <v>1</v>
      </c>
      <c r="F489" s="154" t="s">
        <v>1347</v>
      </c>
      <c r="H489" s="155">
        <v>54</v>
      </c>
      <c r="I489" s="156"/>
      <c r="L489" s="152"/>
      <c r="M489" s="157"/>
      <c r="T489" s="158"/>
      <c r="AT489" s="153" t="s">
        <v>147</v>
      </c>
      <c r="AU489" s="153" t="s">
        <v>87</v>
      </c>
      <c r="AV489" s="13" t="s">
        <v>87</v>
      </c>
      <c r="AW489" s="13" t="s">
        <v>34</v>
      </c>
      <c r="AX489" s="13" t="s">
        <v>85</v>
      </c>
      <c r="AY489" s="153" t="s">
        <v>138</v>
      </c>
    </row>
    <row r="490" spans="2:65" s="1" customFormat="1" ht="24.15" customHeight="1">
      <c r="B490" s="32"/>
      <c r="C490" s="132" t="s">
        <v>937</v>
      </c>
      <c r="D490" s="132" t="s">
        <v>140</v>
      </c>
      <c r="E490" s="133" t="s">
        <v>1354</v>
      </c>
      <c r="F490" s="134" t="s">
        <v>1355</v>
      </c>
      <c r="G490" s="135" t="s">
        <v>143</v>
      </c>
      <c r="H490" s="136">
        <v>54</v>
      </c>
      <c r="I490" s="137"/>
      <c r="J490" s="138">
        <f>ROUND(I490*H490,2)</f>
        <v>0</v>
      </c>
      <c r="K490" s="134" t="s">
        <v>144</v>
      </c>
      <c r="L490" s="32"/>
      <c r="M490" s="139" t="s">
        <v>1</v>
      </c>
      <c r="N490" s="140" t="s">
        <v>42</v>
      </c>
      <c r="P490" s="141">
        <f>O490*H490</f>
        <v>0</v>
      </c>
      <c r="Q490" s="141">
        <v>1.2E-4</v>
      </c>
      <c r="R490" s="141">
        <f>Q490*H490</f>
        <v>6.4800000000000005E-3</v>
      </c>
      <c r="S490" s="141">
        <v>0</v>
      </c>
      <c r="T490" s="142">
        <f>S490*H490</f>
        <v>0</v>
      </c>
      <c r="AR490" s="143" t="s">
        <v>223</v>
      </c>
      <c r="AT490" s="143" t="s">
        <v>140</v>
      </c>
      <c r="AU490" s="143" t="s">
        <v>87</v>
      </c>
      <c r="AY490" s="17" t="s">
        <v>138</v>
      </c>
      <c r="BE490" s="144">
        <f>IF(N490="základní",J490,0)</f>
        <v>0</v>
      </c>
      <c r="BF490" s="144">
        <f>IF(N490="snížená",J490,0)</f>
        <v>0</v>
      </c>
      <c r="BG490" s="144">
        <f>IF(N490="zákl. přenesená",J490,0)</f>
        <v>0</v>
      </c>
      <c r="BH490" s="144">
        <f>IF(N490="sníž. přenesená",J490,0)</f>
        <v>0</v>
      </c>
      <c r="BI490" s="144">
        <f>IF(N490="nulová",J490,0)</f>
        <v>0</v>
      </c>
      <c r="BJ490" s="17" t="s">
        <v>85</v>
      </c>
      <c r="BK490" s="144">
        <f>ROUND(I490*H490,2)</f>
        <v>0</v>
      </c>
      <c r="BL490" s="17" t="s">
        <v>223</v>
      </c>
      <c r="BM490" s="143" t="s">
        <v>1356</v>
      </c>
    </row>
    <row r="491" spans="2:65" s="12" customFormat="1" ht="10.199999999999999">
      <c r="B491" s="145"/>
      <c r="D491" s="146" t="s">
        <v>147</v>
      </c>
      <c r="E491" s="147" t="s">
        <v>1</v>
      </c>
      <c r="F491" s="148" t="s">
        <v>1320</v>
      </c>
      <c r="H491" s="147" t="s">
        <v>1</v>
      </c>
      <c r="I491" s="149"/>
      <c r="L491" s="145"/>
      <c r="M491" s="150"/>
      <c r="T491" s="151"/>
      <c r="AT491" s="147" t="s">
        <v>147</v>
      </c>
      <c r="AU491" s="147" t="s">
        <v>87</v>
      </c>
      <c r="AV491" s="12" t="s">
        <v>85</v>
      </c>
      <c r="AW491" s="12" t="s">
        <v>34</v>
      </c>
      <c r="AX491" s="12" t="s">
        <v>77</v>
      </c>
      <c r="AY491" s="147" t="s">
        <v>138</v>
      </c>
    </row>
    <row r="492" spans="2:65" s="13" customFormat="1" ht="10.199999999999999">
      <c r="B492" s="152"/>
      <c r="D492" s="146" t="s">
        <v>147</v>
      </c>
      <c r="E492" s="153" t="s">
        <v>1</v>
      </c>
      <c r="F492" s="154" t="s">
        <v>1347</v>
      </c>
      <c r="H492" s="155">
        <v>54</v>
      </c>
      <c r="I492" s="156"/>
      <c r="L492" s="152"/>
      <c r="M492" s="157"/>
      <c r="T492" s="158"/>
      <c r="AT492" s="153" t="s">
        <v>147</v>
      </c>
      <c r="AU492" s="153" t="s">
        <v>87</v>
      </c>
      <c r="AV492" s="13" t="s">
        <v>87</v>
      </c>
      <c r="AW492" s="13" t="s">
        <v>34</v>
      </c>
      <c r="AX492" s="13" t="s">
        <v>85</v>
      </c>
      <c r="AY492" s="153" t="s">
        <v>138</v>
      </c>
    </row>
    <row r="493" spans="2:65" s="11" customFormat="1" ht="22.8" customHeight="1">
      <c r="B493" s="120"/>
      <c r="D493" s="121" t="s">
        <v>76</v>
      </c>
      <c r="E493" s="130" t="s">
        <v>660</v>
      </c>
      <c r="F493" s="130" t="s">
        <v>661</v>
      </c>
      <c r="I493" s="123"/>
      <c r="J493" s="131">
        <f>BK493</f>
        <v>0</v>
      </c>
      <c r="L493" s="120"/>
      <c r="M493" s="125"/>
      <c r="P493" s="126">
        <f>SUM(P494:P498)</f>
        <v>0</v>
      </c>
      <c r="R493" s="126">
        <f>SUM(R494:R498)</f>
        <v>0.24639502999999999</v>
      </c>
      <c r="T493" s="127">
        <f>SUM(T494:T498)</f>
        <v>0</v>
      </c>
      <c r="AR493" s="121" t="s">
        <v>87</v>
      </c>
      <c r="AT493" s="128" t="s">
        <v>76</v>
      </c>
      <c r="AU493" s="128" t="s">
        <v>85</v>
      </c>
      <c r="AY493" s="121" t="s">
        <v>138</v>
      </c>
      <c r="BK493" s="129">
        <f>SUM(BK494:BK498)</f>
        <v>0</v>
      </c>
    </row>
    <row r="494" spans="2:65" s="1" customFormat="1" ht="24.15" customHeight="1">
      <c r="B494" s="32"/>
      <c r="C494" s="132" t="s">
        <v>942</v>
      </c>
      <c r="D494" s="132" t="s">
        <v>140</v>
      </c>
      <c r="E494" s="133" t="s">
        <v>663</v>
      </c>
      <c r="F494" s="134" t="s">
        <v>664</v>
      </c>
      <c r="G494" s="135" t="s">
        <v>143</v>
      </c>
      <c r="H494" s="136">
        <v>502.84699999999998</v>
      </c>
      <c r="I494" s="137"/>
      <c r="J494" s="138">
        <f>ROUND(I494*H494,2)</f>
        <v>0</v>
      </c>
      <c r="K494" s="134" t="s">
        <v>144</v>
      </c>
      <c r="L494" s="32"/>
      <c r="M494" s="139" t="s">
        <v>1</v>
      </c>
      <c r="N494" s="140" t="s">
        <v>42</v>
      </c>
      <c r="P494" s="141">
        <f>O494*H494</f>
        <v>0</v>
      </c>
      <c r="Q494" s="141">
        <v>2.0000000000000001E-4</v>
      </c>
      <c r="R494" s="141">
        <f>Q494*H494</f>
        <v>0.1005694</v>
      </c>
      <c r="S494" s="141">
        <v>0</v>
      </c>
      <c r="T494" s="142">
        <f>S494*H494</f>
        <v>0</v>
      </c>
      <c r="AR494" s="143" t="s">
        <v>145</v>
      </c>
      <c r="AT494" s="143" t="s">
        <v>140</v>
      </c>
      <c r="AU494" s="143" t="s">
        <v>87</v>
      </c>
      <c r="AY494" s="17" t="s">
        <v>138</v>
      </c>
      <c r="BE494" s="144">
        <f>IF(N494="základní",J494,0)</f>
        <v>0</v>
      </c>
      <c r="BF494" s="144">
        <f>IF(N494="snížená",J494,0)</f>
        <v>0</v>
      </c>
      <c r="BG494" s="144">
        <f>IF(N494="zákl. přenesená",J494,0)</f>
        <v>0</v>
      </c>
      <c r="BH494" s="144">
        <f>IF(N494="sníž. přenesená",J494,0)</f>
        <v>0</v>
      </c>
      <c r="BI494" s="144">
        <f>IF(N494="nulová",J494,0)</f>
        <v>0</v>
      </c>
      <c r="BJ494" s="17" t="s">
        <v>85</v>
      </c>
      <c r="BK494" s="144">
        <f>ROUND(I494*H494,2)</f>
        <v>0</v>
      </c>
      <c r="BL494" s="17" t="s">
        <v>145</v>
      </c>
      <c r="BM494" s="143" t="s">
        <v>1357</v>
      </c>
    </row>
    <row r="495" spans="2:65" s="13" customFormat="1" ht="10.199999999999999">
      <c r="B495" s="152"/>
      <c r="D495" s="146" t="s">
        <v>147</v>
      </c>
      <c r="E495" s="153" t="s">
        <v>1</v>
      </c>
      <c r="F495" s="154" t="s">
        <v>1131</v>
      </c>
      <c r="H495" s="155">
        <v>216.96</v>
      </c>
      <c r="I495" s="156"/>
      <c r="L495" s="152"/>
      <c r="M495" s="157"/>
      <c r="T495" s="158"/>
      <c r="AT495" s="153" t="s">
        <v>147</v>
      </c>
      <c r="AU495" s="153" t="s">
        <v>87</v>
      </c>
      <c r="AV495" s="13" t="s">
        <v>87</v>
      </c>
      <c r="AW495" s="13" t="s">
        <v>34</v>
      </c>
      <c r="AX495" s="13" t="s">
        <v>77</v>
      </c>
      <c r="AY495" s="153" t="s">
        <v>138</v>
      </c>
    </row>
    <row r="496" spans="2:65" s="13" customFormat="1" ht="10.199999999999999">
      <c r="B496" s="152"/>
      <c r="D496" s="146" t="s">
        <v>147</v>
      </c>
      <c r="E496" s="153" t="s">
        <v>1</v>
      </c>
      <c r="F496" s="154" t="s">
        <v>1132</v>
      </c>
      <c r="H496" s="155">
        <v>285.887</v>
      </c>
      <c r="I496" s="156"/>
      <c r="L496" s="152"/>
      <c r="M496" s="157"/>
      <c r="T496" s="158"/>
      <c r="AT496" s="153" t="s">
        <v>147</v>
      </c>
      <c r="AU496" s="153" t="s">
        <v>87</v>
      </c>
      <c r="AV496" s="13" t="s">
        <v>87</v>
      </c>
      <c r="AW496" s="13" t="s">
        <v>34</v>
      </c>
      <c r="AX496" s="13" t="s">
        <v>77</v>
      </c>
      <c r="AY496" s="153" t="s">
        <v>138</v>
      </c>
    </row>
    <row r="497" spans="2:65" s="14" customFormat="1" ht="10.199999999999999">
      <c r="B497" s="159"/>
      <c r="D497" s="146" t="s">
        <v>147</v>
      </c>
      <c r="E497" s="160" t="s">
        <v>1</v>
      </c>
      <c r="F497" s="161" t="s">
        <v>150</v>
      </c>
      <c r="H497" s="162">
        <v>502.84699999999998</v>
      </c>
      <c r="I497" s="163"/>
      <c r="L497" s="159"/>
      <c r="M497" s="164"/>
      <c r="T497" s="165"/>
      <c r="AT497" s="160" t="s">
        <v>147</v>
      </c>
      <c r="AU497" s="160" t="s">
        <v>87</v>
      </c>
      <c r="AV497" s="14" t="s">
        <v>145</v>
      </c>
      <c r="AW497" s="14" t="s">
        <v>34</v>
      </c>
      <c r="AX497" s="14" t="s">
        <v>85</v>
      </c>
      <c r="AY497" s="160" t="s">
        <v>138</v>
      </c>
    </row>
    <row r="498" spans="2:65" s="1" customFormat="1" ht="24.15" customHeight="1">
      <c r="B498" s="32"/>
      <c r="C498" s="132" t="s">
        <v>946</v>
      </c>
      <c r="D498" s="132" t="s">
        <v>140</v>
      </c>
      <c r="E498" s="133" t="s">
        <v>1358</v>
      </c>
      <c r="F498" s="134" t="s">
        <v>1359</v>
      </c>
      <c r="G498" s="135" t="s">
        <v>143</v>
      </c>
      <c r="H498" s="136">
        <v>502.84699999999998</v>
      </c>
      <c r="I498" s="137"/>
      <c r="J498" s="138">
        <f>ROUND(I498*H498,2)</f>
        <v>0</v>
      </c>
      <c r="K498" s="134" t="s">
        <v>144</v>
      </c>
      <c r="L498" s="32"/>
      <c r="M498" s="139" t="s">
        <v>1</v>
      </c>
      <c r="N498" s="140" t="s">
        <v>42</v>
      </c>
      <c r="P498" s="141">
        <f>O498*H498</f>
        <v>0</v>
      </c>
      <c r="Q498" s="141">
        <v>2.9E-4</v>
      </c>
      <c r="R498" s="141">
        <f>Q498*H498</f>
        <v>0.14582562999999998</v>
      </c>
      <c r="S498" s="141">
        <v>0</v>
      </c>
      <c r="T498" s="142">
        <f>S498*H498</f>
        <v>0</v>
      </c>
      <c r="AR498" s="143" t="s">
        <v>145</v>
      </c>
      <c r="AT498" s="143" t="s">
        <v>140</v>
      </c>
      <c r="AU498" s="143" t="s">
        <v>87</v>
      </c>
      <c r="AY498" s="17" t="s">
        <v>138</v>
      </c>
      <c r="BE498" s="144">
        <f>IF(N498="základní",J498,0)</f>
        <v>0</v>
      </c>
      <c r="BF498" s="144">
        <f>IF(N498="snížená",J498,0)</f>
        <v>0</v>
      </c>
      <c r="BG498" s="144">
        <f>IF(N498="zákl. přenesená",J498,0)</f>
        <v>0</v>
      </c>
      <c r="BH498" s="144">
        <f>IF(N498="sníž. přenesená",J498,0)</f>
        <v>0</v>
      </c>
      <c r="BI498" s="144">
        <f>IF(N498="nulová",J498,0)</f>
        <v>0</v>
      </c>
      <c r="BJ498" s="17" t="s">
        <v>85</v>
      </c>
      <c r="BK498" s="144">
        <f>ROUND(I498*H498,2)</f>
        <v>0</v>
      </c>
      <c r="BL498" s="17" t="s">
        <v>145</v>
      </c>
      <c r="BM498" s="143" t="s">
        <v>1360</v>
      </c>
    </row>
    <row r="499" spans="2:65" s="11" customFormat="1" ht="22.8" customHeight="1">
      <c r="B499" s="120"/>
      <c r="D499" s="121" t="s">
        <v>76</v>
      </c>
      <c r="E499" s="130" t="s">
        <v>1361</v>
      </c>
      <c r="F499" s="130" t="s">
        <v>1362</v>
      </c>
      <c r="I499" s="123"/>
      <c r="J499" s="131">
        <f>BK499</f>
        <v>0</v>
      </c>
      <c r="L499" s="120"/>
      <c r="M499" s="125"/>
      <c r="P499" s="126">
        <f>SUM(P500:P524)</f>
        <v>0</v>
      </c>
      <c r="R499" s="126">
        <f>SUM(R500:R524)</f>
        <v>0.31211000000000005</v>
      </c>
      <c r="T499" s="127">
        <f>SUM(T500:T524)</f>
        <v>0</v>
      </c>
      <c r="AR499" s="121" t="s">
        <v>87</v>
      </c>
      <c r="AT499" s="128" t="s">
        <v>76</v>
      </c>
      <c r="AU499" s="128" t="s">
        <v>85</v>
      </c>
      <c r="AY499" s="121" t="s">
        <v>138</v>
      </c>
      <c r="BK499" s="129">
        <f>SUM(BK500:BK524)</f>
        <v>0</v>
      </c>
    </row>
    <row r="500" spans="2:65" s="1" customFormat="1" ht="24.15" customHeight="1">
      <c r="B500" s="32"/>
      <c r="C500" s="132" t="s">
        <v>950</v>
      </c>
      <c r="D500" s="132" t="s">
        <v>140</v>
      </c>
      <c r="E500" s="133" t="s">
        <v>1363</v>
      </c>
      <c r="F500" s="134" t="s">
        <v>1364</v>
      </c>
      <c r="G500" s="135" t="s">
        <v>243</v>
      </c>
      <c r="H500" s="136">
        <v>88.5</v>
      </c>
      <c r="I500" s="137"/>
      <c r="J500" s="138">
        <f>ROUND(I500*H500,2)</f>
        <v>0</v>
      </c>
      <c r="K500" s="134" t="s">
        <v>1</v>
      </c>
      <c r="L500" s="32"/>
      <c r="M500" s="139" t="s">
        <v>1</v>
      </c>
      <c r="N500" s="140" t="s">
        <v>42</v>
      </c>
      <c r="P500" s="141">
        <f>O500*H500</f>
        <v>0</v>
      </c>
      <c r="Q500" s="141">
        <v>0</v>
      </c>
      <c r="R500" s="141">
        <f>Q500*H500</f>
        <v>0</v>
      </c>
      <c r="S500" s="141">
        <v>0</v>
      </c>
      <c r="T500" s="142">
        <f>S500*H500</f>
        <v>0</v>
      </c>
      <c r="AR500" s="143" t="s">
        <v>223</v>
      </c>
      <c r="AT500" s="143" t="s">
        <v>140</v>
      </c>
      <c r="AU500" s="143" t="s">
        <v>87</v>
      </c>
      <c r="AY500" s="17" t="s">
        <v>138</v>
      </c>
      <c r="BE500" s="144">
        <f>IF(N500="základní",J500,0)</f>
        <v>0</v>
      </c>
      <c r="BF500" s="144">
        <f>IF(N500="snížená",J500,0)</f>
        <v>0</v>
      </c>
      <c r="BG500" s="144">
        <f>IF(N500="zákl. přenesená",J500,0)</f>
        <v>0</v>
      </c>
      <c r="BH500" s="144">
        <f>IF(N500="sníž. přenesená",J500,0)</f>
        <v>0</v>
      </c>
      <c r="BI500" s="144">
        <f>IF(N500="nulová",J500,0)</f>
        <v>0</v>
      </c>
      <c r="BJ500" s="17" t="s">
        <v>85</v>
      </c>
      <c r="BK500" s="144">
        <f>ROUND(I500*H500,2)</f>
        <v>0</v>
      </c>
      <c r="BL500" s="17" t="s">
        <v>223</v>
      </c>
      <c r="BM500" s="143" t="s">
        <v>1365</v>
      </c>
    </row>
    <row r="501" spans="2:65" s="13" customFormat="1" ht="10.199999999999999">
      <c r="B501" s="152"/>
      <c r="D501" s="146" t="s">
        <v>147</v>
      </c>
      <c r="E501" s="153" t="s">
        <v>1</v>
      </c>
      <c r="F501" s="154" t="s">
        <v>1366</v>
      </c>
      <c r="H501" s="155">
        <v>88.5</v>
      </c>
      <c r="I501" s="156"/>
      <c r="L501" s="152"/>
      <c r="M501" s="157"/>
      <c r="T501" s="158"/>
      <c r="AT501" s="153" t="s">
        <v>147</v>
      </c>
      <c r="AU501" s="153" t="s">
        <v>87</v>
      </c>
      <c r="AV501" s="13" t="s">
        <v>87</v>
      </c>
      <c r="AW501" s="13" t="s">
        <v>34</v>
      </c>
      <c r="AX501" s="13" t="s">
        <v>85</v>
      </c>
      <c r="AY501" s="153" t="s">
        <v>138</v>
      </c>
    </row>
    <row r="502" spans="2:65" s="1" customFormat="1" ht="37.799999999999997" customHeight="1">
      <c r="B502" s="32"/>
      <c r="C502" s="132" t="s">
        <v>954</v>
      </c>
      <c r="D502" s="132" t="s">
        <v>140</v>
      </c>
      <c r="E502" s="133" t="s">
        <v>1367</v>
      </c>
      <c r="F502" s="134" t="s">
        <v>1368</v>
      </c>
      <c r="G502" s="135" t="s">
        <v>232</v>
      </c>
      <c r="H502" s="136">
        <v>59</v>
      </c>
      <c r="I502" s="137"/>
      <c r="J502" s="138">
        <f>ROUND(I502*H502,2)</f>
        <v>0</v>
      </c>
      <c r="K502" s="134" t="s">
        <v>144</v>
      </c>
      <c r="L502" s="32"/>
      <c r="M502" s="139" t="s">
        <v>1</v>
      </c>
      <c r="N502" s="140" t="s">
        <v>42</v>
      </c>
      <c r="P502" s="141">
        <f>O502*H502</f>
        <v>0</v>
      </c>
      <c r="Q502" s="141">
        <v>0</v>
      </c>
      <c r="R502" s="141">
        <f>Q502*H502</f>
        <v>0</v>
      </c>
      <c r="S502" s="141">
        <v>0</v>
      </c>
      <c r="T502" s="142">
        <f>S502*H502</f>
        <v>0</v>
      </c>
      <c r="AR502" s="143" t="s">
        <v>223</v>
      </c>
      <c r="AT502" s="143" t="s">
        <v>140</v>
      </c>
      <c r="AU502" s="143" t="s">
        <v>87</v>
      </c>
      <c r="AY502" s="17" t="s">
        <v>138</v>
      </c>
      <c r="BE502" s="144">
        <f>IF(N502="základní",J502,0)</f>
        <v>0</v>
      </c>
      <c r="BF502" s="144">
        <f>IF(N502="snížená",J502,0)</f>
        <v>0</v>
      </c>
      <c r="BG502" s="144">
        <f>IF(N502="zákl. přenesená",J502,0)</f>
        <v>0</v>
      </c>
      <c r="BH502" s="144">
        <f>IF(N502="sníž. přenesená",J502,0)</f>
        <v>0</v>
      </c>
      <c r="BI502" s="144">
        <f>IF(N502="nulová",J502,0)</f>
        <v>0</v>
      </c>
      <c r="BJ502" s="17" t="s">
        <v>85</v>
      </c>
      <c r="BK502" s="144">
        <f>ROUND(I502*H502,2)</f>
        <v>0</v>
      </c>
      <c r="BL502" s="17" t="s">
        <v>223</v>
      </c>
      <c r="BM502" s="143" t="s">
        <v>1369</v>
      </c>
    </row>
    <row r="503" spans="2:65" s="12" customFormat="1" ht="10.199999999999999">
      <c r="B503" s="145"/>
      <c r="D503" s="146" t="s">
        <v>147</v>
      </c>
      <c r="E503" s="147" t="s">
        <v>1</v>
      </c>
      <c r="F503" s="148" t="s">
        <v>1370</v>
      </c>
      <c r="H503" s="147" t="s">
        <v>1</v>
      </c>
      <c r="I503" s="149"/>
      <c r="L503" s="145"/>
      <c r="M503" s="150"/>
      <c r="T503" s="151"/>
      <c r="AT503" s="147" t="s">
        <v>147</v>
      </c>
      <c r="AU503" s="147" t="s">
        <v>87</v>
      </c>
      <c r="AV503" s="12" t="s">
        <v>85</v>
      </c>
      <c r="AW503" s="12" t="s">
        <v>34</v>
      </c>
      <c r="AX503" s="12" t="s">
        <v>77</v>
      </c>
      <c r="AY503" s="147" t="s">
        <v>138</v>
      </c>
    </row>
    <row r="504" spans="2:65" s="13" customFormat="1" ht="10.199999999999999">
      <c r="B504" s="152"/>
      <c r="D504" s="146" t="s">
        <v>147</v>
      </c>
      <c r="E504" s="153" t="s">
        <v>1</v>
      </c>
      <c r="F504" s="154" t="s">
        <v>666</v>
      </c>
      <c r="H504" s="155">
        <v>59</v>
      </c>
      <c r="I504" s="156"/>
      <c r="L504" s="152"/>
      <c r="M504" s="157"/>
      <c r="T504" s="158"/>
      <c r="AT504" s="153" t="s">
        <v>147</v>
      </c>
      <c r="AU504" s="153" t="s">
        <v>87</v>
      </c>
      <c r="AV504" s="13" t="s">
        <v>87</v>
      </c>
      <c r="AW504" s="13" t="s">
        <v>34</v>
      </c>
      <c r="AX504" s="13" t="s">
        <v>77</v>
      </c>
      <c r="AY504" s="153" t="s">
        <v>138</v>
      </c>
    </row>
    <row r="505" spans="2:65" s="14" customFormat="1" ht="10.199999999999999">
      <c r="B505" s="159"/>
      <c r="D505" s="146" t="s">
        <v>147</v>
      </c>
      <c r="E505" s="160" t="s">
        <v>1</v>
      </c>
      <c r="F505" s="161" t="s">
        <v>150</v>
      </c>
      <c r="H505" s="162">
        <v>59</v>
      </c>
      <c r="I505" s="163"/>
      <c r="L505" s="159"/>
      <c r="M505" s="164"/>
      <c r="T505" s="165"/>
      <c r="AT505" s="160" t="s">
        <v>147</v>
      </c>
      <c r="AU505" s="160" t="s">
        <v>87</v>
      </c>
      <c r="AV505" s="14" t="s">
        <v>145</v>
      </c>
      <c r="AW505" s="14" t="s">
        <v>34</v>
      </c>
      <c r="AX505" s="14" t="s">
        <v>85</v>
      </c>
      <c r="AY505" s="160" t="s">
        <v>138</v>
      </c>
    </row>
    <row r="506" spans="2:65" s="1" customFormat="1" ht="24.15" customHeight="1">
      <c r="B506" s="32"/>
      <c r="C506" s="173" t="s">
        <v>960</v>
      </c>
      <c r="D506" s="173" t="s">
        <v>201</v>
      </c>
      <c r="E506" s="174" t="s">
        <v>1371</v>
      </c>
      <c r="F506" s="175" t="s">
        <v>1372</v>
      </c>
      <c r="G506" s="176" t="s">
        <v>143</v>
      </c>
      <c r="H506" s="177">
        <v>226.56</v>
      </c>
      <c r="I506" s="178"/>
      <c r="J506" s="179">
        <f>ROUND(I506*H506,2)</f>
        <v>0</v>
      </c>
      <c r="K506" s="175" t="s">
        <v>144</v>
      </c>
      <c r="L506" s="180"/>
      <c r="M506" s="181" t="s">
        <v>1</v>
      </c>
      <c r="N506" s="182" t="s">
        <v>42</v>
      </c>
      <c r="P506" s="141">
        <f>O506*H506</f>
        <v>0</v>
      </c>
      <c r="Q506" s="141">
        <v>1E-3</v>
      </c>
      <c r="R506" s="141">
        <f>Q506*H506</f>
        <v>0.22656000000000001</v>
      </c>
      <c r="S506" s="141">
        <v>0</v>
      </c>
      <c r="T506" s="142">
        <f>S506*H506</f>
        <v>0</v>
      </c>
      <c r="AR506" s="143" t="s">
        <v>286</v>
      </c>
      <c r="AT506" s="143" t="s">
        <v>201</v>
      </c>
      <c r="AU506" s="143" t="s">
        <v>87</v>
      </c>
      <c r="AY506" s="17" t="s">
        <v>138</v>
      </c>
      <c r="BE506" s="144">
        <f>IF(N506="základní",J506,0)</f>
        <v>0</v>
      </c>
      <c r="BF506" s="144">
        <f>IF(N506="snížená",J506,0)</f>
        <v>0</v>
      </c>
      <c r="BG506" s="144">
        <f>IF(N506="zákl. přenesená",J506,0)</f>
        <v>0</v>
      </c>
      <c r="BH506" s="144">
        <f>IF(N506="sníž. přenesená",J506,0)</f>
        <v>0</v>
      </c>
      <c r="BI506" s="144">
        <f>IF(N506="nulová",J506,0)</f>
        <v>0</v>
      </c>
      <c r="BJ506" s="17" t="s">
        <v>85</v>
      </c>
      <c r="BK506" s="144">
        <f>ROUND(I506*H506,2)</f>
        <v>0</v>
      </c>
      <c r="BL506" s="17" t="s">
        <v>223</v>
      </c>
      <c r="BM506" s="143" t="s">
        <v>1373</v>
      </c>
    </row>
    <row r="507" spans="2:65" s="12" customFormat="1" ht="10.199999999999999">
      <c r="B507" s="145"/>
      <c r="D507" s="146" t="s">
        <v>147</v>
      </c>
      <c r="E507" s="147" t="s">
        <v>1</v>
      </c>
      <c r="F507" s="148" t="s">
        <v>1370</v>
      </c>
      <c r="H507" s="147" t="s">
        <v>1</v>
      </c>
      <c r="I507" s="149"/>
      <c r="L507" s="145"/>
      <c r="M507" s="150"/>
      <c r="T507" s="151"/>
      <c r="AT507" s="147" t="s">
        <v>147</v>
      </c>
      <c r="AU507" s="147" t="s">
        <v>87</v>
      </c>
      <c r="AV507" s="12" t="s">
        <v>85</v>
      </c>
      <c r="AW507" s="12" t="s">
        <v>34</v>
      </c>
      <c r="AX507" s="12" t="s">
        <v>77</v>
      </c>
      <c r="AY507" s="147" t="s">
        <v>138</v>
      </c>
    </row>
    <row r="508" spans="2:65" s="13" customFormat="1" ht="10.199999999999999">
      <c r="B508" s="152"/>
      <c r="D508" s="146" t="s">
        <v>147</v>
      </c>
      <c r="E508" s="153" t="s">
        <v>1</v>
      </c>
      <c r="F508" s="154" t="s">
        <v>1374</v>
      </c>
      <c r="H508" s="155">
        <v>226.56</v>
      </c>
      <c r="I508" s="156"/>
      <c r="L508" s="152"/>
      <c r="M508" s="157"/>
      <c r="T508" s="158"/>
      <c r="AT508" s="153" t="s">
        <v>147</v>
      </c>
      <c r="AU508" s="153" t="s">
        <v>87</v>
      </c>
      <c r="AV508" s="13" t="s">
        <v>87</v>
      </c>
      <c r="AW508" s="13" t="s">
        <v>34</v>
      </c>
      <c r="AX508" s="13" t="s">
        <v>77</v>
      </c>
      <c r="AY508" s="153" t="s">
        <v>138</v>
      </c>
    </row>
    <row r="509" spans="2:65" s="14" customFormat="1" ht="10.199999999999999">
      <c r="B509" s="159"/>
      <c r="D509" s="146" t="s">
        <v>147</v>
      </c>
      <c r="E509" s="160" t="s">
        <v>1</v>
      </c>
      <c r="F509" s="161" t="s">
        <v>150</v>
      </c>
      <c r="H509" s="162">
        <v>226.56</v>
      </c>
      <c r="I509" s="163"/>
      <c r="L509" s="159"/>
      <c r="M509" s="164"/>
      <c r="T509" s="165"/>
      <c r="AT509" s="160" t="s">
        <v>147</v>
      </c>
      <c r="AU509" s="160" t="s">
        <v>87</v>
      </c>
      <c r="AV509" s="14" t="s">
        <v>145</v>
      </c>
      <c r="AW509" s="14" t="s">
        <v>34</v>
      </c>
      <c r="AX509" s="14" t="s">
        <v>85</v>
      </c>
      <c r="AY509" s="160" t="s">
        <v>138</v>
      </c>
    </row>
    <row r="510" spans="2:65" s="1" customFormat="1" ht="37.799999999999997" customHeight="1">
      <c r="B510" s="32"/>
      <c r="C510" s="132" t="s">
        <v>966</v>
      </c>
      <c r="D510" s="132" t="s">
        <v>140</v>
      </c>
      <c r="E510" s="133" t="s">
        <v>1375</v>
      </c>
      <c r="F510" s="134" t="s">
        <v>1376</v>
      </c>
      <c r="G510" s="135" t="s">
        <v>232</v>
      </c>
      <c r="H510" s="136">
        <v>59</v>
      </c>
      <c r="I510" s="137"/>
      <c r="J510" s="138">
        <f>ROUND(I510*H510,2)</f>
        <v>0</v>
      </c>
      <c r="K510" s="134" t="s">
        <v>144</v>
      </c>
      <c r="L510" s="32"/>
      <c r="M510" s="139" t="s">
        <v>1</v>
      </c>
      <c r="N510" s="140" t="s">
        <v>42</v>
      </c>
      <c r="P510" s="141">
        <f>O510*H510</f>
        <v>0</v>
      </c>
      <c r="Q510" s="141">
        <v>0</v>
      </c>
      <c r="R510" s="141">
        <f>Q510*H510</f>
        <v>0</v>
      </c>
      <c r="S510" s="141">
        <v>0</v>
      </c>
      <c r="T510" s="142">
        <f>S510*H510</f>
        <v>0</v>
      </c>
      <c r="AR510" s="143" t="s">
        <v>223</v>
      </c>
      <c r="AT510" s="143" t="s">
        <v>140</v>
      </c>
      <c r="AU510" s="143" t="s">
        <v>87</v>
      </c>
      <c r="AY510" s="17" t="s">
        <v>138</v>
      </c>
      <c r="BE510" s="144">
        <f>IF(N510="základní",J510,0)</f>
        <v>0</v>
      </c>
      <c r="BF510" s="144">
        <f>IF(N510="snížená",J510,0)</f>
        <v>0</v>
      </c>
      <c r="BG510" s="144">
        <f>IF(N510="zákl. přenesená",J510,0)</f>
        <v>0</v>
      </c>
      <c r="BH510" s="144">
        <f>IF(N510="sníž. přenesená",J510,0)</f>
        <v>0</v>
      </c>
      <c r="BI510" s="144">
        <f>IF(N510="nulová",J510,0)</f>
        <v>0</v>
      </c>
      <c r="BJ510" s="17" t="s">
        <v>85</v>
      </c>
      <c r="BK510" s="144">
        <f>ROUND(I510*H510,2)</f>
        <v>0</v>
      </c>
      <c r="BL510" s="17" t="s">
        <v>223</v>
      </c>
      <c r="BM510" s="143" t="s">
        <v>1377</v>
      </c>
    </row>
    <row r="511" spans="2:65" s="12" customFormat="1" ht="10.199999999999999">
      <c r="B511" s="145"/>
      <c r="D511" s="146" t="s">
        <v>147</v>
      </c>
      <c r="E511" s="147" t="s">
        <v>1</v>
      </c>
      <c r="F511" s="148" t="s">
        <v>1370</v>
      </c>
      <c r="H511" s="147" t="s">
        <v>1</v>
      </c>
      <c r="I511" s="149"/>
      <c r="L511" s="145"/>
      <c r="M511" s="150"/>
      <c r="T511" s="151"/>
      <c r="AT511" s="147" t="s">
        <v>147</v>
      </c>
      <c r="AU511" s="147" t="s">
        <v>87</v>
      </c>
      <c r="AV511" s="12" t="s">
        <v>85</v>
      </c>
      <c r="AW511" s="12" t="s">
        <v>34</v>
      </c>
      <c r="AX511" s="12" t="s">
        <v>77</v>
      </c>
      <c r="AY511" s="147" t="s">
        <v>138</v>
      </c>
    </row>
    <row r="512" spans="2:65" s="13" customFormat="1" ht="10.199999999999999">
      <c r="B512" s="152"/>
      <c r="D512" s="146" t="s">
        <v>147</v>
      </c>
      <c r="E512" s="153" t="s">
        <v>1</v>
      </c>
      <c r="F512" s="154" t="s">
        <v>666</v>
      </c>
      <c r="H512" s="155">
        <v>59</v>
      </c>
      <c r="I512" s="156"/>
      <c r="L512" s="152"/>
      <c r="M512" s="157"/>
      <c r="T512" s="158"/>
      <c r="AT512" s="153" t="s">
        <v>147</v>
      </c>
      <c r="AU512" s="153" t="s">
        <v>87</v>
      </c>
      <c r="AV512" s="13" t="s">
        <v>87</v>
      </c>
      <c r="AW512" s="13" t="s">
        <v>34</v>
      </c>
      <c r="AX512" s="13" t="s">
        <v>77</v>
      </c>
      <c r="AY512" s="153" t="s">
        <v>138</v>
      </c>
    </row>
    <row r="513" spans="2:65" s="14" customFormat="1" ht="10.199999999999999">
      <c r="B513" s="159"/>
      <c r="D513" s="146" t="s">
        <v>147</v>
      </c>
      <c r="E513" s="160" t="s">
        <v>1</v>
      </c>
      <c r="F513" s="161" t="s">
        <v>150</v>
      </c>
      <c r="H513" s="162">
        <v>59</v>
      </c>
      <c r="I513" s="163"/>
      <c r="L513" s="159"/>
      <c r="M513" s="164"/>
      <c r="T513" s="165"/>
      <c r="AT513" s="160" t="s">
        <v>147</v>
      </c>
      <c r="AU513" s="160" t="s">
        <v>87</v>
      </c>
      <c r="AV513" s="14" t="s">
        <v>145</v>
      </c>
      <c r="AW513" s="14" t="s">
        <v>34</v>
      </c>
      <c r="AX513" s="14" t="s">
        <v>85</v>
      </c>
      <c r="AY513" s="160" t="s">
        <v>138</v>
      </c>
    </row>
    <row r="514" spans="2:65" s="1" customFormat="1" ht="33" customHeight="1">
      <c r="B514" s="32"/>
      <c r="C514" s="173" t="s">
        <v>971</v>
      </c>
      <c r="D514" s="173" t="s">
        <v>201</v>
      </c>
      <c r="E514" s="174" t="s">
        <v>1378</v>
      </c>
      <c r="F514" s="175" t="s">
        <v>1379</v>
      </c>
      <c r="G514" s="176" t="s">
        <v>232</v>
      </c>
      <c r="H514" s="177">
        <v>59</v>
      </c>
      <c r="I514" s="178"/>
      <c r="J514" s="179">
        <f>ROUND(I514*H514,2)</f>
        <v>0</v>
      </c>
      <c r="K514" s="175" t="s">
        <v>144</v>
      </c>
      <c r="L514" s="180"/>
      <c r="M514" s="181" t="s">
        <v>1</v>
      </c>
      <c r="N514" s="182" t="s">
        <v>42</v>
      </c>
      <c r="P514" s="141">
        <f>O514*H514</f>
        <v>0</v>
      </c>
      <c r="Q514" s="141">
        <v>1E-3</v>
      </c>
      <c r="R514" s="141">
        <f>Q514*H514</f>
        <v>5.9000000000000004E-2</v>
      </c>
      <c r="S514" s="141">
        <v>0</v>
      </c>
      <c r="T514" s="142">
        <f>S514*H514</f>
        <v>0</v>
      </c>
      <c r="AR514" s="143" t="s">
        <v>286</v>
      </c>
      <c r="AT514" s="143" t="s">
        <v>201</v>
      </c>
      <c r="AU514" s="143" t="s">
        <v>87</v>
      </c>
      <c r="AY514" s="17" t="s">
        <v>138</v>
      </c>
      <c r="BE514" s="144">
        <f>IF(N514="základní",J514,0)</f>
        <v>0</v>
      </c>
      <c r="BF514" s="144">
        <f>IF(N514="snížená",J514,0)</f>
        <v>0</v>
      </c>
      <c r="BG514" s="144">
        <f>IF(N514="zákl. přenesená",J514,0)</f>
        <v>0</v>
      </c>
      <c r="BH514" s="144">
        <f>IF(N514="sníž. přenesená",J514,0)</f>
        <v>0</v>
      </c>
      <c r="BI514" s="144">
        <f>IF(N514="nulová",J514,0)</f>
        <v>0</v>
      </c>
      <c r="BJ514" s="17" t="s">
        <v>85</v>
      </c>
      <c r="BK514" s="144">
        <f>ROUND(I514*H514,2)</f>
        <v>0</v>
      </c>
      <c r="BL514" s="17" t="s">
        <v>223</v>
      </c>
      <c r="BM514" s="143" t="s">
        <v>1380</v>
      </c>
    </row>
    <row r="515" spans="2:65" s="12" customFormat="1" ht="10.199999999999999">
      <c r="B515" s="145"/>
      <c r="D515" s="146" t="s">
        <v>147</v>
      </c>
      <c r="E515" s="147" t="s">
        <v>1</v>
      </c>
      <c r="F515" s="148" t="s">
        <v>1370</v>
      </c>
      <c r="H515" s="147" t="s">
        <v>1</v>
      </c>
      <c r="I515" s="149"/>
      <c r="L515" s="145"/>
      <c r="M515" s="150"/>
      <c r="T515" s="151"/>
      <c r="AT515" s="147" t="s">
        <v>147</v>
      </c>
      <c r="AU515" s="147" t="s">
        <v>87</v>
      </c>
      <c r="AV515" s="12" t="s">
        <v>85</v>
      </c>
      <c r="AW515" s="12" t="s">
        <v>34</v>
      </c>
      <c r="AX515" s="12" t="s">
        <v>77</v>
      </c>
      <c r="AY515" s="147" t="s">
        <v>138</v>
      </c>
    </row>
    <row r="516" spans="2:65" s="13" customFormat="1" ht="10.199999999999999">
      <c r="B516" s="152"/>
      <c r="D516" s="146" t="s">
        <v>147</v>
      </c>
      <c r="E516" s="153" t="s">
        <v>1</v>
      </c>
      <c r="F516" s="154" t="s">
        <v>666</v>
      </c>
      <c r="H516" s="155">
        <v>59</v>
      </c>
      <c r="I516" s="156"/>
      <c r="L516" s="152"/>
      <c r="M516" s="157"/>
      <c r="T516" s="158"/>
      <c r="AT516" s="153" t="s">
        <v>147</v>
      </c>
      <c r="AU516" s="153" t="s">
        <v>87</v>
      </c>
      <c r="AV516" s="13" t="s">
        <v>87</v>
      </c>
      <c r="AW516" s="13" t="s">
        <v>34</v>
      </c>
      <c r="AX516" s="13" t="s">
        <v>77</v>
      </c>
      <c r="AY516" s="153" t="s">
        <v>138</v>
      </c>
    </row>
    <row r="517" spans="2:65" s="14" customFormat="1" ht="10.199999999999999">
      <c r="B517" s="159"/>
      <c r="D517" s="146" t="s">
        <v>147</v>
      </c>
      <c r="E517" s="160" t="s">
        <v>1</v>
      </c>
      <c r="F517" s="161" t="s">
        <v>150</v>
      </c>
      <c r="H517" s="162">
        <v>59</v>
      </c>
      <c r="I517" s="163"/>
      <c r="L517" s="159"/>
      <c r="M517" s="164"/>
      <c r="T517" s="165"/>
      <c r="AT517" s="160" t="s">
        <v>147</v>
      </c>
      <c r="AU517" s="160" t="s">
        <v>87</v>
      </c>
      <c r="AV517" s="14" t="s">
        <v>145</v>
      </c>
      <c r="AW517" s="14" t="s">
        <v>34</v>
      </c>
      <c r="AX517" s="14" t="s">
        <v>85</v>
      </c>
      <c r="AY517" s="160" t="s">
        <v>138</v>
      </c>
    </row>
    <row r="518" spans="2:65" s="1" customFormat="1" ht="37.799999999999997" customHeight="1">
      <c r="B518" s="32"/>
      <c r="C518" s="132" t="s">
        <v>975</v>
      </c>
      <c r="D518" s="132" t="s">
        <v>140</v>
      </c>
      <c r="E518" s="133" t="s">
        <v>1381</v>
      </c>
      <c r="F518" s="134" t="s">
        <v>1382</v>
      </c>
      <c r="G518" s="135" t="s">
        <v>232</v>
      </c>
      <c r="H518" s="136">
        <v>59</v>
      </c>
      <c r="I518" s="137"/>
      <c r="J518" s="138">
        <f>ROUND(I518*H518,2)</f>
        <v>0</v>
      </c>
      <c r="K518" s="134" t="s">
        <v>144</v>
      </c>
      <c r="L518" s="32"/>
      <c r="M518" s="139" t="s">
        <v>1</v>
      </c>
      <c r="N518" s="140" t="s">
        <v>42</v>
      </c>
      <c r="P518" s="141">
        <f>O518*H518</f>
        <v>0</v>
      </c>
      <c r="Q518" s="141">
        <v>0</v>
      </c>
      <c r="R518" s="141">
        <f>Q518*H518</f>
        <v>0</v>
      </c>
      <c r="S518" s="141">
        <v>0</v>
      </c>
      <c r="T518" s="142">
        <f>S518*H518</f>
        <v>0</v>
      </c>
      <c r="AR518" s="143" t="s">
        <v>223</v>
      </c>
      <c r="AT518" s="143" t="s">
        <v>140</v>
      </c>
      <c r="AU518" s="143" t="s">
        <v>87</v>
      </c>
      <c r="AY518" s="17" t="s">
        <v>138</v>
      </c>
      <c r="BE518" s="144">
        <f>IF(N518="základní",J518,0)</f>
        <v>0</v>
      </c>
      <c r="BF518" s="144">
        <f>IF(N518="snížená",J518,0)</f>
        <v>0</v>
      </c>
      <c r="BG518" s="144">
        <f>IF(N518="zákl. přenesená",J518,0)</f>
        <v>0</v>
      </c>
      <c r="BH518" s="144">
        <f>IF(N518="sníž. přenesená",J518,0)</f>
        <v>0</v>
      </c>
      <c r="BI518" s="144">
        <f>IF(N518="nulová",J518,0)</f>
        <v>0</v>
      </c>
      <c r="BJ518" s="17" t="s">
        <v>85</v>
      </c>
      <c r="BK518" s="144">
        <f>ROUND(I518*H518,2)</f>
        <v>0</v>
      </c>
      <c r="BL518" s="17" t="s">
        <v>223</v>
      </c>
      <c r="BM518" s="143" t="s">
        <v>1383</v>
      </c>
    </row>
    <row r="519" spans="2:65" s="12" customFormat="1" ht="10.199999999999999">
      <c r="B519" s="145"/>
      <c r="D519" s="146" t="s">
        <v>147</v>
      </c>
      <c r="E519" s="147" t="s">
        <v>1</v>
      </c>
      <c r="F519" s="148" t="s">
        <v>1370</v>
      </c>
      <c r="H519" s="147" t="s">
        <v>1</v>
      </c>
      <c r="I519" s="149"/>
      <c r="L519" s="145"/>
      <c r="M519" s="150"/>
      <c r="T519" s="151"/>
      <c r="AT519" s="147" t="s">
        <v>147</v>
      </c>
      <c r="AU519" s="147" t="s">
        <v>87</v>
      </c>
      <c r="AV519" s="12" t="s">
        <v>85</v>
      </c>
      <c r="AW519" s="12" t="s">
        <v>34</v>
      </c>
      <c r="AX519" s="12" t="s">
        <v>77</v>
      </c>
      <c r="AY519" s="147" t="s">
        <v>138</v>
      </c>
    </row>
    <row r="520" spans="2:65" s="13" customFormat="1" ht="10.199999999999999">
      <c r="B520" s="152"/>
      <c r="D520" s="146" t="s">
        <v>147</v>
      </c>
      <c r="E520" s="153" t="s">
        <v>1</v>
      </c>
      <c r="F520" s="154" t="s">
        <v>666</v>
      </c>
      <c r="H520" s="155">
        <v>59</v>
      </c>
      <c r="I520" s="156"/>
      <c r="L520" s="152"/>
      <c r="M520" s="157"/>
      <c r="T520" s="158"/>
      <c r="AT520" s="153" t="s">
        <v>147</v>
      </c>
      <c r="AU520" s="153" t="s">
        <v>87</v>
      </c>
      <c r="AV520" s="13" t="s">
        <v>87</v>
      </c>
      <c r="AW520" s="13" t="s">
        <v>34</v>
      </c>
      <c r="AX520" s="13" t="s">
        <v>77</v>
      </c>
      <c r="AY520" s="153" t="s">
        <v>138</v>
      </c>
    </row>
    <row r="521" spans="2:65" s="14" customFormat="1" ht="10.199999999999999">
      <c r="B521" s="159"/>
      <c r="D521" s="146" t="s">
        <v>147</v>
      </c>
      <c r="E521" s="160" t="s">
        <v>1</v>
      </c>
      <c r="F521" s="161" t="s">
        <v>150</v>
      </c>
      <c r="H521" s="162">
        <v>59</v>
      </c>
      <c r="I521" s="163"/>
      <c r="L521" s="159"/>
      <c r="M521" s="164"/>
      <c r="T521" s="165"/>
      <c r="AT521" s="160" t="s">
        <v>147</v>
      </c>
      <c r="AU521" s="160" t="s">
        <v>87</v>
      </c>
      <c r="AV521" s="14" t="s">
        <v>145</v>
      </c>
      <c r="AW521" s="14" t="s">
        <v>34</v>
      </c>
      <c r="AX521" s="14" t="s">
        <v>85</v>
      </c>
      <c r="AY521" s="160" t="s">
        <v>138</v>
      </c>
    </row>
    <row r="522" spans="2:65" s="1" customFormat="1" ht="24.15" customHeight="1">
      <c r="B522" s="32"/>
      <c r="C522" s="173" t="s">
        <v>979</v>
      </c>
      <c r="D522" s="173" t="s">
        <v>201</v>
      </c>
      <c r="E522" s="174" t="s">
        <v>1384</v>
      </c>
      <c r="F522" s="175" t="s">
        <v>1385</v>
      </c>
      <c r="G522" s="176" t="s">
        <v>243</v>
      </c>
      <c r="H522" s="177">
        <v>177</v>
      </c>
      <c r="I522" s="178"/>
      <c r="J522" s="179">
        <f>ROUND(I522*H522,2)</f>
        <v>0</v>
      </c>
      <c r="K522" s="175" t="s">
        <v>144</v>
      </c>
      <c r="L522" s="180"/>
      <c r="M522" s="181" t="s">
        <v>1</v>
      </c>
      <c r="N522" s="182" t="s">
        <v>42</v>
      </c>
      <c r="P522" s="141">
        <f>O522*H522</f>
        <v>0</v>
      </c>
      <c r="Q522" s="141">
        <v>1.4999999999999999E-4</v>
      </c>
      <c r="R522" s="141">
        <f>Q522*H522</f>
        <v>2.6549999999999997E-2</v>
      </c>
      <c r="S522" s="141">
        <v>0</v>
      </c>
      <c r="T522" s="142">
        <f>S522*H522</f>
        <v>0</v>
      </c>
      <c r="AR522" s="143" t="s">
        <v>286</v>
      </c>
      <c r="AT522" s="143" t="s">
        <v>201</v>
      </c>
      <c r="AU522" s="143" t="s">
        <v>87</v>
      </c>
      <c r="AY522" s="17" t="s">
        <v>138</v>
      </c>
      <c r="BE522" s="144">
        <f>IF(N522="základní",J522,0)</f>
        <v>0</v>
      </c>
      <c r="BF522" s="144">
        <f>IF(N522="snížená",J522,0)</f>
        <v>0</v>
      </c>
      <c r="BG522" s="144">
        <f>IF(N522="zákl. přenesená",J522,0)</f>
        <v>0</v>
      </c>
      <c r="BH522" s="144">
        <f>IF(N522="sníž. přenesená",J522,0)</f>
        <v>0</v>
      </c>
      <c r="BI522" s="144">
        <f>IF(N522="nulová",J522,0)</f>
        <v>0</v>
      </c>
      <c r="BJ522" s="17" t="s">
        <v>85</v>
      </c>
      <c r="BK522" s="144">
        <f>ROUND(I522*H522,2)</f>
        <v>0</v>
      </c>
      <c r="BL522" s="17" t="s">
        <v>223</v>
      </c>
      <c r="BM522" s="143" t="s">
        <v>1386</v>
      </c>
    </row>
    <row r="523" spans="2:65" s="13" customFormat="1" ht="10.199999999999999">
      <c r="B523" s="152"/>
      <c r="D523" s="146" t="s">
        <v>147</v>
      </c>
      <c r="E523" s="153" t="s">
        <v>1</v>
      </c>
      <c r="F523" s="154" t="s">
        <v>1387</v>
      </c>
      <c r="H523" s="155">
        <v>177</v>
      </c>
      <c r="I523" s="156"/>
      <c r="L523" s="152"/>
      <c r="M523" s="157"/>
      <c r="T523" s="158"/>
      <c r="AT523" s="153" t="s">
        <v>147</v>
      </c>
      <c r="AU523" s="153" t="s">
        <v>87</v>
      </c>
      <c r="AV523" s="13" t="s">
        <v>87</v>
      </c>
      <c r="AW523" s="13" t="s">
        <v>34</v>
      </c>
      <c r="AX523" s="13" t="s">
        <v>85</v>
      </c>
      <c r="AY523" s="153" t="s">
        <v>138</v>
      </c>
    </row>
    <row r="524" spans="2:65" s="1" customFormat="1" ht="24.15" customHeight="1">
      <c r="B524" s="32"/>
      <c r="C524" s="132" t="s">
        <v>983</v>
      </c>
      <c r="D524" s="132" t="s">
        <v>140</v>
      </c>
      <c r="E524" s="133" t="s">
        <v>1388</v>
      </c>
      <c r="F524" s="134" t="s">
        <v>1389</v>
      </c>
      <c r="G524" s="135" t="s">
        <v>185</v>
      </c>
      <c r="H524" s="136">
        <v>0.312</v>
      </c>
      <c r="I524" s="137"/>
      <c r="J524" s="138">
        <f>ROUND(I524*H524,2)</f>
        <v>0</v>
      </c>
      <c r="K524" s="134" t="s">
        <v>144</v>
      </c>
      <c r="L524" s="32"/>
      <c r="M524" s="183" t="s">
        <v>1</v>
      </c>
      <c r="N524" s="184" t="s">
        <v>42</v>
      </c>
      <c r="O524" s="185"/>
      <c r="P524" s="186">
        <f>O524*H524</f>
        <v>0</v>
      </c>
      <c r="Q524" s="186">
        <v>0</v>
      </c>
      <c r="R524" s="186">
        <f>Q524*H524</f>
        <v>0</v>
      </c>
      <c r="S524" s="186">
        <v>0</v>
      </c>
      <c r="T524" s="187">
        <f>S524*H524</f>
        <v>0</v>
      </c>
      <c r="AR524" s="143" t="s">
        <v>223</v>
      </c>
      <c r="AT524" s="143" t="s">
        <v>140</v>
      </c>
      <c r="AU524" s="143" t="s">
        <v>87</v>
      </c>
      <c r="AY524" s="17" t="s">
        <v>138</v>
      </c>
      <c r="BE524" s="144">
        <f>IF(N524="základní",J524,0)</f>
        <v>0</v>
      </c>
      <c r="BF524" s="144">
        <f>IF(N524="snížená",J524,0)</f>
        <v>0</v>
      </c>
      <c r="BG524" s="144">
        <f>IF(N524="zákl. přenesená",J524,0)</f>
        <v>0</v>
      </c>
      <c r="BH524" s="144">
        <f>IF(N524="sníž. přenesená",J524,0)</f>
        <v>0</v>
      </c>
      <c r="BI524" s="144">
        <f>IF(N524="nulová",J524,0)</f>
        <v>0</v>
      </c>
      <c r="BJ524" s="17" t="s">
        <v>85</v>
      </c>
      <c r="BK524" s="144">
        <f>ROUND(I524*H524,2)</f>
        <v>0</v>
      </c>
      <c r="BL524" s="17" t="s">
        <v>223</v>
      </c>
      <c r="BM524" s="143" t="s">
        <v>1390</v>
      </c>
    </row>
    <row r="525" spans="2:65" s="1" customFormat="1" ht="6.9" customHeight="1">
      <c r="B525" s="44"/>
      <c r="C525" s="45"/>
      <c r="D525" s="45"/>
      <c r="E525" s="45"/>
      <c r="F525" s="45"/>
      <c r="G525" s="45"/>
      <c r="H525" s="45"/>
      <c r="I525" s="45"/>
      <c r="J525" s="45"/>
      <c r="K525" s="45"/>
      <c r="L525" s="32"/>
    </row>
  </sheetData>
  <sheetProtection algorithmName="SHA-512" hashValue="y7U6Vu6FFW2oQBw4lXbkUPaBxOY3rGI4GXtdhzZFKvvscSnm0jlqSf01OA+7qz8hG+/JwvpCu1ib2sQlYYOy7g==" saltValue="hOGjRMQr0GYSI9x39cnJcnh+se7WIGUY9KIhTHt7BEiTm0w52i20M5dfUsArB+n+v6uEuu+bYZO3I5Ty7hKYBQ==" spinCount="100000" sheet="1" objects="1" scenarios="1" formatColumns="0" formatRows="0" autoFilter="0"/>
  <autoFilter ref="C132:K524" xr:uid="{00000000-0009-0000-0000-000004000000}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34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7" t="s">
        <v>99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" customHeight="1">
      <c r="B4" s="20"/>
      <c r="D4" s="21" t="s">
        <v>106</v>
      </c>
      <c r="L4" s="20"/>
      <c r="M4" s="88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4" t="str">
        <f>'Rekapitulace stavby'!K6</f>
        <v>Stavební úpravy pavilonu 7, ul. Vejprnická č.p. 679, Plzeň</v>
      </c>
      <c r="F7" s="245"/>
      <c r="G7" s="245"/>
      <c r="H7" s="245"/>
      <c r="L7" s="20"/>
    </row>
    <row r="8" spans="2:46" s="1" customFormat="1" ht="12" customHeight="1">
      <c r="B8" s="32"/>
      <c r="D8" s="27" t="s">
        <v>107</v>
      </c>
      <c r="L8" s="32"/>
    </row>
    <row r="9" spans="2:46" s="1" customFormat="1" ht="16.5" customHeight="1">
      <c r="B9" s="32"/>
      <c r="E9" s="206" t="s">
        <v>1391</v>
      </c>
      <c r="F9" s="246"/>
      <c r="G9" s="246"/>
      <c r="H9" s="246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12. 3. 2026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7" t="str">
        <f>'Rekapitulace stavby'!E14</f>
        <v>Vyplň údaj</v>
      </c>
      <c r="F18" s="228"/>
      <c r="G18" s="228"/>
      <c r="H18" s="228"/>
      <c r="I18" s="27" t="s">
        <v>28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">
        <v>32</v>
      </c>
      <c r="L23" s="32"/>
    </row>
    <row r="24" spans="2:12" s="1" customFormat="1" ht="18" customHeight="1">
      <c r="B24" s="32"/>
      <c r="E24" s="25" t="s">
        <v>33</v>
      </c>
      <c r="I24" s="27" t="s">
        <v>28</v>
      </c>
      <c r="J24" s="25" t="s">
        <v>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9"/>
      <c r="E27" s="233" t="s">
        <v>1</v>
      </c>
      <c r="F27" s="233"/>
      <c r="G27" s="233"/>
      <c r="H27" s="233"/>
      <c r="L27" s="89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37</v>
      </c>
      <c r="J30" s="66">
        <f>ROUND(J120, 2)</f>
        <v>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" customHeight="1">
      <c r="B33" s="32"/>
      <c r="D33" s="55" t="s">
        <v>41</v>
      </c>
      <c r="E33" s="27" t="s">
        <v>42</v>
      </c>
      <c r="F33" s="91">
        <f>ROUND((SUM(BE120:BE133)),  2)</f>
        <v>0</v>
      </c>
      <c r="I33" s="92">
        <v>0.21</v>
      </c>
      <c r="J33" s="91">
        <f>ROUND(((SUM(BE120:BE133))*I33),  2)</f>
        <v>0</v>
      </c>
      <c r="L33" s="32"/>
    </row>
    <row r="34" spans="2:12" s="1" customFormat="1" ht="14.4" customHeight="1">
      <c r="B34" s="32"/>
      <c r="E34" s="27" t="s">
        <v>43</v>
      </c>
      <c r="F34" s="91">
        <f>ROUND((SUM(BF120:BF133)),  2)</f>
        <v>0</v>
      </c>
      <c r="I34" s="92">
        <v>0.12</v>
      </c>
      <c r="J34" s="91">
        <f>ROUND(((SUM(BF120:BF133))*I34),  2)</f>
        <v>0</v>
      </c>
      <c r="L34" s="32"/>
    </row>
    <row r="35" spans="2:12" s="1" customFormat="1" ht="14.4" hidden="1" customHeight="1">
      <c r="B35" s="32"/>
      <c r="E35" s="27" t="s">
        <v>44</v>
      </c>
      <c r="F35" s="91">
        <f>ROUND((SUM(BG120:BG133)),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>
      <c r="B36" s="32"/>
      <c r="E36" s="27" t="s">
        <v>45</v>
      </c>
      <c r="F36" s="91">
        <f>ROUND((SUM(BH120:BH133)),  2)</f>
        <v>0</v>
      </c>
      <c r="I36" s="92">
        <v>0.12</v>
      </c>
      <c r="J36" s="91">
        <f>0</f>
        <v>0</v>
      </c>
      <c r="L36" s="32"/>
    </row>
    <row r="37" spans="2:12" s="1" customFormat="1" ht="14.4" hidden="1" customHeight="1">
      <c r="B37" s="32"/>
      <c r="E37" s="27" t="s">
        <v>46</v>
      </c>
      <c r="F37" s="91">
        <f>ROUND((SUM(BI120:BI133)),  2)</f>
        <v>0</v>
      </c>
      <c r="I37" s="92">
        <v>0</v>
      </c>
      <c r="J37" s="91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109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4" t="str">
        <f>E7</f>
        <v>Stavební úpravy pavilonu 7, ul. Vejprnická č.p. 679, Plzeň</v>
      </c>
      <c r="F85" s="245"/>
      <c r="G85" s="245"/>
      <c r="H85" s="245"/>
      <c r="L85" s="32"/>
    </row>
    <row r="86" spans="2:47" s="1" customFormat="1" ht="12" customHeight="1">
      <c r="B86" s="32"/>
      <c r="C86" s="27" t="s">
        <v>107</v>
      </c>
      <c r="L86" s="32"/>
    </row>
    <row r="87" spans="2:47" s="1" customFormat="1" ht="16.5" customHeight="1">
      <c r="B87" s="32"/>
      <c r="E87" s="206" t="str">
        <f>E9</f>
        <v>05 - Vstup</v>
      </c>
      <c r="F87" s="246"/>
      <c r="G87" s="246"/>
      <c r="H87" s="246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Plzeň</v>
      </c>
      <c r="I89" s="27" t="s">
        <v>22</v>
      </c>
      <c r="J89" s="52" t="str">
        <f>IF(J12="","",J12)</f>
        <v>12. 3. 2026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24</v>
      </c>
      <c r="F91" s="25" t="str">
        <f>E15</f>
        <v>SOUE Plzeň, Vejprnická 56</v>
      </c>
      <c r="I91" s="27" t="s">
        <v>31</v>
      </c>
      <c r="J91" s="30" t="str">
        <f>E21</f>
        <v>A.D.S. Rokycany s.r.o.</v>
      </c>
      <c r="L91" s="32"/>
    </row>
    <row r="92" spans="2:47" s="1" customFormat="1" ht="25.65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>A.D.S. Rokycany s.r.o.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110</v>
      </c>
      <c r="D94" s="93"/>
      <c r="E94" s="93"/>
      <c r="F94" s="93"/>
      <c r="G94" s="93"/>
      <c r="H94" s="93"/>
      <c r="I94" s="93"/>
      <c r="J94" s="102" t="s">
        <v>111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112</v>
      </c>
      <c r="J96" s="66">
        <f>J120</f>
        <v>0</v>
      </c>
      <c r="L96" s="32"/>
      <c r="AU96" s="17" t="s">
        <v>113</v>
      </c>
    </row>
    <row r="97" spans="2:12" s="8" customFormat="1" ht="24.9" customHeight="1">
      <c r="B97" s="104"/>
      <c r="D97" s="105" t="s">
        <v>1392</v>
      </c>
      <c r="E97" s="106"/>
      <c r="F97" s="106"/>
      <c r="G97" s="106"/>
      <c r="H97" s="106"/>
      <c r="I97" s="106"/>
      <c r="J97" s="107">
        <f>J121</f>
        <v>0</v>
      </c>
      <c r="L97" s="104"/>
    </row>
    <row r="98" spans="2:12" s="9" customFormat="1" ht="19.95" customHeight="1">
      <c r="B98" s="108"/>
      <c r="D98" s="109" t="s">
        <v>1393</v>
      </c>
      <c r="E98" s="110"/>
      <c r="F98" s="110"/>
      <c r="G98" s="110"/>
      <c r="H98" s="110"/>
      <c r="I98" s="110"/>
      <c r="J98" s="111">
        <f>J122</f>
        <v>0</v>
      </c>
      <c r="L98" s="108"/>
    </row>
    <row r="99" spans="2:12" s="8" customFormat="1" ht="24.9" customHeight="1">
      <c r="B99" s="104"/>
      <c r="D99" s="105" t="s">
        <v>121</v>
      </c>
      <c r="E99" s="106"/>
      <c r="F99" s="106"/>
      <c r="G99" s="106"/>
      <c r="H99" s="106"/>
      <c r="I99" s="106"/>
      <c r="J99" s="107">
        <f>J125</f>
        <v>0</v>
      </c>
      <c r="L99" s="104"/>
    </row>
    <row r="100" spans="2:12" s="9" customFormat="1" ht="19.95" customHeight="1">
      <c r="B100" s="108"/>
      <c r="D100" s="109" t="s">
        <v>1110</v>
      </c>
      <c r="E100" s="110"/>
      <c r="F100" s="110"/>
      <c r="G100" s="110"/>
      <c r="H100" s="110"/>
      <c r="I100" s="110"/>
      <c r="J100" s="111">
        <f>J126</f>
        <v>0</v>
      </c>
      <c r="L100" s="108"/>
    </row>
    <row r="101" spans="2:12" s="1" customFormat="1" ht="21.75" customHeight="1">
      <c r="B101" s="32"/>
      <c r="L101" s="32"/>
    </row>
    <row r="102" spans="2:12" s="1" customFormat="1" ht="6.9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12" s="1" customFormat="1" ht="6.9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" customHeight="1">
      <c r="B107" s="32"/>
      <c r="C107" s="21" t="s">
        <v>123</v>
      </c>
      <c r="L107" s="32"/>
    </row>
    <row r="108" spans="2:12" s="1" customFormat="1" ht="6.9" customHeight="1">
      <c r="B108" s="32"/>
      <c r="L108" s="32"/>
    </row>
    <row r="109" spans="2:12" s="1" customFormat="1" ht="12" customHeight="1">
      <c r="B109" s="32"/>
      <c r="C109" s="27" t="s">
        <v>16</v>
      </c>
      <c r="L109" s="32"/>
    </row>
    <row r="110" spans="2:12" s="1" customFormat="1" ht="16.5" customHeight="1">
      <c r="B110" s="32"/>
      <c r="E110" s="244" t="str">
        <f>E7</f>
        <v>Stavební úpravy pavilonu 7, ul. Vejprnická č.p. 679, Plzeň</v>
      </c>
      <c r="F110" s="245"/>
      <c r="G110" s="245"/>
      <c r="H110" s="245"/>
      <c r="L110" s="32"/>
    </row>
    <row r="111" spans="2:12" s="1" customFormat="1" ht="12" customHeight="1">
      <c r="B111" s="32"/>
      <c r="C111" s="27" t="s">
        <v>107</v>
      </c>
      <c r="L111" s="32"/>
    </row>
    <row r="112" spans="2:12" s="1" customFormat="1" ht="16.5" customHeight="1">
      <c r="B112" s="32"/>
      <c r="E112" s="206" t="str">
        <f>E9</f>
        <v>05 - Vstup</v>
      </c>
      <c r="F112" s="246"/>
      <c r="G112" s="246"/>
      <c r="H112" s="246"/>
      <c r="L112" s="32"/>
    </row>
    <row r="113" spans="2:65" s="1" customFormat="1" ht="6.9" customHeight="1">
      <c r="B113" s="32"/>
      <c r="L113" s="32"/>
    </row>
    <row r="114" spans="2:65" s="1" customFormat="1" ht="12" customHeight="1">
      <c r="B114" s="32"/>
      <c r="C114" s="27" t="s">
        <v>20</v>
      </c>
      <c r="F114" s="25" t="str">
        <f>F12</f>
        <v>Plzeň</v>
      </c>
      <c r="I114" s="27" t="s">
        <v>22</v>
      </c>
      <c r="J114" s="52" t="str">
        <f>IF(J12="","",J12)</f>
        <v>12. 3. 2026</v>
      </c>
      <c r="L114" s="32"/>
    </row>
    <row r="115" spans="2:65" s="1" customFormat="1" ht="6.9" customHeight="1">
      <c r="B115" s="32"/>
      <c r="L115" s="32"/>
    </row>
    <row r="116" spans="2:65" s="1" customFormat="1" ht="25.65" customHeight="1">
      <c r="B116" s="32"/>
      <c r="C116" s="27" t="s">
        <v>24</v>
      </c>
      <c r="F116" s="25" t="str">
        <f>E15</f>
        <v>SOUE Plzeň, Vejprnická 56</v>
      </c>
      <c r="I116" s="27" t="s">
        <v>31</v>
      </c>
      <c r="J116" s="30" t="str">
        <f>E21</f>
        <v>A.D.S. Rokycany s.r.o.</v>
      </c>
      <c r="L116" s="32"/>
    </row>
    <row r="117" spans="2:65" s="1" customFormat="1" ht="25.65" customHeight="1">
      <c r="B117" s="32"/>
      <c r="C117" s="27" t="s">
        <v>29</v>
      </c>
      <c r="F117" s="25" t="str">
        <f>IF(E18="","",E18)</f>
        <v>Vyplň údaj</v>
      </c>
      <c r="I117" s="27" t="s">
        <v>35</v>
      </c>
      <c r="J117" s="30" t="str">
        <f>E24</f>
        <v>A.D.S. Rokycany s.r.o.</v>
      </c>
      <c r="L117" s="32"/>
    </row>
    <row r="118" spans="2:65" s="1" customFormat="1" ht="10.35" customHeight="1">
      <c r="B118" s="32"/>
      <c r="L118" s="32"/>
    </row>
    <row r="119" spans="2:65" s="10" customFormat="1" ht="29.25" customHeight="1">
      <c r="B119" s="112"/>
      <c r="C119" s="113" t="s">
        <v>124</v>
      </c>
      <c r="D119" s="114" t="s">
        <v>62</v>
      </c>
      <c r="E119" s="114" t="s">
        <v>58</v>
      </c>
      <c r="F119" s="114" t="s">
        <v>59</v>
      </c>
      <c r="G119" s="114" t="s">
        <v>125</v>
      </c>
      <c r="H119" s="114" t="s">
        <v>126</v>
      </c>
      <c r="I119" s="114" t="s">
        <v>127</v>
      </c>
      <c r="J119" s="114" t="s">
        <v>111</v>
      </c>
      <c r="K119" s="115" t="s">
        <v>128</v>
      </c>
      <c r="L119" s="112"/>
      <c r="M119" s="59" t="s">
        <v>1</v>
      </c>
      <c r="N119" s="60" t="s">
        <v>41</v>
      </c>
      <c r="O119" s="60" t="s">
        <v>129</v>
      </c>
      <c r="P119" s="60" t="s">
        <v>130</v>
      </c>
      <c r="Q119" s="60" t="s">
        <v>131</v>
      </c>
      <c r="R119" s="60" t="s">
        <v>132</v>
      </c>
      <c r="S119" s="60" t="s">
        <v>133</v>
      </c>
      <c r="T119" s="61" t="s">
        <v>134</v>
      </c>
    </row>
    <row r="120" spans="2:65" s="1" customFormat="1" ht="22.8" customHeight="1">
      <c r="B120" s="32"/>
      <c r="C120" s="64" t="s">
        <v>135</v>
      </c>
      <c r="J120" s="116">
        <f>BK120</f>
        <v>0</v>
      </c>
      <c r="L120" s="32"/>
      <c r="M120" s="62"/>
      <c r="N120" s="53"/>
      <c r="O120" s="53"/>
      <c r="P120" s="117">
        <f>P121+P125</f>
        <v>0</v>
      </c>
      <c r="Q120" s="53"/>
      <c r="R120" s="117">
        <f>R121+R125</f>
        <v>5.0000000000000002E-5</v>
      </c>
      <c r="S120" s="53"/>
      <c r="T120" s="118">
        <f>T121+T125</f>
        <v>0</v>
      </c>
      <c r="AT120" s="17" t="s">
        <v>76</v>
      </c>
      <c r="AU120" s="17" t="s">
        <v>113</v>
      </c>
      <c r="BK120" s="119">
        <f>BK121+BK125</f>
        <v>0</v>
      </c>
    </row>
    <row r="121" spans="2:65" s="11" customFormat="1" ht="25.95" customHeight="1">
      <c r="B121" s="120"/>
      <c r="D121" s="121" t="s">
        <v>76</v>
      </c>
      <c r="E121" s="122" t="s">
        <v>1012</v>
      </c>
      <c r="F121" s="122" t="s">
        <v>1013</v>
      </c>
      <c r="I121" s="123"/>
      <c r="J121" s="124">
        <f>BK121</f>
        <v>0</v>
      </c>
      <c r="L121" s="120"/>
      <c r="M121" s="125"/>
      <c r="P121" s="126">
        <f>P122</f>
        <v>0</v>
      </c>
      <c r="R121" s="126">
        <f>R122</f>
        <v>5.0000000000000002E-5</v>
      </c>
      <c r="T121" s="127">
        <f>T122</f>
        <v>0</v>
      </c>
      <c r="AR121" s="121" t="s">
        <v>85</v>
      </c>
      <c r="AT121" s="128" t="s">
        <v>76</v>
      </c>
      <c r="AU121" s="128" t="s">
        <v>77</v>
      </c>
      <c r="AY121" s="121" t="s">
        <v>138</v>
      </c>
      <c r="BK121" s="129">
        <f>BK122</f>
        <v>0</v>
      </c>
    </row>
    <row r="122" spans="2:65" s="11" customFormat="1" ht="22.8" customHeight="1">
      <c r="B122" s="120"/>
      <c r="D122" s="121" t="s">
        <v>76</v>
      </c>
      <c r="E122" s="130" t="s">
        <v>188</v>
      </c>
      <c r="F122" s="130" t="s">
        <v>1394</v>
      </c>
      <c r="I122" s="123"/>
      <c r="J122" s="131">
        <f>BK122</f>
        <v>0</v>
      </c>
      <c r="L122" s="120"/>
      <c r="M122" s="125"/>
      <c r="P122" s="126">
        <f>SUM(P123:P124)</f>
        <v>0</v>
      </c>
      <c r="R122" s="126">
        <f>SUM(R123:R124)</f>
        <v>5.0000000000000002E-5</v>
      </c>
      <c r="T122" s="127">
        <f>SUM(T123:T124)</f>
        <v>0</v>
      </c>
      <c r="AR122" s="121" t="s">
        <v>85</v>
      </c>
      <c r="AT122" s="128" t="s">
        <v>76</v>
      </c>
      <c r="AU122" s="128" t="s">
        <v>85</v>
      </c>
      <c r="AY122" s="121" t="s">
        <v>138</v>
      </c>
      <c r="BK122" s="129">
        <f>SUM(BK123:BK124)</f>
        <v>0</v>
      </c>
    </row>
    <row r="123" spans="2:65" s="1" customFormat="1" ht="24.15" customHeight="1">
      <c r="B123" s="32"/>
      <c r="C123" s="132" t="s">
        <v>85</v>
      </c>
      <c r="D123" s="132" t="s">
        <v>140</v>
      </c>
      <c r="E123" s="133" t="s">
        <v>1395</v>
      </c>
      <c r="F123" s="134" t="s">
        <v>1396</v>
      </c>
      <c r="G123" s="135" t="s">
        <v>232</v>
      </c>
      <c r="H123" s="136">
        <v>1</v>
      </c>
      <c r="I123" s="137"/>
      <c r="J123" s="138">
        <f>ROUND(I123*H123,2)</f>
        <v>0</v>
      </c>
      <c r="K123" s="134" t="s">
        <v>144</v>
      </c>
      <c r="L123" s="32"/>
      <c r="M123" s="139" t="s">
        <v>1</v>
      </c>
      <c r="N123" s="140" t="s">
        <v>42</v>
      </c>
      <c r="P123" s="141">
        <f>O123*H123</f>
        <v>0</v>
      </c>
      <c r="Q123" s="141">
        <v>1.0000000000000001E-5</v>
      </c>
      <c r="R123" s="141">
        <f>Q123*H123</f>
        <v>1.0000000000000001E-5</v>
      </c>
      <c r="S123" s="141">
        <v>0</v>
      </c>
      <c r="T123" s="142">
        <f>S123*H123</f>
        <v>0</v>
      </c>
      <c r="AR123" s="143" t="s">
        <v>145</v>
      </c>
      <c r="AT123" s="143" t="s">
        <v>140</v>
      </c>
      <c r="AU123" s="143" t="s">
        <v>87</v>
      </c>
      <c r="AY123" s="17" t="s">
        <v>138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7" t="s">
        <v>85</v>
      </c>
      <c r="BK123" s="144">
        <f>ROUND(I123*H123,2)</f>
        <v>0</v>
      </c>
      <c r="BL123" s="17" t="s">
        <v>145</v>
      </c>
      <c r="BM123" s="143" t="s">
        <v>1397</v>
      </c>
    </row>
    <row r="124" spans="2:65" s="1" customFormat="1" ht="21.75" customHeight="1">
      <c r="B124" s="32"/>
      <c r="C124" s="173" t="s">
        <v>87</v>
      </c>
      <c r="D124" s="173" t="s">
        <v>201</v>
      </c>
      <c r="E124" s="174" t="s">
        <v>1398</v>
      </c>
      <c r="F124" s="175" t="s">
        <v>1399</v>
      </c>
      <c r="G124" s="176" t="s">
        <v>232</v>
      </c>
      <c r="H124" s="177">
        <v>1</v>
      </c>
      <c r="I124" s="178"/>
      <c r="J124" s="179">
        <f>ROUND(I124*H124,2)</f>
        <v>0</v>
      </c>
      <c r="K124" s="175" t="s">
        <v>144</v>
      </c>
      <c r="L124" s="180"/>
      <c r="M124" s="181" t="s">
        <v>1</v>
      </c>
      <c r="N124" s="182" t="s">
        <v>42</v>
      </c>
      <c r="P124" s="141">
        <f>O124*H124</f>
        <v>0</v>
      </c>
      <c r="Q124" s="141">
        <v>4.0000000000000003E-5</v>
      </c>
      <c r="R124" s="141">
        <f>Q124*H124</f>
        <v>4.0000000000000003E-5</v>
      </c>
      <c r="S124" s="141">
        <v>0</v>
      </c>
      <c r="T124" s="142">
        <f>S124*H124</f>
        <v>0</v>
      </c>
      <c r="AR124" s="143" t="s">
        <v>182</v>
      </c>
      <c r="AT124" s="143" t="s">
        <v>201</v>
      </c>
      <c r="AU124" s="143" t="s">
        <v>87</v>
      </c>
      <c r="AY124" s="17" t="s">
        <v>138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7" t="s">
        <v>85</v>
      </c>
      <c r="BK124" s="144">
        <f>ROUND(I124*H124,2)</f>
        <v>0</v>
      </c>
      <c r="BL124" s="17" t="s">
        <v>145</v>
      </c>
      <c r="BM124" s="143" t="s">
        <v>1400</v>
      </c>
    </row>
    <row r="125" spans="2:65" s="11" customFormat="1" ht="25.95" customHeight="1">
      <c r="B125" s="120"/>
      <c r="D125" s="121" t="s">
        <v>76</v>
      </c>
      <c r="E125" s="122" t="s">
        <v>275</v>
      </c>
      <c r="F125" s="122" t="s">
        <v>276</v>
      </c>
      <c r="I125" s="123"/>
      <c r="J125" s="124">
        <f>BK125</f>
        <v>0</v>
      </c>
      <c r="L125" s="120"/>
      <c r="M125" s="125"/>
      <c r="P125" s="126">
        <f>P126</f>
        <v>0</v>
      </c>
      <c r="R125" s="126">
        <f>R126</f>
        <v>0</v>
      </c>
      <c r="T125" s="127">
        <f>T126</f>
        <v>0</v>
      </c>
      <c r="AR125" s="121" t="s">
        <v>87</v>
      </c>
      <c r="AT125" s="128" t="s">
        <v>76</v>
      </c>
      <c r="AU125" s="128" t="s">
        <v>77</v>
      </c>
      <c r="AY125" s="121" t="s">
        <v>138</v>
      </c>
      <c r="BK125" s="129">
        <f>BK126</f>
        <v>0</v>
      </c>
    </row>
    <row r="126" spans="2:65" s="11" customFormat="1" ht="22.8" customHeight="1">
      <c r="B126" s="120"/>
      <c r="D126" s="121" t="s">
        <v>76</v>
      </c>
      <c r="E126" s="130" t="s">
        <v>1202</v>
      </c>
      <c r="F126" s="130" t="s">
        <v>1203</v>
      </c>
      <c r="I126" s="123"/>
      <c r="J126" s="131">
        <f>BK126</f>
        <v>0</v>
      </c>
      <c r="L126" s="120"/>
      <c r="M126" s="125"/>
      <c r="P126" s="126">
        <f>SUM(P127:P133)</f>
        <v>0</v>
      </c>
      <c r="R126" s="126">
        <f>SUM(R127:R133)</f>
        <v>0</v>
      </c>
      <c r="T126" s="127">
        <f>SUM(T127:T133)</f>
        <v>0</v>
      </c>
      <c r="AR126" s="121" t="s">
        <v>87</v>
      </c>
      <c r="AT126" s="128" t="s">
        <v>76</v>
      </c>
      <c r="AU126" s="128" t="s">
        <v>85</v>
      </c>
      <c r="AY126" s="121" t="s">
        <v>138</v>
      </c>
      <c r="BK126" s="129">
        <f>SUM(BK127:BK133)</f>
        <v>0</v>
      </c>
    </row>
    <row r="127" spans="2:65" s="1" customFormat="1" ht="49.05" customHeight="1">
      <c r="B127" s="32"/>
      <c r="C127" s="132" t="s">
        <v>154</v>
      </c>
      <c r="D127" s="132" t="s">
        <v>140</v>
      </c>
      <c r="E127" s="133" t="s">
        <v>1401</v>
      </c>
      <c r="F127" s="134" t="s">
        <v>1402</v>
      </c>
      <c r="G127" s="135" t="s">
        <v>232</v>
      </c>
      <c r="H127" s="136">
        <v>1</v>
      </c>
      <c r="I127" s="137"/>
      <c r="J127" s="138">
        <f>ROUND(I127*H127,2)</f>
        <v>0</v>
      </c>
      <c r="K127" s="134" t="s">
        <v>144</v>
      </c>
      <c r="L127" s="32"/>
      <c r="M127" s="139" t="s">
        <v>1</v>
      </c>
      <c r="N127" s="140" t="s">
        <v>42</v>
      </c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AR127" s="143" t="s">
        <v>223</v>
      </c>
      <c r="AT127" s="143" t="s">
        <v>140</v>
      </c>
      <c r="AU127" s="143" t="s">
        <v>87</v>
      </c>
      <c r="AY127" s="17" t="s">
        <v>138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7" t="s">
        <v>85</v>
      </c>
      <c r="BK127" s="144">
        <f>ROUND(I127*H127,2)</f>
        <v>0</v>
      </c>
      <c r="BL127" s="17" t="s">
        <v>223</v>
      </c>
      <c r="BM127" s="143" t="s">
        <v>1403</v>
      </c>
    </row>
    <row r="128" spans="2:65" s="12" customFormat="1" ht="10.199999999999999">
      <c r="B128" s="145"/>
      <c r="D128" s="146" t="s">
        <v>147</v>
      </c>
      <c r="E128" s="147" t="s">
        <v>1</v>
      </c>
      <c r="F128" s="148" t="s">
        <v>327</v>
      </c>
      <c r="H128" s="147" t="s">
        <v>1</v>
      </c>
      <c r="I128" s="149"/>
      <c r="L128" s="145"/>
      <c r="M128" s="150"/>
      <c r="T128" s="151"/>
      <c r="AT128" s="147" t="s">
        <v>147</v>
      </c>
      <c r="AU128" s="147" t="s">
        <v>87</v>
      </c>
      <c r="AV128" s="12" t="s">
        <v>85</v>
      </c>
      <c r="AW128" s="12" t="s">
        <v>34</v>
      </c>
      <c r="AX128" s="12" t="s">
        <v>77</v>
      </c>
      <c r="AY128" s="147" t="s">
        <v>138</v>
      </c>
    </row>
    <row r="129" spans="2:65" s="13" customFormat="1" ht="10.199999999999999">
      <c r="B129" s="152"/>
      <c r="D129" s="146" t="s">
        <v>147</v>
      </c>
      <c r="E129" s="153" t="s">
        <v>1</v>
      </c>
      <c r="F129" s="154" t="s">
        <v>85</v>
      </c>
      <c r="H129" s="155">
        <v>1</v>
      </c>
      <c r="I129" s="156"/>
      <c r="L129" s="152"/>
      <c r="M129" s="157"/>
      <c r="T129" s="158"/>
      <c r="AT129" s="153" t="s">
        <v>147</v>
      </c>
      <c r="AU129" s="153" t="s">
        <v>87</v>
      </c>
      <c r="AV129" s="13" t="s">
        <v>87</v>
      </c>
      <c r="AW129" s="13" t="s">
        <v>34</v>
      </c>
      <c r="AX129" s="13" t="s">
        <v>85</v>
      </c>
      <c r="AY129" s="153" t="s">
        <v>138</v>
      </c>
    </row>
    <row r="130" spans="2:65" s="1" customFormat="1" ht="33" customHeight="1">
      <c r="B130" s="32"/>
      <c r="C130" s="132" t="s">
        <v>145</v>
      </c>
      <c r="D130" s="132" t="s">
        <v>140</v>
      </c>
      <c r="E130" s="133" t="s">
        <v>1404</v>
      </c>
      <c r="F130" s="134" t="s">
        <v>1405</v>
      </c>
      <c r="G130" s="135" t="s">
        <v>232</v>
      </c>
      <c r="H130" s="136">
        <v>1</v>
      </c>
      <c r="I130" s="137"/>
      <c r="J130" s="138">
        <f>ROUND(I130*H130,2)</f>
        <v>0</v>
      </c>
      <c r="K130" s="134" t="s">
        <v>144</v>
      </c>
      <c r="L130" s="32"/>
      <c r="M130" s="139" t="s">
        <v>1</v>
      </c>
      <c r="N130" s="140" t="s">
        <v>42</v>
      </c>
      <c r="P130" s="141">
        <f>O130*H130</f>
        <v>0</v>
      </c>
      <c r="Q130" s="141">
        <v>0</v>
      </c>
      <c r="R130" s="141">
        <f>Q130*H130</f>
        <v>0</v>
      </c>
      <c r="S130" s="141">
        <v>0</v>
      </c>
      <c r="T130" s="142">
        <f>S130*H130</f>
        <v>0</v>
      </c>
      <c r="AR130" s="143" t="s">
        <v>223</v>
      </c>
      <c r="AT130" s="143" t="s">
        <v>140</v>
      </c>
      <c r="AU130" s="143" t="s">
        <v>87</v>
      </c>
      <c r="AY130" s="17" t="s">
        <v>138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7" t="s">
        <v>85</v>
      </c>
      <c r="BK130" s="144">
        <f>ROUND(I130*H130,2)</f>
        <v>0</v>
      </c>
      <c r="BL130" s="17" t="s">
        <v>223</v>
      </c>
      <c r="BM130" s="143" t="s">
        <v>1406</v>
      </c>
    </row>
    <row r="131" spans="2:65" s="12" customFormat="1" ht="10.199999999999999">
      <c r="B131" s="145"/>
      <c r="D131" s="146" t="s">
        <v>147</v>
      </c>
      <c r="E131" s="147" t="s">
        <v>1</v>
      </c>
      <c r="F131" s="148" t="s">
        <v>327</v>
      </c>
      <c r="H131" s="147" t="s">
        <v>1</v>
      </c>
      <c r="I131" s="149"/>
      <c r="L131" s="145"/>
      <c r="M131" s="150"/>
      <c r="T131" s="151"/>
      <c r="AT131" s="147" t="s">
        <v>147</v>
      </c>
      <c r="AU131" s="147" t="s">
        <v>87</v>
      </c>
      <c r="AV131" s="12" t="s">
        <v>85</v>
      </c>
      <c r="AW131" s="12" t="s">
        <v>34</v>
      </c>
      <c r="AX131" s="12" t="s">
        <v>77</v>
      </c>
      <c r="AY131" s="147" t="s">
        <v>138</v>
      </c>
    </row>
    <row r="132" spans="2:65" s="13" customFormat="1" ht="10.199999999999999">
      <c r="B132" s="152"/>
      <c r="D132" s="146" t="s">
        <v>147</v>
      </c>
      <c r="E132" s="153" t="s">
        <v>1</v>
      </c>
      <c r="F132" s="154" t="s">
        <v>85</v>
      </c>
      <c r="H132" s="155">
        <v>1</v>
      </c>
      <c r="I132" s="156"/>
      <c r="L132" s="152"/>
      <c r="M132" s="157"/>
      <c r="T132" s="158"/>
      <c r="AT132" s="153" t="s">
        <v>147</v>
      </c>
      <c r="AU132" s="153" t="s">
        <v>87</v>
      </c>
      <c r="AV132" s="13" t="s">
        <v>87</v>
      </c>
      <c r="AW132" s="13" t="s">
        <v>34</v>
      </c>
      <c r="AX132" s="13" t="s">
        <v>85</v>
      </c>
      <c r="AY132" s="153" t="s">
        <v>138</v>
      </c>
    </row>
    <row r="133" spans="2:65" s="1" customFormat="1" ht="24.15" customHeight="1">
      <c r="B133" s="32"/>
      <c r="C133" s="132" t="s">
        <v>168</v>
      </c>
      <c r="D133" s="132" t="s">
        <v>140</v>
      </c>
      <c r="E133" s="133" t="s">
        <v>1407</v>
      </c>
      <c r="F133" s="134" t="s">
        <v>1408</v>
      </c>
      <c r="G133" s="135" t="s">
        <v>185</v>
      </c>
      <c r="H133" s="136">
        <v>5.1999999999999998E-2</v>
      </c>
      <c r="I133" s="137"/>
      <c r="J133" s="138">
        <f>ROUND(I133*H133,2)</f>
        <v>0</v>
      </c>
      <c r="K133" s="134" t="s">
        <v>144</v>
      </c>
      <c r="L133" s="32"/>
      <c r="M133" s="183" t="s">
        <v>1</v>
      </c>
      <c r="N133" s="184" t="s">
        <v>42</v>
      </c>
      <c r="O133" s="185"/>
      <c r="P133" s="186">
        <f>O133*H133</f>
        <v>0</v>
      </c>
      <c r="Q133" s="186">
        <v>0</v>
      </c>
      <c r="R133" s="186">
        <f>Q133*H133</f>
        <v>0</v>
      </c>
      <c r="S133" s="186">
        <v>0</v>
      </c>
      <c r="T133" s="187">
        <f>S133*H133</f>
        <v>0</v>
      </c>
      <c r="AR133" s="143" t="s">
        <v>223</v>
      </c>
      <c r="AT133" s="143" t="s">
        <v>140</v>
      </c>
      <c r="AU133" s="143" t="s">
        <v>87</v>
      </c>
      <c r="AY133" s="17" t="s">
        <v>138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7" t="s">
        <v>85</v>
      </c>
      <c r="BK133" s="144">
        <f>ROUND(I133*H133,2)</f>
        <v>0</v>
      </c>
      <c r="BL133" s="17" t="s">
        <v>223</v>
      </c>
      <c r="BM133" s="143" t="s">
        <v>1409</v>
      </c>
    </row>
    <row r="134" spans="2:65" s="1" customFormat="1" ht="6.9" customHeight="1">
      <c r="B134" s="44"/>
      <c r="C134" s="45"/>
      <c r="D134" s="45"/>
      <c r="E134" s="45"/>
      <c r="F134" s="45"/>
      <c r="G134" s="45"/>
      <c r="H134" s="45"/>
      <c r="I134" s="45"/>
      <c r="J134" s="45"/>
      <c r="K134" s="45"/>
      <c r="L134" s="32"/>
    </row>
  </sheetData>
  <sheetProtection algorithmName="SHA-512" hashValue="b/N12Q3wGIa6S+yR6HGgQKLs3K1xLrCCxS1+ugmr/7zJ513ouo50UnqwmTE6MRBpgWIUrsrJ5mb8sO1/tgUDnQ==" saltValue="2GhNGdrtNtiRna5q68Fi9Zp9XV9jZ7NzrEXHC5JR+4t1zwfyCPboUw61vpMIcIbgpubKZ3b92C0mFI8MztZTMg==" spinCount="100000" sheet="1" objects="1" scenarios="1" formatColumns="0" formatRows="0" autoFilter="0"/>
  <autoFilter ref="C119:K133" xr:uid="{00000000-0009-0000-0000-000005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75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7" t="s">
        <v>102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" customHeight="1">
      <c r="B4" s="20"/>
      <c r="D4" s="21" t="s">
        <v>106</v>
      </c>
      <c r="L4" s="20"/>
      <c r="M4" s="88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4" t="str">
        <f>'Rekapitulace stavby'!K6</f>
        <v>Stavební úpravy pavilonu 7, ul. Vejprnická č.p. 679, Plzeň</v>
      </c>
      <c r="F7" s="245"/>
      <c r="G7" s="245"/>
      <c r="H7" s="245"/>
      <c r="L7" s="20"/>
    </row>
    <row r="8" spans="2:46" s="1" customFormat="1" ht="12" customHeight="1">
      <c r="B8" s="32"/>
      <c r="D8" s="27" t="s">
        <v>107</v>
      </c>
      <c r="L8" s="32"/>
    </row>
    <row r="9" spans="2:46" s="1" customFormat="1" ht="16.5" customHeight="1">
      <c r="B9" s="32"/>
      <c r="E9" s="206" t="s">
        <v>1410</v>
      </c>
      <c r="F9" s="246"/>
      <c r="G9" s="246"/>
      <c r="H9" s="246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12. 3. 2026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7" t="str">
        <f>'Rekapitulace stavby'!E14</f>
        <v>Vyplň údaj</v>
      </c>
      <c r="F18" s="228"/>
      <c r="G18" s="228"/>
      <c r="H18" s="228"/>
      <c r="I18" s="27" t="s">
        <v>28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">
        <v>32</v>
      </c>
      <c r="L23" s="32"/>
    </row>
    <row r="24" spans="2:12" s="1" customFormat="1" ht="18" customHeight="1">
      <c r="B24" s="32"/>
      <c r="E24" s="25" t="s">
        <v>33</v>
      </c>
      <c r="I24" s="27" t="s">
        <v>28</v>
      </c>
      <c r="J24" s="25" t="s">
        <v>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9"/>
      <c r="E27" s="233" t="s">
        <v>1</v>
      </c>
      <c r="F27" s="233"/>
      <c r="G27" s="233"/>
      <c r="H27" s="233"/>
      <c r="L27" s="89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37</v>
      </c>
      <c r="J30" s="66">
        <f>ROUND(J130, 2)</f>
        <v>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" customHeight="1">
      <c r="B33" s="32"/>
      <c r="D33" s="55" t="s">
        <v>41</v>
      </c>
      <c r="E33" s="27" t="s">
        <v>42</v>
      </c>
      <c r="F33" s="91">
        <f>ROUND((SUM(BE130:BE274)),  2)</f>
        <v>0</v>
      </c>
      <c r="I33" s="92">
        <v>0.21</v>
      </c>
      <c r="J33" s="91">
        <f>ROUND(((SUM(BE130:BE274))*I33),  2)</f>
        <v>0</v>
      </c>
      <c r="L33" s="32"/>
    </row>
    <row r="34" spans="2:12" s="1" customFormat="1" ht="14.4" customHeight="1">
      <c r="B34" s="32"/>
      <c r="E34" s="27" t="s">
        <v>43</v>
      </c>
      <c r="F34" s="91">
        <f>ROUND((SUM(BF130:BF274)),  2)</f>
        <v>0</v>
      </c>
      <c r="I34" s="92">
        <v>0.12</v>
      </c>
      <c r="J34" s="91">
        <f>ROUND(((SUM(BF130:BF274))*I34),  2)</f>
        <v>0</v>
      </c>
      <c r="L34" s="32"/>
    </row>
    <row r="35" spans="2:12" s="1" customFormat="1" ht="14.4" hidden="1" customHeight="1">
      <c r="B35" s="32"/>
      <c r="E35" s="27" t="s">
        <v>44</v>
      </c>
      <c r="F35" s="91">
        <f>ROUND((SUM(BG130:BG274)),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>
      <c r="B36" s="32"/>
      <c r="E36" s="27" t="s">
        <v>45</v>
      </c>
      <c r="F36" s="91">
        <f>ROUND((SUM(BH130:BH274)),  2)</f>
        <v>0</v>
      </c>
      <c r="I36" s="92">
        <v>0.12</v>
      </c>
      <c r="J36" s="91">
        <f>0</f>
        <v>0</v>
      </c>
      <c r="L36" s="32"/>
    </row>
    <row r="37" spans="2:12" s="1" customFormat="1" ht="14.4" hidden="1" customHeight="1">
      <c r="B37" s="32"/>
      <c r="E37" s="27" t="s">
        <v>46</v>
      </c>
      <c r="F37" s="91">
        <f>ROUND((SUM(BI130:BI274)),  2)</f>
        <v>0</v>
      </c>
      <c r="I37" s="92">
        <v>0</v>
      </c>
      <c r="J37" s="91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109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4" t="str">
        <f>E7</f>
        <v>Stavební úpravy pavilonu 7, ul. Vejprnická č.p. 679, Plzeň</v>
      </c>
      <c r="F85" s="245"/>
      <c r="G85" s="245"/>
      <c r="H85" s="245"/>
      <c r="L85" s="32"/>
    </row>
    <row r="86" spans="2:47" s="1" customFormat="1" ht="12" customHeight="1">
      <c r="B86" s="32"/>
      <c r="C86" s="27" t="s">
        <v>107</v>
      </c>
      <c r="L86" s="32"/>
    </row>
    <row r="87" spans="2:47" s="1" customFormat="1" ht="16.5" customHeight="1">
      <c r="B87" s="32"/>
      <c r="E87" s="206" t="str">
        <f>E9</f>
        <v>06 - Ostatní práce</v>
      </c>
      <c r="F87" s="246"/>
      <c r="G87" s="246"/>
      <c r="H87" s="246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Plzeň</v>
      </c>
      <c r="I89" s="27" t="s">
        <v>22</v>
      </c>
      <c r="J89" s="52" t="str">
        <f>IF(J12="","",J12)</f>
        <v>12. 3. 2026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24</v>
      </c>
      <c r="F91" s="25" t="str">
        <f>E15</f>
        <v>SOUE Plzeň, Vejprnická 56</v>
      </c>
      <c r="I91" s="27" t="s">
        <v>31</v>
      </c>
      <c r="J91" s="30" t="str">
        <f>E21</f>
        <v>A.D.S. Rokycany s.r.o.</v>
      </c>
      <c r="L91" s="32"/>
    </row>
    <row r="92" spans="2:47" s="1" customFormat="1" ht="25.65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>A.D.S. Rokycany s.r.o.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110</v>
      </c>
      <c r="D94" s="93"/>
      <c r="E94" s="93"/>
      <c r="F94" s="93"/>
      <c r="G94" s="93"/>
      <c r="H94" s="93"/>
      <c r="I94" s="93"/>
      <c r="J94" s="102" t="s">
        <v>111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112</v>
      </c>
      <c r="J96" s="66">
        <f>J130</f>
        <v>0</v>
      </c>
      <c r="L96" s="32"/>
      <c r="AU96" s="17" t="s">
        <v>113</v>
      </c>
    </row>
    <row r="97" spans="2:12" s="8" customFormat="1" ht="24.9" customHeight="1">
      <c r="B97" s="104"/>
      <c r="D97" s="105" t="s">
        <v>1411</v>
      </c>
      <c r="E97" s="106"/>
      <c r="F97" s="106"/>
      <c r="G97" s="106"/>
      <c r="H97" s="106"/>
      <c r="I97" s="106"/>
      <c r="J97" s="107">
        <f>J131</f>
        <v>0</v>
      </c>
      <c r="L97" s="104"/>
    </row>
    <row r="98" spans="2:12" s="8" customFormat="1" ht="24.9" customHeight="1">
      <c r="B98" s="104"/>
      <c r="D98" s="105" t="s">
        <v>114</v>
      </c>
      <c r="E98" s="106"/>
      <c r="F98" s="106"/>
      <c r="G98" s="106"/>
      <c r="H98" s="106"/>
      <c r="I98" s="106"/>
      <c r="J98" s="107">
        <f>J142</f>
        <v>0</v>
      </c>
      <c r="L98" s="104"/>
    </row>
    <row r="99" spans="2:12" s="9" customFormat="1" ht="19.95" customHeight="1">
      <c r="B99" s="108"/>
      <c r="D99" s="109" t="s">
        <v>115</v>
      </c>
      <c r="E99" s="110"/>
      <c r="F99" s="110"/>
      <c r="G99" s="110"/>
      <c r="H99" s="110"/>
      <c r="I99" s="110"/>
      <c r="J99" s="111">
        <f>J143</f>
        <v>0</v>
      </c>
      <c r="L99" s="108"/>
    </row>
    <row r="100" spans="2:12" s="9" customFormat="1" ht="19.95" customHeight="1">
      <c r="B100" s="108"/>
      <c r="D100" s="109" t="s">
        <v>309</v>
      </c>
      <c r="E100" s="110"/>
      <c r="F100" s="110"/>
      <c r="G100" s="110"/>
      <c r="H100" s="110"/>
      <c r="I100" s="110"/>
      <c r="J100" s="111">
        <f>J156</f>
        <v>0</v>
      </c>
      <c r="L100" s="108"/>
    </row>
    <row r="101" spans="2:12" s="9" customFormat="1" ht="19.95" customHeight="1">
      <c r="B101" s="108"/>
      <c r="D101" s="109" t="s">
        <v>118</v>
      </c>
      <c r="E101" s="110"/>
      <c r="F101" s="110"/>
      <c r="G101" s="110"/>
      <c r="H101" s="110"/>
      <c r="I101" s="110"/>
      <c r="J101" s="111">
        <f>J162</f>
        <v>0</v>
      </c>
      <c r="L101" s="108"/>
    </row>
    <row r="102" spans="2:12" s="9" customFormat="1" ht="19.95" customHeight="1">
      <c r="B102" s="108"/>
      <c r="D102" s="109" t="s">
        <v>1412</v>
      </c>
      <c r="E102" s="110"/>
      <c r="F102" s="110"/>
      <c r="G102" s="110"/>
      <c r="H102" s="110"/>
      <c r="I102" s="110"/>
      <c r="J102" s="111">
        <f>J165</f>
        <v>0</v>
      </c>
      <c r="L102" s="108"/>
    </row>
    <row r="103" spans="2:12" s="9" customFormat="1" ht="19.95" customHeight="1">
      <c r="B103" s="108"/>
      <c r="D103" s="109" t="s">
        <v>119</v>
      </c>
      <c r="E103" s="110"/>
      <c r="F103" s="110"/>
      <c r="G103" s="110"/>
      <c r="H103" s="110"/>
      <c r="I103" s="110"/>
      <c r="J103" s="111">
        <f>J167</f>
        <v>0</v>
      </c>
      <c r="L103" s="108"/>
    </row>
    <row r="104" spans="2:12" s="9" customFormat="1" ht="19.95" customHeight="1">
      <c r="B104" s="108"/>
      <c r="D104" s="109" t="s">
        <v>120</v>
      </c>
      <c r="E104" s="110"/>
      <c r="F104" s="110"/>
      <c r="G104" s="110"/>
      <c r="H104" s="110"/>
      <c r="I104" s="110"/>
      <c r="J104" s="111">
        <f>J173</f>
        <v>0</v>
      </c>
      <c r="L104" s="108"/>
    </row>
    <row r="105" spans="2:12" s="8" customFormat="1" ht="24.9" customHeight="1">
      <c r="B105" s="104"/>
      <c r="D105" s="105" t="s">
        <v>121</v>
      </c>
      <c r="E105" s="106"/>
      <c r="F105" s="106"/>
      <c r="G105" s="106"/>
      <c r="H105" s="106"/>
      <c r="I105" s="106"/>
      <c r="J105" s="107">
        <f>J175</f>
        <v>0</v>
      </c>
      <c r="L105" s="104"/>
    </row>
    <row r="106" spans="2:12" s="9" customFormat="1" ht="19.95" customHeight="1">
      <c r="B106" s="108"/>
      <c r="D106" s="109" t="s">
        <v>1110</v>
      </c>
      <c r="E106" s="110"/>
      <c r="F106" s="110"/>
      <c r="G106" s="110"/>
      <c r="H106" s="110"/>
      <c r="I106" s="110"/>
      <c r="J106" s="111">
        <f>J176</f>
        <v>0</v>
      </c>
      <c r="L106" s="108"/>
    </row>
    <row r="107" spans="2:12" s="9" customFormat="1" ht="19.95" customHeight="1">
      <c r="B107" s="108"/>
      <c r="D107" s="109" t="s">
        <v>689</v>
      </c>
      <c r="E107" s="110"/>
      <c r="F107" s="110"/>
      <c r="G107" s="110"/>
      <c r="H107" s="110"/>
      <c r="I107" s="110"/>
      <c r="J107" s="111">
        <f>J219</f>
        <v>0</v>
      </c>
      <c r="L107" s="108"/>
    </row>
    <row r="108" spans="2:12" s="9" customFormat="1" ht="19.95" customHeight="1">
      <c r="B108" s="108"/>
      <c r="D108" s="109" t="s">
        <v>1112</v>
      </c>
      <c r="E108" s="110"/>
      <c r="F108" s="110"/>
      <c r="G108" s="110"/>
      <c r="H108" s="110"/>
      <c r="I108" s="110"/>
      <c r="J108" s="111">
        <f>J227</f>
        <v>0</v>
      </c>
      <c r="L108" s="108"/>
    </row>
    <row r="109" spans="2:12" s="9" customFormat="1" ht="19.95" customHeight="1">
      <c r="B109" s="108"/>
      <c r="D109" s="109" t="s">
        <v>690</v>
      </c>
      <c r="E109" s="110"/>
      <c r="F109" s="110"/>
      <c r="G109" s="110"/>
      <c r="H109" s="110"/>
      <c r="I109" s="110"/>
      <c r="J109" s="111">
        <f>J231</f>
        <v>0</v>
      </c>
      <c r="L109" s="108"/>
    </row>
    <row r="110" spans="2:12" s="9" customFormat="1" ht="19.95" customHeight="1">
      <c r="B110" s="108"/>
      <c r="D110" s="109" t="s">
        <v>1114</v>
      </c>
      <c r="E110" s="110"/>
      <c r="F110" s="110"/>
      <c r="G110" s="110"/>
      <c r="H110" s="110"/>
      <c r="I110" s="110"/>
      <c r="J110" s="111">
        <f>J250</f>
        <v>0</v>
      </c>
      <c r="L110" s="108"/>
    </row>
    <row r="111" spans="2:12" s="1" customFormat="1" ht="21.75" customHeight="1">
      <c r="B111" s="32"/>
      <c r="L111" s="32"/>
    </row>
    <row r="112" spans="2:12" s="1" customFormat="1" ht="6.9" customHeight="1"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32"/>
    </row>
    <row r="116" spans="2:12" s="1" customFormat="1" ht="6.9" customHeight="1"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32"/>
    </row>
    <row r="117" spans="2:12" s="1" customFormat="1" ht="24.9" customHeight="1">
      <c r="B117" s="32"/>
      <c r="C117" s="21" t="s">
        <v>123</v>
      </c>
      <c r="L117" s="32"/>
    </row>
    <row r="118" spans="2:12" s="1" customFormat="1" ht="6.9" customHeight="1">
      <c r="B118" s="32"/>
      <c r="L118" s="32"/>
    </row>
    <row r="119" spans="2:12" s="1" customFormat="1" ht="12" customHeight="1">
      <c r="B119" s="32"/>
      <c r="C119" s="27" t="s">
        <v>16</v>
      </c>
      <c r="L119" s="32"/>
    </row>
    <row r="120" spans="2:12" s="1" customFormat="1" ht="16.5" customHeight="1">
      <c r="B120" s="32"/>
      <c r="E120" s="244" t="str">
        <f>E7</f>
        <v>Stavební úpravy pavilonu 7, ul. Vejprnická č.p. 679, Plzeň</v>
      </c>
      <c r="F120" s="245"/>
      <c r="G120" s="245"/>
      <c r="H120" s="245"/>
      <c r="L120" s="32"/>
    </row>
    <row r="121" spans="2:12" s="1" customFormat="1" ht="12" customHeight="1">
      <c r="B121" s="32"/>
      <c r="C121" s="27" t="s">
        <v>107</v>
      </c>
      <c r="L121" s="32"/>
    </row>
    <row r="122" spans="2:12" s="1" customFormat="1" ht="16.5" customHeight="1">
      <c r="B122" s="32"/>
      <c r="E122" s="206" t="str">
        <f>E9</f>
        <v>06 - Ostatní práce</v>
      </c>
      <c r="F122" s="246"/>
      <c r="G122" s="246"/>
      <c r="H122" s="246"/>
      <c r="L122" s="32"/>
    </row>
    <row r="123" spans="2:12" s="1" customFormat="1" ht="6.9" customHeight="1">
      <c r="B123" s="32"/>
      <c r="L123" s="32"/>
    </row>
    <row r="124" spans="2:12" s="1" customFormat="1" ht="12" customHeight="1">
      <c r="B124" s="32"/>
      <c r="C124" s="27" t="s">
        <v>20</v>
      </c>
      <c r="F124" s="25" t="str">
        <f>F12</f>
        <v>Plzeň</v>
      </c>
      <c r="I124" s="27" t="s">
        <v>22</v>
      </c>
      <c r="J124" s="52" t="str">
        <f>IF(J12="","",J12)</f>
        <v>12. 3. 2026</v>
      </c>
      <c r="L124" s="32"/>
    </row>
    <row r="125" spans="2:12" s="1" customFormat="1" ht="6.9" customHeight="1">
      <c r="B125" s="32"/>
      <c r="L125" s="32"/>
    </row>
    <row r="126" spans="2:12" s="1" customFormat="1" ht="25.65" customHeight="1">
      <c r="B126" s="32"/>
      <c r="C126" s="27" t="s">
        <v>24</v>
      </c>
      <c r="F126" s="25" t="str">
        <f>E15</f>
        <v>SOUE Plzeň, Vejprnická 56</v>
      </c>
      <c r="I126" s="27" t="s">
        <v>31</v>
      </c>
      <c r="J126" s="30" t="str">
        <f>E21</f>
        <v>A.D.S. Rokycany s.r.o.</v>
      </c>
      <c r="L126" s="32"/>
    </row>
    <row r="127" spans="2:12" s="1" customFormat="1" ht="25.65" customHeight="1">
      <c r="B127" s="32"/>
      <c r="C127" s="27" t="s">
        <v>29</v>
      </c>
      <c r="F127" s="25" t="str">
        <f>IF(E18="","",E18)</f>
        <v>Vyplň údaj</v>
      </c>
      <c r="I127" s="27" t="s">
        <v>35</v>
      </c>
      <c r="J127" s="30" t="str">
        <f>E24</f>
        <v>A.D.S. Rokycany s.r.o.</v>
      </c>
      <c r="L127" s="32"/>
    </row>
    <row r="128" spans="2:12" s="1" customFormat="1" ht="10.35" customHeight="1">
      <c r="B128" s="32"/>
      <c r="L128" s="32"/>
    </row>
    <row r="129" spans="2:65" s="10" customFormat="1" ht="29.25" customHeight="1">
      <c r="B129" s="112"/>
      <c r="C129" s="113" t="s">
        <v>124</v>
      </c>
      <c r="D129" s="114" t="s">
        <v>62</v>
      </c>
      <c r="E129" s="114" t="s">
        <v>58</v>
      </c>
      <c r="F129" s="114" t="s">
        <v>59</v>
      </c>
      <c r="G129" s="114" t="s">
        <v>125</v>
      </c>
      <c r="H129" s="114" t="s">
        <v>126</v>
      </c>
      <c r="I129" s="114" t="s">
        <v>127</v>
      </c>
      <c r="J129" s="114" t="s">
        <v>111</v>
      </c>
      <c r="K129" s="115" t="s">
        <v>128</v>
      </c>
      <c r="L129" s="112"/>
      <c r="M129" s="59" t="s">
        <v>1</v>
      </c>
      <c r="N129" s="60" t="s">
        <v>41</v>
      </c>
      <c r="O129" s="60" t="s">
        <v>129</v>
      </c>
      <c r="P129" s="60" t="s">
        <v>130</v>
      </c>
      <c r="Q129" s="60" t="s">
        <v>131</v>
      </c>
      <c r="R129" s="60" t="s">
        <v>132</v>
      </c>
      <c r="S129" s="60" t="s">
        <v>133</v>
      </c>
      <c r="T129" s="61" t="s">
        <v>134</v>
      </c>
    </row>
    <row r="130" spans="2:65" s="1" customFormat="1" ht="22.8" customHeight="1">
      <c r="B130" s="32"/>
      <c r="C130" s="64" t="s">
        <v>135</v>
      </c>
      <c r="J130" s="116">
        <f>BK130</f>
        <v>0</v>
      </c>
      <c r="L130" s="32"/>
      <c r="M130" s="62"/>
      <c r="N130" s="53"/>
      <c r="O130" s="53"/>
      <c r="P130" s="117">
        <f>P131+P142+P175</f>
        <v>0</v>
      </c>
      <c r="Q130" s="53"/>
      <c r="R130" s="117">
        <f>R131+R142+R175</f>
        <v>9.7662403799999993</v>
      </c>
      <c r="S130" s="53"/>
      <c r="T130" s="118">
        <f>T131+T142+T175</f>
        <v>17.278693999999998</v>
      </c>
      <c r="AT130" s="17" t="s">
        <v>76</v>
      </c>
      <c r="AU130" s="17" t="s">
        <v>113</v>
      </c>
      <c r="BK130" s="119">
        <f>BK131+BK142+BK175</f>
        <v>0</v>
      </c>
    </row>
    <row r="131" spans="2:65" s="11" customFormat="1" ht="25.95" customHeight="1">
      <c r="B131" s="120"/>
      <c r="D131" s="121" t="s">
        <v>76</v>
      </c>
      <c r="E131" s="122" t="s">
        <v>946</v>
      </c>
      <c r="F131" s="122" t="s">
        <v>1413</v>
      </c>
      <c r="I131" s="123"/>
      <c r="J131" s="124">
        <f>BK131</f>
        <v>0</v>
      </c>
      <c r="L131" s="120"/>
      <c r="M131" s="125"/>
      <c r="P131" s="126">
        <f>SUM(P132:P141)</f>
        <v>0</v>
      </c>
      <c r="R131" s="126">
        <f>SUM(R132:R141)</f>
        <v>3.8400000000000001E-3</v>
      </c>
      <c r="T131" s="127">
        <f>SUM(T132:T141)</f>
        <v>2.9999999999999997E-4</v>
      </c>
      <c r="AR131" s="121" t="s">
        <v>85</v>
      </c>
      <c r="AT131" s="128" t="s">
        <v>76</v>
      </c>
      <c r="AU131" s="128" t="s">
        <v>77</v>
      </c>
      <c r="AY131" s="121" t="s">
        <v>138</v>
      </c>
      <c r="BK131" s="129">
        <f>SUM(BK132:BK141)</f>
        <v>0</v>
      </c>
    </row>
    <row r="132" spans="2:65" s="1" customFormat="1" ht="16.5" customHeight="1">
      <c r="B132" s="32"/>
      <c r="C132" s="132" t="s">
        <v>85</v>
      </c>
      <c r="D132" s="132" t="s">
        <v>140</v>
      </c>
      <c r="E132" s="133" t="s">
        <v>1414</v>
      </c>
      <c r="F132" s="134" t="s">
        <v>1415</v>
      </c>
      <c r="G132" s="135" t="s">
        <v>232</v>
      </c>
      <c r="H132" s="136">
        <v>2</v>
      </c>
      <c r="I132" s="137"/>
      <c r="J132" s="138">
        <f>ROUND(I132*H132,2)</f>
        <v>0</v>
      </c>
      <c r="K132" s="134" t="s">
        <v>144</v>
      </c>
      <c r="L132" s="32"/>
      <c r="M132" s="139" t="s">
        <v>1</v>
      </c>
      <c r="N132" s="140" t="s">
        <v>42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145</v>
      </c>
      <c r="AT132" s="143" t="s">
        <v>140</v>
      </c>
      <c r="AU132" s="143" t="s">
        <v>85</v>
      </c>
      <c r="AY132" s="17" t="s">
        <v>138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7" t="s">
        <v>85</v>
      </c>
      <c r="BK132" s="144">
        <f>ROUND(I132*H132,2)</f>
        <v>0</v>
      </c>
      <c r="BL132" s="17" t="s">
        <v>145</v>
      </c>
      <c r="BM132" s="143" t="s">
        <v>1416</v>
      </c>
    </row>
    <row r="133" spans="2:65" s="13" customFormat="1" ht="10.199999999999999">
      <c r="B133" s="152"/>
      <c r="D133" s="146" t="s">
        <v>147</v>
      </c>
      <c r="E133" s="153" t="s">
        <v>1</v>
      </c>
      <c r="F133" s="154" t="s">
        <v>87</v>
      </c>
      <c r="H133" s="155">
        <v>2</v>
      </c>
      <c r="I133" s="156"/>
      <c r="L133" s="152"/>
      <c r="M133" s="157"/>
      <c r="T133" s="158"/>
      <c r="AT133" s="153" t="s">
        <v>147</v>
      </c>
      <c r="AU133" s="153" t="s">
        <v>85</v>
      </c>
      <c r="AV133" s="13" t="s">
        <v>87</v>
      </c>
      <c r="AW133" s="13" t="s">
        <v>34</v>
      </c>
      <c r="AX133" s="13" t="s">
        <v>85</v>
      </c>
      <c r="AY133" s="153" t="s">
        <v>138</v>
      </c>
    </row>
    <row r="134" spans="2:65" s="1" customFormat="1" ht="24.15" customHeight="1">
      <c r="B134" s="32"/>
      <c r="C134" s="173" t="s">
        <v>87</v>
      </c>
      <c r="D134" s="173" t="s">
        <v>201</v>
      </c>
      <c r="E134" s="174" t="s">
        <v>1417</v>
      </c>
      <c r="F134" s="175" t="s">
        <v>1418</v>
      </c>
      <c r="G134" s="176" t="s">
        <v>232</v>
      </c>
      <c r="H134" s="177">
        <v>2</v>
      </c>
      <c r="I134" s="178"/>
      <c r="J134" s="179">
        <f>ROUND(I134*H134,2)</f>
        <v>0</v>
      </c>
      <c r="K134" s="175" t="s">
        <v>144</v>
      </c>
      <c r="L134" s="180"/>
      <c r="M134" s="181" t="s">
        <v>1</v>
      </c>
      <c r="N134" s="182" t="s">
        <v>42</v>
      </c>
      <c r="P134" s="141">
        <f>O134*H134</f>
        <v>0</v>
      </c>
      <c r="Q134" s="141">
        <v>2.0000000000000001E-4</v>
      </c>
      <c r="R134" s="141">
        <f>Q134*H134</f>
        <v>4.0000000000000002E-4</v>
      </c>
      <c r="S134" s="141">
        <v>0</v>
      </c>
      <c r="T134" s="142">
        <f>S134*H134</f>
        <v>0</v>
      </c>
      <c r="AR134" s="143" t="s">
        <v>182</v>
      </c>
      <c r="AT134" s="143" t="s">
        <v>201</v>
      </c>
      <c r="AU134" s="143" t="s">
        <v>85</v>
      </c>
      <c r="AY134" s="17" t="s">
        <v>138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7" t="s">
        <v>85</v>
      </c>
      <c r="BK134" s="144">
        <f>ROUND(I134*H134,2)</f>
        <v>0</v>
      </c>
      <c r="BL134" s="17" t="s">
        <v>145</v>
      </c>
      <c r="BM134" s="143" t="s">
        <v>1419</v>
      </c>
    </row>
    <row r="135" spans="2:65" s="13" customFormat="1" ht="10.199999999999999">
      <c r="B135" s="152"/>
      <c r="D135" s="146" t="s">
        <v>147</v>
      </c>
      <c r="E135" s="153" t="s">
        <v>1</v>
      </c>
      <c r="F135" s="154" t="s">
        <v>87</v>
      </c>
      <c r="H135" s="155">
        <v>2</v>
      </c>
      <c r="I135" s="156"/>
      <c r="L135" s="152"/>
      <c r="M135" s="157"/>
      <c r="T135" s="158"/>
      <c r="AT135" s="153" t="s">
        <v>147</v>
      </c>
      <c r="AU135" s="153" t="s">
        <v>85</v>
      </c>
      <c r="AV135" s="13" t="s">
        <v>87</v>
      </c>
      <c r="AW135" s="13" t="s">
        <v>34</v>
      </c>
      <c r="AX135" s="13" t="s">
        <v>85</v>
      </c>
      <c r="AY135" s="153" t="s">
        <v>138</v>
      </c>
    </row>
    <row r="136" spans="2:65" s="1" customFormat="1" ht="24.15" customHeight="1">
      <c r="B136" s="32"/>
      <c r="C136" s="132" t="s">
        <v>154</v>
      </c>
      <c r="D136" s="132" t="s">
        <v>140</v>
      </c>
      <c r="E136" s="133" t="s">
        <v>1420</v>
      </c>
      <c r="F136" s="134" t="s">
        <v>1421</v>
      </c>
      <c r="G136" s="135" t="s">
        <v>232</v>
      </c>
      <c r="H136" s="136">
        <v>2</v>
      </c>
      <c r="I136" s="137"/>
      <c r="J136" s="138">
        <f>ROUND(I136*H136,2)</f>
        <v>0</v>
      </c>
      <c r="K136" s="134" t="s">
        <v>144</v>
      </c>
      <c r="L136" s="32"/>
      <c r="M136" s="139" t="s">
        <v>1</v>
      </c>
      <c r="N136" s="140" t="s">
        <v>42</v>
      </c>
      <c r="P136" s="141">
        <f>O136*H136</f>
        <v>0</v>
      </c>
      <c r="Q136" s="141">
        <v>0</v>
      </c>
      <c r="R136" s="141">
        <f>Q136*H136</f>
        <v>0</v>
      </c>
      <c r="S136" s="141">
        <v>1.4999999999999999E-4</v>
      </c>
      <c r="T136" s="142">
        <f>S136*H136</f>
        <v>2.9999999999999997E-4</v>
      </c>
      <c r="AR136" s="143" t="s">
        <v>145</v>
      </c>
      <c r="AT136" s="143" t="s">
        <v>140</v>
      </c>
      <c r="AU136" s="143" t="s">
        <v>85</v>
      </c>
      <c r="AY136" s="17" t="s">
        <v>138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7" t="s">
        <v>85</v>
      </c>
      <c r="BK136" s="144">
        <f>ROUND(I136*H136,2)</f>
        <v>0</v>
      </c>
      <c r="BL136" s="17" t="s">
        <v>145</v>
      </c>
      <c r="BM136" s="143" t="s">
        <v>1422</v>
      </c>
    </row>
    <row r="137" spans="2:65" s="13" customFormat="1" ht="10.199999999999999">
      <c r="B137" s="152"/>
      <c r="D137" s="146" t="s">
        <v>147</v>
      </c>
      <c r="E137" s="153" t="s">
        <v>1</v>
      </c>
      <c r="F137" s="154" t="s">
        <v>87</v>
      </c>
      <c r="H137" s="155">
        <v>2</v>
      </c>
      <c r="I137" s="156"/>
      <c r="L137" s="152"/>
      <c r="M137" s="157"/>
      <c r="T137" s="158"/>
      <c r="AT137" s="153" t="s">
        <v>147</v>
      </c>
      <c r="AU137" s="153" t="s">
        <v>85</v>
      </c>
      <c r="AV137" s="13" t="s">
        <v>87</v>
      </c>
      <c r="AW137" s="13" t="s">
        <v>34</v>
      </c>
      <c r="AX137" s="13" t="s">
        <v>85</v>
      </c>
      <c r="AY137" s="153" t="s">
        <v>138</v>
      </c>
    </row>
    <row r="138" spans="2:65" s="1" customFormat="1" ht="24.15" customHeight="1">
      <c r="B138" s="32"/>
      <c r="C138" s="132" t="s">
        <v>145</v>
      </c>
      <c r="D138" s="132" t="s">
        <v>140</v>
      </c>
      <c r="E138" s="133" t="s">
        <v>1423</v>
      </c>
      <c r="F138" s="134" t="s">
        <v>1424</v>
      </c>
      <c r="G138" s="135" t="s">
        <v>243</v>
      </c>
      <c r="H138" s="136">
        <v>2</v>
      </c>
      <c r="I138" s="137"/>
      <c r="J138" s="138">
        <f>ROUND(I138*H138,2)</f>
        <v>0</v>
      </c>
      <c r="K138" s="134" t="s">
        <v>144</v>
      </c>
      <c r="L138" s="32"/>
      <c r="M138" s="139" t="s">
        <v>1</v>
      </c>
      <c r="N138" s="140" t="s">
        <v>42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145</v>
      </c>
      <c r="AT138" s="143" t="s">
        <v>140</v>
      </c>
      <c r="AU138" s="143" t="s">
        <v>85</v>
      </c>
      <c r="AY138" s="17" t="s">
        <v>138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7" t="s">
        <v>85</v>
      </c>
      <c r="BK138" s="144">
        <f>ROUND(I138*H138,2)</f>
        <v>0</v>
      </c>
      <c r="BL138" s="17" t="s">
        <v>145</v>
      </c>
      <c r="BM138" s="143" t="s">
        <v>1425</v>
      </c>
    </row>
    <row r="139" spans="2:65" s="13" customFormat="1" ht="10.199999999999999">
      <c r="B139" s="152"/>
      <c r="D139" s="146" t="s">
        <v>147</v>
      </c>
      <c r="E139" s="153" t="s">
        <v>1</v>
      </c>
      <c r="F139" s="154" t="s">
        <v>87</v>
      </c>
      <c r="H139" s="155">
        <v>2</v>
      </c>
      <c r="I139" s="156"/>
      <c r="L139" s="152"/>
      <c r="M139" s="157"/>
      <c r="T139" s="158"/>
      <c r="AT139" s="153" t="s">
        <v>147</v>
      </c>
      <c r="AU139" s="153" t="s">
        <v>85</v>
      </c>
      <c r="AV139" s="13" t="s">
        <v>87</v>
      </c>
      <c r="AW139" s="13" t="s">
        <v>34</v>
      </c>
      <c r="AX139" s="13" t="s">
        <v>85</v>
      </c>
      <c r="AY139" s="153" t="s">
        <v>138</v>
      </c>
    </row>
    <row r="140" spans="2:65" s="1" customFormat="1" ht="16.5" customHeight="1">
      <c r="B140" s="32"/>
      <c r="C140" s="173" t="s">
        <v>168</v>
      </c>
      <c r="D140" s="173" t="s">
        <v>201</v>
      </c>
      <c r="E140" s="174" t="s">
        <v>1426</v>
      </c>
      <c r="F140" s="175" t="s">
        <v>1427</v>
      </c>
      <c r="G140" s="176" t="s">
        <v>243</v>
      </c>
      <c r="H140" s="177">
        <v>2</v>
      </c>
      <c r="I140" s="178"/>
      <c r="J140" s="179">
        <f>ROUND(I140*H140,2)</f>
        <v>0</v>
      </c>
      <c r="K140" s="175" t="s">
        <v>1</v>
      </c>
      <c r="L140" s="180"/>
      <c r="M140" s="181" t="s">
        <v>1</v>
      </c>
      <c r="N140" s="182" t="s">
        <v>42</v>
      </c>
      <c r="P140" s="141">
        <f>O140*H140</f>
        <v>0</v>
      </c>
      <c r="Q140" s="141">
        <v>1.72E-3</v>
      </c>
      <c r="R140" s="141">
        <f>Q140*H140</f>
        <v>3.4399999999999999E-3</v>
      </c>
      <c r="S140" s="141">
        <v>0</v>
      </c>
      <c r="T140" s="142">
        <f>S140*H140</f>
        <v>0</v>
      </c>
      <c r="AR140" s="143" t="s">
        <v>182</v>
      </c>
      <c r="AT140" s="143" t="s">
        <v>201</v>
      </c>
      <c r="AU140" s="143" t="s">
        <v>85</v>
      </c>
      <c r="AY140" s="17" t="s">
        <v>138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7" t="s">
        <v>85</v>
      </c>
      <c r="BK140" s="144">
        <f>ROUND(I140*H140,2)</f>
        <v>0</v>
      </c>
      <c r="BL140" s="17" t="s">
        <v>145</v>
      </c>
      <c r="BM140" s="143" t="s">
        <v>1428</v>
      </c>
    </row>
    <row r="141" spans="2:65" s="13" customFormat="1" ht="10.199999999999999">
      <c r="B141" s="152"/>
      <c r="D141" s="146" t="s">
        <v>147</v>
      </c>
      <c r="E141" s="153" t="s">
        <v>1</v>
      </c>
      <c r="F141" s="154" t="s">
        <v>87</v>
      </c>
      <c r="H141" s="155">
        <v>2</v>
      </c>
      <c r="I141" s="156"/>
      <c r="L141" s="152"/>
      <c r="M141" s="157"/>
      <c r="T141" s="158"/>
      <c r="AT141" s="153" t="s">
        <v>147</v>
      </c>
      <c r="AU141" s="153" t="s">
        <v>85</v>
      </c>
      <c r="AV141" s="13" t="s">
        <v>87</v>
      </c>
      <c r="AW141" s="13" t="s">
        <v>34</v>
      </c>
      <c r="AX141" s="13" t="s">
        <v>85</v>
      </c>
      <c r="AY141" s="153" t="s">
        <v>138</v>
      </c>
    </row>
    <row r="142" spans="2:65" s="11" customFormat="1" ht="25.95" customHeight="1">
      <c r="B142" s="120"/>
      <c r="D142" s="121" t="s">
        <v>76</v>
      </c>
      <c r="E142" s="122" t="s">
        <v>136</v>
      </c>
      <c r="F142" s="122" t="s">
        <v>137</v>
      </c>
      <c r="I142" s="123"/>
      <c r="J142" s="124">
        <f>BK142</f>
        <v>0</v>
      </c>
      <c r="L142" s="120"/>
      <c r="M142" s="125"/>
      <c r="P142" s="126">
        <f>P143+P156+P162+P165+P167+P173</f>
        <v>0</v>
      </c>
      <c r="R142" s="126">
        <f>R143+R156+R162+R165+R167+R173</f>
        <v>1.9972799999999999E-2</v>
      </c>
      <c r="T142" s="127">
        <f>T143+T156+T162+T165+T167+T173</f>
        <v>16.804979999999997</v>
      </c>
      <c r="AR142" s="121" t="s">
        <v>85</v>
      </c>
      <c r="AT142" s="128" t="s">
        <v>76</v>
      </c>
      <c r="AU142" s="128" t="s">
        <v>77</v>
      </c>
      <c r="AY142" s="121" t="s">
        <v>138</v>
      </c>
      <c r="BK142" s="129">
        <f>BK143+BK156+BK162+BK165+BK167+BK173</f>
        <v>0</v>
      </c>
    </row>
    <row r="143" spans="2:65" s="11" customFormat="1" ht="22.8" customHeight="1">
      <c r="B143" s="120"/>
      <c r="D143" s="121" t="s">
        <v>76</v>
      </c>
      <c r="E143" s="130" t="s">
        <v>85</v>
      </c>
      <c r="F143" s="130" t="s">
        <v>139</v>
      </c>
      <c r="I143" s="123"/>
      <c r="J143" s="131">
        <f>BK143</f>
        <v>0</v>
      </c>
      <c r="L143" s="120"/>
      <c r="M143" s="125"/>
      <c r="P143" s="126">
        <f>SUM(P144:P155)</f>
        <v>0</v>
      </c>
      <c r="R143" s="126">
        <f>SUM(R144:R155)</f>
        <v>0</v>
      </c>
      <c r="T143" s="127">
        <f>SUM(T144:T155)</f>
        <v>0</v>
      </c>
      <c r="AR143" s="121" t="s">
        <v>85</v>
      </c>
      <c r="AT143" s="128" t="s">
        <v>76</v>
      </c>
      <c r="AU143" s="128" t="s">
        <v>85</v>
      </c>
      <c r="AY143" s="121" t="s">
        <v>138</v>
      </c>
      <c r="BK143" s="129">
        <f>SUM(BK144:BK155)</f>
        <v>0</v>
      </c>
    </row>
    <row r="144" spans="2:65" s="1" customFormat="1" ht="44.25" customHeight="1">
      <c r="B144" s="32"/>
      <c r="C144" s="132" t="s">
        <v>173</v>
      </c>
      <c r="D144" s="132" t="s">
        <v>140</v>
      </c>
      <c r="E144" s="133" t="s">
        <v>1429</v>
      </c>
      <c r="F144" s="134" t="s">
        <v>1430</v>
      </c>
      <c r="G144" s="135" t="s">
        <v>157</v>
      </c>
      <c r="H144" s="136">
        <v>23.625</v>
      </c>
      <c r="I144" s="137"/>
      <c r="J144" s="138">
        <f>ROUND(I144*H144,2)</f>
        <v>0</v>
      </c>
      <c r="K144" s="134" t="s">
        <v>1</v>
      </c>
      <c r="L144" s="32"/>
      <c r="M144" s="139" t="s">
        <v>1</v>
      </c>
      <c r="N144" s="140" t="s">
        <v>42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145</v>
      </c>
      <c r="AT144" s="143" t="s">
        <v>140</v>
      </c>
      <c r="AU144" s="143" t="s">
        <v>87</v>
      </c>
      <c r="AY144" s="17" t="s">
        <v>138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7" t="s">
        <v>85</v>
      </c>
      <c r="BK144" s="144">
        <f>ROUND(I144*H144,2)</f>
        <v>0</v>
      </c>
      <c r="BL144" s="17" t="s">
        <v>145</v>
      </c>
      <c r="BM144" s="143" t="s">
        <v>1431</v>
      </c>
    </row>
    <row r="145" spans="2:65" s="12" customFormat="1" ht="10.199999999999999">
      <c r="B145" s="145"/>
      <c r="D145" s="146" t="s">
        <v>147</v>
      </c>
      <c r="E145" s="147" t="s">
        <v>1</v>
      </c>
      <c r="F145" s="148" t="s">
        <v>1432</v>
      </c>
      <c r="H145" s="147" t="s">
        <v>1</v>
      </c>
      <c r="I145" s="149"/>
      <c r="L145" s="145"/>
      <c r="M145" s="150"/>
      <c r="T145" s="151"/>
      <c r="AT145" s="147" t="s">
        <v>147</v>
      </c>
      <c r="AU145" s="147" t="s">
        <v>87</v>
      </c>
      <c r="AV145" s="12" t="s">
        <v>85</v>
      </c>
      <c r="AW145" s="12" t="s">
        <v>34</v>
      </c>
      <c r="AX145" s="12" t="s">
        <v>77</v>
      </c>
      <c r="AY145" s="147" t="s">
        <v>138</v>
      </c>
    </row>
    <row r="146" spans="2:65" s="13" customFormat="1" ht="10.199999999999999">
      <c r="B146" s="152"/>
      <c r="D146" s="146" t="s">
        <v>147</v>
      </c>
      <c r="E146" s="153" t="s">
        <v>1</v>
      </c>
      <c r="F146" s="154" t="s">
        <v>1433</v>
      </c>
      <c r="H146" s="155">
        <v>23.625</v>
      </c>
      <c r="I146" s="156"/>
      <c r="L146" s="152"/>
      <c r="M146" s="157"/>
      <c r="T146" s="158"/>
      <c r="AT146" s="153" t="s">
        <v>147</v>
      </c>
      <c r="AU146" s="153" t="s">
        <v>87</v>
      </c>
      <c r="AV146" s="13" t="s">
        <v>87</v>
      </c>
      <c r="AW146" s="13" t="s">
        <v>34</v>
      </c>
      <c r="AX146" s="13" t="s">
        <v>77</v>
      </c>
      <c r="AY146" s="153" t="s">
        <v>138</v>
      </c>
    </row>
    <row r="147" spans="2:65" s="14" customFormat="1" ht="10.199999999999999">
      <c r="B147" s="159"/>
      <c r="D147" s="146" t="s">
        <v>147</v>
      </c>
      <c r="E147" s="160" t="s">
        <v>1</v>
      </c>
      <c r="F147" s="161" t="s">
        <v>150</v>
      </c>
      <c r="H147" s="162">
        <v>23.625</v>
      </c>
      <c r="I147" s="163"/>
      <c r="L147" s="159"/>
      <c r="M147" s="164"/>
      <c r="T147" s="165"/>
      <c r="AT147" s="160" t="s">
        <v>147</v>
      </c>
      <c r="AU147" s="160" t="s">
        <v>87</v>
      </c>
      <c r="AV147" s="14" t="s">
        <v>145</v>
      </c>
      <c r="AW147" s="14" t="s">
        <v>34</v>
      </c>
      <c r="AX147" s="14" t="s">
        <v>85</v>
      </c>
      <c r="AY147" s="160" t="s">
        <v>138</v>
      </c>
    </row>
    <row r="148" spans="2:65" s="1" customFormat="1" ht="37.799999999999997" customHeight="1">
      <c r="B148" s="32"/>
      <c r="C148" s="132" t="s">
        <v>178</v>
      </c>
      <c r="D148" s="132" t="s">
        <v>140</v>
      </c>
      <c r="E148" s="133" t="s">
        <v>174</v>
      </c>
      <c r="F148" s="134" t="s">
        <v>175</v>
      </c>
      <c r="G148" s="135" t="s">
        <v>157</v>
      </c>
      <c r="H148" s="136">
        <v>23.625</v>
      </c>
      <c r="I148" s="137"/>
      <c r="J148" s="138">
        <f>ROUND(I148*H148,2)</f>
        <v>0</v>
      </c>
      <c r="K148" s="134" t="s">
        <v>144</v>
      </c>
      <c r="L148" s="32"/>
      <c r="M148" s="139" t="s">
        <v>1</v>
      </c>
      <c r="N148" s="140" t="s">
        <v>42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145</v>
      </c>
      <c r="AT148" s="143" t="s">
        <v>140</v>
      </c>
      <c r="AU148" s="143" t="s">
        <v>87</v>
      </c>
      <c r="AY148" s="17" t="s">
        <v>138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7" t="s">
        <v>85</v>
      </c>
      <c r="BK148" s="144">
        <f>ROUND(I148*H148,2)</f>
        <v>0</v>
      </c>
      <c r="BL148" s="17" t="s">
        <v>145</v>
      </c>
      <c r="BM148" s="143" t="s">
        <v>1434</v>
      </c>
    </row>
    <row r="149" spans="2:65" s="12" customFormat="1" ht="10.199999999999999">
      <c r="B149" s="145"/>
      <c r="D149" s="146" t="s">
        <v>147</v>
      </c>
      <c r="E149" s="147" t="s">
        <v>1</v>
      </c>
      <c r="F149" s="148" t="s">
        <v>1432</v>
      </c>
      <c r="H149" s="147" t="s">
        <v>1</v>
      </c>
      <c r="I149" s="149"/>
      <c r="L149" s="145"/>
      <c r="M149" s="150"/>
      <c r="T149" s="151"/>
      <c r="AT149" s="147" t="s">
        <v>147</v>
      </c>
      <c r="AU149" s="147" t="s">
        <v>87</v>
      </c>
      <c r="AV149" s="12" t="s">
        <v>85</v>
      </c>
      <c r="AW149" s="12" t="s">
        <v>34</v>
      </c>
      <c r="AX149" s="12" t="s">
        <v>77</v>
      </c>
      <c r="AY149" s="147" t="s">
        <v>138</v>
      </c>
    </row>
    <row r="150" spans="2:65" s="13" customFormat="1" ht="10.199999999999999">
      <c r="B150" s="152"/>
      <c r="D150" s="146" t="s">
        <v>147</v>
      </c>
      <c r="E150" s="153" t="s">
        <v>1</v>
      </c>
      <c r="F150" s="154" t="s">
        <v>1433</v>
      </c>
      <c r="H150" s="155">
        <v>23.625</v>
      </c>
      <c r="I150" s="156"/>
      <c r="L150" s="152"/>
      <c r="M150" s="157"/>
      <c r="T150" s="158"/>
      <c r="AT150" s="153" t="s">
        <v>147</v>
      </c>
      <c r="AU150" s="153" t="s">
        <v>87</v>
      </c>
      <c r="AV150" s="13" t="s">
        <v>87</v>
      </c>
      <c r="AW150" s="13" t="s">
        <v>34</v>
      </c>
      <c r="AX150" s="13" t="s">
        <v>77</v>
      </c>
      <c r="AY150" s="153" t="s">
        <v>138</v>
      </c>
    </row>
    <row r="151" spans="2:65" s="14" customFormat="1" ht="10.199999999999999">
      <c r="B151" s="159"/>
      <c r="D151" s="146" t="s">
        <v>147</v>
      </c>
      <c r="E151" s="160" t="s">
        <v>1</v>
      </c>
      <c r="F151" s="161" t="s">
        <v>150</v>
      </c>
      <c r="H151" s="162">
        <v>23.625</v>
      </c>
      <c r="I151" s="163"/>
      <c r="L151" s="159"/>
      <c r="M151" s="164"/>
      <c r="T151" s="165"/>
      <c r="AT151" s="160" t="s">
        <v>147</v>
      </c>
      <c r="AU151" s="160" t="s">
        <v>87</v>
      </c>
      <c r="AV151" s="14" t="s">
        <v>145</v>
      </c>
      <c r="AW151" s="14" t="s">
        <v>34</v>
      </c>
      <c r="AX151" s="14" t="s">
        <v>85</v>
      </c>
      <c r="AY151" s="160" t="s">
        <v>138</v>
      </c>
    </row>
    <row r="152" spans="2:65" s="1" customFormat="1" ht="24.15" customHeight="1">
      <c r="B152" s="32"/>
      <c r="C152" s="132" t="s">
        <v>182</v>
      </c>
      <c r="D152" s="132" t="s">
        <v>140</v>
      </c>
      <c r="E152" s="133" t="s">
        <v>1435</v>
      </c>
      <c r="F152" s="134" t="s">
        <v>1436</v>
      </c>
      <c r="G152" s="135" t="s">
        <v>157</v>
      </c>
      <c r="H152" s="136">
        <v>23.625</v>
      </c>
      <c r="I152" s="137"/>
      <c r="J152" s="138">
        <f>ROUND(I152*H152,2)</f>
        <v>0</v>
      </c>
      <c r="K152" s="134" t="s">
        <v>144</v>
      </c>
      <c r="L152" s="32"/>
      <c r="M152" s="139" t="s">
        <v>1</v>
      </c>
      <c r="N152" s="140" t="s">
        <v>42</v>
      </c>
      <c r="P152" s="141">
        <f>O152*H152</f>
        <v>0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145</v>
      </c>
      <c r="AT152" s="143" t="s">
        <v>140</v>
      </c>
      <c r="AU152" s="143" t="s">
        <v>87</v>
      </c>
      <c r="AY152" s="17" t="s">
        <v>138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7" t="s">
        <v>85</v>
      </c>
      <c r="BK152" s="144">
        <f>ROUND(I152*H152,2)</f>
        <v>0</v>
      </c>
      <c r="BL152" s="17" t="s">
        <v>145</v>
      </c>
      <c r="BM152" s="143" t="s">
        <v>1437</v>
      </c>
    </row>
    <row r="153" spans="2:65" s="12" customFormat="1" ht="10.199999999999999">
      <c r="B153" s="145"/>
      <c r="D153" s="146" t="s">
        <v>147</v>
      </c>
      <c r="E153" s="147" t="s">
        <v>1</v>
      </c>
      <c r="F153" s="148" t="s">
        <v>1432</v>
      </c>
      <c r="H153" s="147" t="s">
        <v>1</v>
      </c>
      <c r="I153" s="149"/>
      <c r="L153" s="145"/>
      <c r="M153" s="150"/>
      <c r="T153" s="151"/>
      <c r="AT153" s="147" t="s">
        <v>147</v>
      </c>
      <c r="AU153" s="147" t="s">
        <v>87</v>
      </c>
      <c r="AV153" s="12" t="s">
        <v>85</v>
      </c>
      <c r="AW153" s="12" t="s">
        <v>34</v>
      </c>
      <c r="AX153" s="12" t="s">
        <v>77</v>
      </c>
      <c r="AY153" s="147" t="s">
        <v>138</v>
      </c>
    </row>
    <row r="154" spans="2:65" s="13" customFormat="1" ht="10.199999999999999">
      <c r="B154" s="152"/>
      <c r="D154" s="146" t="s">
        <v>147</v>
      </c>
      <c r="E154" s="153" t="s">
        <v>1</v>
      </c>
      <c r="F154" s="154" t="s">
        <v>1433</v>
      </c>
      <c r="H154" s="155">
        <v>23.625</v>
      </c>
      <c r="I154" s="156"/>
      <c r="L154" s="152"/>
      <c r="M154" s="157"/>
      <c r="T154" s="158"/>
      <c r="AT154" s="153" t="s">
        <v>147</v>
      </c>
      <c r="AU154" s="153" t="s">
        <v>87</v>
      </c>
      <c r="AV154" s="13" t="s">
        <v>87</v>
      </c>
      <c r="AW154" s="13" t="s">
        <v>34</v>
      </c>
      <c r="AX154" s="13" t="s">
        <v>77</v>
      </c>
      <c r="AY154" s="153" t="s">
        <v>138</v>
      </c>
    </row>
    <row r="155" spans="2:65" s="14" customFormat="1" ht="10.199999999999999">
      <c r="B155" s="159"/>
      <c r="D155" s="146" t="s">
        <v>147</v>
      </c>
      <c r="E155" s="160" t="s">
        <v>1</v>
      </c>
      <c r="F155" s="161" t="s">
        <v>150</v>
      </c>
      <c r="H155" s="162">
        <v>23.625</v>
      </c>
      <c r="I155" s="163"/>
      <c r="L155" s="159"/>
      <c r="M155" s="164"/>
      <c r="T155" s="165"/>
      <c r="AT155" s="160" t="s">
        <v>147</v>
      </c>
      <c r="AU155" s="160" t="s">
        <v>87</v>
      </c>
      <c r="AV155" s="14" t="s">
        <v>145</v>
      </c>
      <c r="AW155" s="14" t="s">
        <v>34</v>
      </c>
      <c r="AX155" s="14" t="s">
        <v>85</v>
      </c>
      <c r="AY155" s="160" t="s">
        <v>138</v>
      </c>
    </row>
    <row r="156" spans="2:65" s="11" customFormat="1" ht="22.8" customHeight="1">
      <c r="B156" s="120"/>
      <c r="D156" s="121" t="s">
        <v>76</v>
      </c>
      <c r="E156" s="130" t="s">
        <v>173</v>
      </c>
      <c r="F156" s="130" t="s">
        <v>312</v>
      </c>
      <c r="I156" s="123"/>
      <c r="J156" s="131">
        <f>BK156</f>
        <v>0</v>
      </c>
      <c r="L156" s="120"/>
      <c r="M156" s="125"/>
      <c r="P156" s="126">
        <f>SUM(P157:P161)</f>
        <v>0</v>
      </c>
      <c r="R156" s="126">
        <f>SUM(R157:R161)</f>
        <v>1.9972799999999999E-2</v>
      </c>
      <c r="T156" s="127">
        <f>SUM(T157:T161)</f>
        <v>0</v>
      </c>
      <c r="AR156" s="121" t="s">
        <v>85</v>
      </c>
      <c r="AT156" s="128" t="s">
        <v>76</v>
      </c>
      <c r="AU156" s="128" t="s">
        <v>85</v>
      </c>
      <c r="AY156" s="121" t="s">
        <v>138</v>
      </c>
      <c r="BK156" s="129">
        <f>SUM(BK157:BK161)</f>
        <v>0</v>
      </c>
    </row>
    <row r="157" spans="2:65" s="1" customFormat="1" ht="24.15" customHeight="1">
      <c r="B157" s="32"/>
      <c r="C157" s="132" t="s">
        <v>188</v>
      </c>
      <c r="D157" s="132" t="s">
        <v>140</v>
      </c>
      <c r="E157" s="133" t="s">
        <v>343</v>
      </c>
      <c r="F157" s="134" t="s">
        <v>1438</v>
      </c>
      <c r="G157" s="135" t="s">
        <v>143</v>
      </c>
      <c r="H157" s="136">
        <v>4.5599999999999996</v>
      </c>
      <c r="I157" s="137"/>
      <c r="J157" s="138">
        <f>ROUND(I157*H157,2)</f>
        <v>0</v>
      </c>
      <c r="K157" s="134" t="s">
        <v>144</v>
      </c>
      <c r="L157" s="32"/>
      <c r="M157" s="139" t="s">
        <v>1</v>
      </c>
      <c r="N157" s="140" t="s">
        <v>42</v>
      </c>
      <c r="P157" s="141">
        <f>O157*H157</f>
        <v>0</v>
      </c>
      <c r="Q157" s="141">
        <v>4.3800000000000002E-3</v>
      </c>
      <c r="R157" s="141">
        <f>Q157*H157</f>
        <v>1.9972799999999999E-2</v>
      </c>
      <c r="S157" s="141">
        <v>0</v>
      </c>
      <c r="T157" s="142">
        <f>S157*H157</f>
        <v>0</v>
      </c>
      <c r="AR157" s="143" t="s">
        <v>145</v>
      </c>
      <c r="AT157" s="143" t="s">
        <v>140</v>
      </c>
      <c r="AU157" s="143" t="s">
        <v>87</v>
      </c>
      <c r="AY157" s="17" t="s">
        <v>138</v>
      </c>
      <c r="BE157" s="144">
        <f>IF(N157="základní",J157,0)</f>
        <v>0</v>
      </c>
      <c r="BF157" s="144">
        <f>IF(N157="snížená",J157,0)</f>
        <v>0</v>
      </c>
      <c r="BG157" s="144">
        <f>IF(N157="zákl. přenesená",J157,0)</f>
        <v>0</v>
      </c>
      <c r="BH157" s="144">
        <f>IF(N157="sníž. přenesená",J157,0)</f>
        <v>0</v>
      </c>
      <c r="BI157" s="144">
        <f>IF(N157="nulová",J157,0)</f>
        <v>0</v>
      </c>
      <c r="BJ157" s="17" t="s">
        <v>85</v>
      </c>
      <c r="BK157" s="144">
        <f>ROUND(I157*H157,2)</f>
        <v>0</v>
      </c>
      <c r="BL157" s="17" t="s">
        <v>145</v>
      </c>
      <c r="BM157" s="143" t="s">
        <v>1439</v>
      </c>
    </row>
    <row r="158" spans="2:65" s="12" customFormat="1" ht="10.199999999999999">
      <c r="B158" s="145"/>
      <c r="D158" s="146" t="s">
        <v>147</v>
      </c>
      <c r="E158" s="147" t="s">
        <v>1</v>
      </c>
      <c r="F158" s="148" t="s">
        <v>1440</v>
      </c>
      <c r="H158" s="147" t="s">
        <v>1</v>
      </c>
      <c r="I158" s="149"/>
      <c r="L158" s="145"/>
      <c r="M158" s="150"/>
      <c r="T158" s="151"/>
      <c r="AT158" s="147" t="s">
        <v>147</v>
      </c>
      <c r="AU158" s="147" t="s">
        <v>87</v>
      </c>
      <c r="AV158" s="12" t="s">
        <v>85</v>
      </c>
      <c r="AW158" s="12" t="s">
        <v>34</v>
      </c>
      <c r="AX158" s="12" t="s">
        <v>77</v>
      </c>
      <c r="AY158" s="147" t="s">
        <v>138</v>
      </c>
    </row>
    <row r="159" spans="2:65" s="13" customFormat="1" ht="10.199999999999999">
      <c r="B159" s="152"/>
      <c r="D159" s="146" t="s">
        <v>147</v>
      </c>
      <c r="E159" s="153" t="s">
        <v>1</v>
      </c>
      <c r="F159" s="154" t="s">
        <v>1441</v>
      </c>
      <c r="H159" s="155">
        <v>2.16</v>
      </c>
      <c r="I159" s="156"/>
      <c r="L159" s="152"/>
      <c r="M159" s="157"/>
      <c r="T159" s="158"/>
      <c r="AT159" s="153" t="s">
        <v>147</v>
      </c>
      <c r="AU159" s="153" t="s">
        <v>87</v>
      </c>
      <c r="AV159" s="13" t="s">
        <v>87</v>
      </c>
      <c r="AW159" s="13" t="s">
        <v>34</v>
      </c>
      <c r="AX159" s="13" t="s">
        <v>77</v>
      </c>
      <c r="AY159" s="153" t="s">
        <v>138</v>
      </c>
    </row>
    <row r="160" spans="2:65" s="13" customFormat="1" ht="10.199999999999999">
      <c r="B160" s="152"/>
      <c r="D160" s="146" t="s">
        <v>147</v>
      </c>
      <c r="E160" s="153" t="s">
        <v>1</v>
      </c>
      <c r="F160" s="154" t="s">
        <v>1442</v>
      </c>
      <c r="H160" s="155">
        <v>2.4</v>
      </c>
      <c r="I160" s="156"/>
      <c r="L160" s="152"/>
      <c r="M160" s="157"/>
      <c r="T160" s="158"/>
      <c r="AT160" s="153" t="s">
        <v>147</v>
      </c>
      <c r="AU160" s="153" t="s">
        <v>87</v>
      </c>
      <c r="AV160" s="13" t="s">
        <v>87</v>
      </c>
      <c r="AW160" s="13" t="s">
        <v>34</v>
      </c>
      <c r="AX160" s="13" t="s">
        <v>77</v>
      </c>
      <c r="AY160" s="153" t="s">
        <v>138</v>
      </c>
    </row>
    <row r="161" spans="2:65" s="14" customFormat="1" ht="10.199999999999999">
      <c r="B161" s="159"/>
      <c r="D161" s="146" t="s">
        <v>147</v>
      </c>
      <c r="E161" s="160" t="s">
        <v>1</v>
      </c>
      <c r="F161" s="161" t="s">
        <v>150</v>
      </c>
      <c r="H161" s="162">
        <v>4.5600000000000005</v>
      </c>
      <c r="I161" s="163"/>
      <c r="L161" s="159"/>
      <c r="M161" s="164"/>
      <c r="T161" s="165"/>
      <c r="AT161" s="160" t="s">
        <v>147</v>
      </c>
      <c r="AU161" s="160" t="s">
        <v>87</v>
      </c>
      <c r="AV161" s="14" t="s">
        <v>145</v>
      </c>
      <c r="AW161" s="14" t="s">
        <v>34</v>
      </c>
      <c r="AX161" s="14" t="s">
        <v>85</v>
      </c>
      <c r="AY161" s="160" t="s">
        <v>138</v>
      </c>
    </row>
    <row r="162" spans="2:65" s="11" customFormat="1" ht="22.8" customHeight="1">
      <c r="B162" s="120"/>
      <c r="D162" s="121" t="s">
        <v>76</v>
      </c>
      <c r="E162" s="130" t="s">
        <v>188</v>
      </c>
      <c r="F162" s="130" t="s">
        <v>239</v>
      </c>
      <c r="I162" s="123"/>
      <c r="J162" s="131">
        <f>BK162</f>
        <v>0</v>
      </c>
      <c r="L162" s="120"/>
      <c r="M162" s="125"/>
      <c r="P162" s="126">
        <f>SUM(P163:P164)</f>
        <v>0</v>
      </c>
      <c r="R162" s="126">
        <f>SUM(R163:R164)</f>
        <v>0</v>
      </c>
      <c r="T162" s="127">
        <f>SUM(T163:T164)</f>
        <v>16.804979999999997</v>
      </c>
      <c r="AR162" s="121" t="s">
        <v>85</v>
      </c>
      <c r="AT162" s="128" t="s">
        <v>76</v>
      </c>
      <c r="AU162" s="128" t="s">
        <v>85</v>
      </c>
      <c r="AY162" s="121" t="s">
        <v>138</v>
      </c>
      <c r="BK162" s="129">
        <f>SUM(BK163:BK164)</f>
        <v>0</v>
      </c>
    </row>
    <row r="163" spans="2:65" s="1" customFormat="1" ht="24.15" customHeight="1">
      <c r="B163" s="32"/>
      <c r="C163" s="132" t="s">
        <v>193</v>
      </c>
      <c r="D163" s="132" t="s">
        <v>140</v>
      </c>
      <c r="E163" s="133" t="s">
        <v>1443</v>
      </c>
      <c r="F163" s="134" t="s">
        <v>1444</v>
      </c>
      <c r="G163" s="135" t="s">
        <v>143</v>
      </c>
      <c r="H163" s="136">
        <v>188.82</v>
      </c>
      <c r="I163" s="137"/>
      <c r="J163" s="138">
        <f>ROUND(I163*H163,2)</f>
        <v>0</v>
      </c>
      <c r="K163" s="134" t="s">
        <v>144</v>
      </c>
      <c r="L163" s="32"/>
      <c r="M163" s="139" t="s">
        <v>1</v>
      </c>
      <c r="N163" s="140" t="s">
        <v>42</v>
      </c>
      <c r="P163" s="141">
        <f>O163*H163</f>
        <v>0</v>
      </c>
      <c r="Q163" s="141">
        <v>0</v>
      </c>
      <c r="R163" s="141">
        <f>Q163*H163</f>
        <v>0</v>
      </c>
      <c r="S163" s="141">
        <v>8.8999999999999996E-2</v>
      </c>
      <c r="T163" s="142">
        <f>S163*H163</f>
        <v>16.804979999999997</v>
      </c>
      <c r="AR163" s="143" t="s">
        <v>145</v>
      </c>
      <c r="AT163" s="143" t="s">
        <v>140</v>
      </c>
      <c r="AU163" s="143" t="s">
        <v>87</v>
      </c>
      <c r="AY163" s="17" t="s">
        <v>138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7" t="s">
        <v>85</v>
      </c>
      <c r="BK163" s="144">
        <f>ROUND(I163*H163,2)</f>
        <v>0</v>
      </c>
      <c r="BL163" s="17" t="s">
        <v>145</v>
      </c>
      <c r="BM163" s="143" t="s">
        <v>1445</v>
      </c>
    </row>
    <row r="164" spans="2:65" s="13" customFormat="1" ht="20.399999999999999">
      <c r="B164" s="152"/>
      <c r="D164" s="146" t="s">
        <v>147</v>
      </c>
      <c r="E164" s="153" t="s">
        <v>1</v>
      </c>
      <c r="F164" s="154" t="s">
        <v>1446</v>
      </c>
      <c r="H164" s="155">
        <v>188.82</v>
      </c>
      <c r="I164" s="156"/>
      <c r="L164" s="152"/>
      <c r="M164" s="157"/>
      <c r="T164" s="158"/>
      <c r="AT164" s="153" t="s">
        <v>147</v>
      </c>
      <c r="AU164" s="153" t="s">
        <v>87</v>
      </c>
      <c r="AV164" s="13" t="s">
        <v>87</v>
      </c>
      <c r="AW164" s="13" t="s">
        <v>34</v>
      </c>
      <c r="AX164" s="13" t="s">
        <v>85</v>
      </c>
      <c r="AY164" s="153" t="s">
        <v>138</v>
      </c>
    </row>
    <row r="165" spans="2:65" s="11" customFormat="1" ht="22.8" customHeight="1">
      <c r="B165" s="120"/>
      <c r="D165" s="121" t="s">
        <v>76</v>
      </c>
      <c r="E165" s="130" t="s">
        <v>1447</v>
      </c>
      <c r="F165" s="130" t="s">
        <v>1448</v>
      </c>
      <c r="I165" s="123"/>
      <c r="J165" s="131">
        <f>BK165</f>
        <v>0</v>
      </c>
      <c r="L165" s="120"/>
      <c r="M165" s="125"/>
      <c r="P165" s="126">
        <f>P166</f>
        <v>0</v>
      </c>
      <c r="R165" s="126">
        <f>R166</f>
        <v>0</v>
      </c>
      <c r="T165" s="127">
        <f>T166</f>
        <v>0</v>
      </c>
      <c r="AR165" s="121" t="s">
        <v>85</v>
      </c>
      <c r="AT165" s="128" t="s">
        <v>76</v>
      </c>
      <c r="AU165" s="128" t="s">
        <v>85</v>
      </c>
      <c r="AY165" s="121" t="s">
        <v>138</v>
      </c>
      <c r="BK165" s="129">
        <f>BK166</f>
        <v>0</v>
      </c>
    </row>
    <row r="166" spans="2:65" s="1" customFormat="1" ht="21.75" customHeight="1">
      <c r="B166" s="32"/>
      <c r="C166" s="132" t="s">
        <v>200</v>
      </c>
      <c r="D166" s="132" t="s">
        <v>140</v>
      </c>
      <c r="E166" s="133" t="s">
        <v>1449</v>
      </c>
      <c r="F166" s="134" t="s">
        <v>1450</v>
      </c>
      <c r="G166" s="135" t="s">
        <v>232</v>
      </c>
      <c r="H166" s="136">
        <v>1</v>
      </c>
      <c r="I166" s="137"/>
      <c r="J166" s="138">
        <f>ROUND(I166*H166,2)</f>
        <v>0</v>
      </c>
      <c r="K166" s="134" t="s">
        <v>1</v>
      </c>
      <c r="L166" s="32"/>
      <c r="M166" s="139" t="s">
        <v>1</v>
      </c>
      <c r="N166" s="140" t="s">
        <v>42</v>
      </c>
      <c r="P166" s="141">
        <f>O166*H166</f>
        <v>0</v>
      </c>
      <c r="Q166" s="141">
        <v>0</v>
      </c>
      <c r="R166" s="141">
        <f>Q166*H166</f>
        <v>0</v>
      </c>
      <c r="S166" s="141">
        <v>0</v>
      </c>
      <c r="T166" s="142">
        <f>S166*H166</f>
        <v>0</v>
      </c>
      <c r="AR166" s="143" t="s">
        <v>145</v>
      </c>
      <c r="AT166" s="143" t="s">
        <v>140</v>
      </c>
      <c r="AU166" s="143" t="s">
        <v>87</v>
      </c>
      <c r="AY166" s="17" t="s">
        <v>138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7" t="s">
        <v>85</v>
      </c>
      <c r="BK166" s="144">
        <f>ROUND(I166*H166,2)</f>
        <v>0</v>
      </c>
      <c r="BL166" s="17" t="s">
        <v>145</v>
      </c>
      <c r="BM166" s="143" t="s">
        <v>1451</v>
      </c>
    </row>
    <row r="167" spans="2:65" s="11" customFormat="1" ht="22.8" customHeight="1">
      <c r="B167" s="120"/>
      <c r="D167" s="121" t="s">
        <v>76</v>
      </c>
      <c r="E167" s="130" t="s">
        <v>251</v>
      </c>
      <c r="F167" s="130" t="s">
        <v>252</v>
      </c>
      <c r="I167" s="123"/>
      <c r="J167" s="131">
        <f>BK167</f>
        <v>0</v>
      </c>
      <c r="L167" s="120"/>
      <c r="M167" s="125"/>
      <c r="P167" s="126">
        <f>SUM(P168:P172)</f>
        <v>0</v>
      </c>
      <c r="R167" s="126">
        <f>SUM(R168:R172)</f>
        <v>0</v>
      </c>
      <c r="T167" s="127">
        <f>SUM(T168:T172)</f>
        <v>0</v>
      </c>
      <c r="AR167" s="121" t="s">
        <v>85</v>
      </c>
      <c r="AT167" s="128" t="s">
        <v>76</v>
      </c>
      <c r="AU167" s="128" t="s">
        <v>85</v>
      </c>
      <c r="AY167" s="121" t="s">
        <v>138</v>
      </c>
      <c r="BK167" s="129">
        <f>SUM(BK168:BK172)</f>
        <v>0</v>
      </c>
    </row>
    <row r="168" spans="2:65" s="1" customFormat="1" ht="33" customHeight="1">
      <c r="B168" s="32"/>
      <c r="C168" s="132" t="s">
        <v>8</v>
      </c>
      <c r="D168" s="132" t="s">
        <v>140</v>
      </c>
      <c r="E168" s="133" t="s">
        <v>1452</v>
      </c>
      <c r="F168" s="134" t="s">
        <v>1453</v>
      </c>
      <c r="G168" s="135" t="s">
        <v>185</v>
      </c>
      <c r="H168" s="136">
        <v>17.279</v>
      </c>
      <c r="I168" s="137"/>
      <c r="J168" s="138">
        <f>ROUND(I168*H168,2)</f>
        <v>0</v>
      </c>
      <c r="K168" s="134" t="s">
        <v>144</v>
      </c>
      <c r="L168" s="32"/>
      <c r="M168" s="139" t="s">
        <v>1</v>
      </c>
      <c r="N168" s="140" t="s">
        <v>42</v>
      </c>
      <c r="P168" s="141">
        <f>O168*H168</f>
        <v>0</v>
      </c>
      <c r="Q168" s="141">
        <v>0</v>
      </c>
      <c r="R168" s="141">
        <f>Q168*H168</f>
        <v>0</v>
      </c>
      <c r="S168" s="141">
        <v>0</v>
      </c>
      <c r="T168" s="142">
        <f>S168*H168</f>
        <v>0</v>
      </c>
      <c r="AR168" s="143" t="s">
        <v>145</v>
      </c>
      <c r="AT168" s="143" t="s">
        <v>140</v>
      </c>
      <c r="AU168" s="143" t="s">
        <v>87</v>
      </c>
      <c r="AY168" s="17" t="s">
        <v>138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7" t="s">
        <v>85</v>
      </c>
      <c r="BK168" s="144">
        <f>ROUND(I168*H168,2)</f>
        <v>0</v>
      </c>
      <c r="BL168" s="17" t="s">
        <v>145</v>
      </c>
      <c r="BM168" s="143" t="s">
        <v>1454</v>
      </c>
    </row>
    <row r="169" spans="2:65" s="1" customFormat="1" ht="24.15" customHeight="1">
      <c r="B169" s="32"/>
      <c r="C169" s="132" t="s">
        <v>160</v>
      </c>
      <c r="D169" s="132" t="s">
        <v>140</v>
      </c>
      <c r="E169" s="133" t="s">
        <v>257</v>
      </c>
      <c r="F169" s="134" t="s">
        <v>258</v>
      </c>
      <c r="G169" s="135" t="s">
        <v>185</v>
      </c>
      <c r="H169" s="136">
        <v>17.279</v>
      </c>
      <c r="I169" s="137"/>
      <c r="J169" s="138">
        <f>ROUND(I169*H169,2)</f>
        <v>0</v>
      </c>
      <c r="K169" s="134" t="s">
        <v>144</v>
      </c>
      <c r="L169" s="32"/>
      <c r="M169" s="139" t="s">
        <v>1</v>
      </c>
      <c r="N169" s="140" t="s">
        <v>42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145</v>
      </c>
      <c r="AT169" s="143" t="s">
        <v>140</v>
      </c>
      <c r="AU169" s="143" t="s">
        <v>87</v>
      </c>
      <c r="AY169" s="17" t="s">
        <v>138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7" t="s">
        <v>85</v>
      </c>
      <c r="BK169" s="144">
        <f>ROUND(I169*H169,2)</f>
        <v>0</v>
      </c>
      <c r="BL169" s="17" t="s">
        <v>145</v>
      </c>
      <c r="BM169" s="143" t="s">
        <v>1455</v>
      </c>
    </row>
    <row r="170" spans="2:65" s="1" customFormat="1" ht="24.15" customHeight="1">
      <c r="B170" s="32"/>
      <c r="C170" s="132" t="s">
        <v>215</v>
      </c>
      <c r="D170" s="132" t="s">
        <v>140</v>
      </c>
      <c r="E170" s="133" t="s">
        <v>261</v>
      </c>
      <c r="F170" s="134" t="s">
        <v>262</v>
      </c>
      <c r="G170" s="135" t="s">
        <v>185</v>
      </c>
      <c r="H170" s="136">
        <v>172.79</v>
      </c>
      <c r="I170" s="137"/>
      <c r="J170" s="138">
        <f>ROUND(I170*H170,2)</f>
        <v>0</v>
      </c>
      <c r="K170" s="134" t="s">
        <v>144</v>
      </c>
      <c r="L170" s="32"/>
      <c r="M170" s="139" t="s">
        <v>1</v>
      </c>
      <c r="N170" s="140" t="s">
        <v>42</v>
      </c>
      <c r="P170" s="141">
        <f>O170*H170</f>
        <v>0</v>
      </c>
      <c r="Q170" s="141">
        <v>0</v>
      </c>
      <c r="R170" s="141">
        <f>Q170*H170</f>
        <v>0</v>
      </c>
      <c r="S170" s="141">
        <v>0</v>
      </c>
      <c r="T170" s="142">
        <f>S170*H170</f>
        <v>0</v>
      </c>
      <c r="AR170" s="143" t="s">
        <v>145</v>
      </c>
      <c r="AT170" s="143" t="s">
        <v>140</v>
      </c>
      <c r="AU170" s="143" t="s">
        <v>87</v>
      </c>
      <c r="AY170" s="17" t="s">
        <v>138</v>
      </c>
      <c r="BE170" s="144">
        <f>IF(N170="základní",J170,0)</f>
        <v>0</v>
      </c>
      <c r="BF170" s="144">
        <f>IF(N170="snížená",J170,0)</f>
        <v>0</v>
      </c>
      <c r="BG170" s="144">
        <f>IF(N170="zákl. přenesená",J170,0)</f>
        <v>0</v>
      </c>
      <c r="BH170" s="144">
        <f>IF(N170="sníž. přenesená",J170,0)</f>
        <v>0</v>
      </c>
      <c r="BI170" s="144">
        <f>IF(N170="nulová",J170,0)</f>
        <v>0</v>
      </c>
      <c r="BJ170" s="17" t="s">
        <v>85</v>
      </c>
      <c r="BK170" s="144">
        <f>ROUND(I170*H170,2)</f>
        <v>0</v>
      </c>
      <c r="BL170" s="17" t="s">
        <v>145</v>
      </c>
      <c r="BM170" s="143" t="s">
        <v>1456</v>
      </c>
    </row>
    <row r="171" spans="2:65" s="13" customFormat="1" ht="10.199999999999999">
      <c r="B171" s="152"/>
      <c r="D171" s="146" t="s">
        <v>147</v>
      </c>
      <c r="F171" s="154" t="s">
        <v>1457</v>
      </c>
      <c r="H171" s="155">
        <v>172.79</v>
      </c>
      <c r="I171" s="156"/>
      <c r="L171" s="152"/>
      <c r="M171" s="157"/>
      <c r="T171" s="158"/>
      <c r="AT171" s="153" t="s">
        <v>147</v>
      </c>
      <c r="AU171" s="153" t="s">
        <v>87</v>
      </c>
      <c r="AV171" s="13" t="s">
        <v>87</v>
      </c>
      <c r="AW171" s="13" t="s">
        <v>4</v>
      </c>
      <c r="AX171" s="13" t="s">
        <v>85</v>
      </c>
      <c r="AY171" s="153" t="s">
        <v>138</v>
      </c>
    </row>
    <row r="172" spans="2:65" s="1" customFormat="1" ht="33" customHeight="1">
      <c r="B172" s="32"/>
      <c r="C172" s="132" t="s">
        <v>219</v>
      </c>
      <c r="D172" s="132" t="s">
        <v>140</v>
      </c>
      <c r="E172" s="133" t="s">
        <v>266</v>
      </c>
      <c r="F172" s="134" t="s">
        <v>267</v>
      </c>
      <c r="G172" s="135" t="s">
        <v>185</v>
      </c>
      <c r="H172" s="136">
        <v>17.279</v>
      </c>
      <c r="I172" s="137"/>
      <c r="J172" s="138">
        <f>ROUND(I172*H172,2)</f>
        <v>0</v>
      </c>
      <c r="K172" s="134" t="s">
        <v>144</v>
      </c>
      <c r="L172" s="32"/>
      <c r="M172" s="139" t="s">
        <v>1</v>
      </c>
      <c r="N172" s="140" t="s">
        <v>42</v>
      </c>
      <c r="P172" s="141">
        <f>O172*H172</f>
        <v>0</v>
      </c>
      <c r="Q172" s="141">
        <v>0</v>
      </c>
      <c r="R172" s="141">
        <f>Q172*H172</f>
        <v>0</v>
      </c>
      <c r="S172" s="141">
        <v>0</v>
      </c>
      <c r="T172" s="142">
        <f>S172*H172</f>
        <v>0</v>
      </c>
      <c r="AR172" s="143" t="s">
        <v>145</v>
      </c>
      <c r="AT172" s="143" t="s">
        <v>140</v>
      </c>
      <c r="AU172" s="143" t="s">
        <v>87</v>
      </c>
      <c r="AY172" s="17" t="s">
        <v>138</v>
      </c>
      <c r="BE172" s="144">
        <f>IF(N172="základní",J172,0)</f>
        <v>0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7" t="s">
        <v>85</v>
      </c>
      <c r="BK172" s="144">
        <f>ROUND(I172*H172,2)</f>
        <v>0</v>
      </c>
      <c r="BL172" s="17" t="s">
        <v>145</v>
      </c>
      <c r="BM172" s="143" t="s">
        <v>1458</v>
      </c>
    </row>
    <row r="173" spans="2:65" s="11" customFormat="1" ht="22.8" customHeight="1">
      <c r="B173" s="120"/>
      <c r="D173" s="121" t="s">
        <v>76</v>
      </c>
      <c r="E173" s="130" t="s">
        <v>269</v>
      </c>
      <c r="F173" s="130" t="s">
        <v>270</v>
      </c>
      <c r="I173" s="123"/>
      <c r="J173" s="131">
        <f>BK173</f>
        <v>0</v>
      </c>
      <c r="L173" s="120"/>
      <c r="M173" s="125"/>
      <c r="P173" s="126">
        <f>P174</f>
        <v>0</v>
      </c>
      <c r="R173" s="126">
        <f>R174</f>
        <v>0</v>
      </c>
      <c r="T173" s="127">
        <f>T174</f>
        <v>0</v>
      </c>
      <c r="AR173" s="121" t="s">
        <v>85</v>
      </c>
      <c r="AT173" s="128" t="s">
        <v>76</v>
      </c>
      <c r="AU173" s="128" t="s">
        <v>85</v>
      </c>
      <c r="AY173" s="121" t="s">
        <v>138</v>
      </c>
      <c r="BK173" s="129">
        <f>BK174</f>
        <v>0</v>
      </c>
    </row>
    <row r="174" spans="2:65" s="1" customFormat="1" ht="21.75" customHeight="1">
      <c r="B174" s="32"/>
      <c r="C174" s="132" t="s">
        <v>223</v>
      </c>
      <c r="D174" s="132" t="s">
        <v>140</v>
      </c>
      <c r="E174" s="133" t="s">
        <v>644</v>
      </c>
      <c r="F174" s="134" t="s">
        <v>645</v>
      </c>
      <c r="G174" s="135" t="s">
        <v>185</v>
      </c>
      <c r="H174" s="136">
        <v>9.4390000000000001</v>
      </c>
      <c r="I174" s="137"/>
      <c r="J174" s="138">
        <f>ROUND(I174*H174,2)</f>
        <v>0</v>
      </c>
      <c r="K174" s="134" t="s">
        <v>144</v>
      </c>
      <c r="L174" s="32"/>
      <c r="M174" s="139" t="s">
        <v>1</v>
      </c>
      <c r="N174" s="140" t="s">
        <v>42</v>
      </c>
      <c r="P174" s="141">
        <f>O174*H174</f>
        <v>0</v>
      </c>
      <c r="Q174" s="141">
        <v>0</v>
      </c>
      <c r="R174" s="141">
        <f>Q174*H174</f>
        <v>0</v>
      </c>
      <c r="S174" s="141">
        <v>0</v>
      </c>
      <c r="T174" s="142">
        <f>S174*H174</f>
        <v>0</v>
      </c>
      <c r="AR174" s="143" t="s">
        <v>145</v>
      </c>
      <c r="AT174" s="143" t="s">
        <v>140</v>
      </c>
      <c r="AU174" s="143" t="s">
        <v>87</v>
      </c>
      <c r="AY174" s="17" t="s">
        <v>138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7" t="s">
        <v>85</v>
      </c>
      <c r="BK174" s="144">
        <f>ROUND(I174*H174,2)</f>
        <v>0</v>
      </c>
      <c r="BL174" s="17" t="s">
        <v>145</v>
      </c>
      <c r="BM174" s="143" t="s">
        <v>1459</v>
      </c>
    </row>
    <row r="175" spans="2:65" s="11" customFormat="1" ht="25.95" customHeight="1">
      <c r="B175" s="120"/>
      <c r="D175" s="121" t="s">
        <v>76</v>
      </c>
      <c r="E175" s="122" t="s">
        <v>275</v>
      </c>
      <c r="F175" s="122" t="s">
        <v>276</v>
      </c>
      <c r="I175" s="123"/>
      <c r="J175" s="124">
        <f>BK175</f>
        <v>0</v>
      </c>
      <c r="L175" s="120"/>
      <c r="M175" s="125"/>
      <c r="P175" s="126">
        <f>P176+P219+P227+P231+P250</f>
        <v>0</v>
      </c>
      <c r="R175" s="126">
        <f>R176+R219+R227+R231+R250</f>
        <v>9.7424275799999993</v>
      </c>
      <c r="T175" s="127">
        <f>T176+T219+T227+T231+T250</f>
        <v>0.47341400000000006</v>
      </c>
      <c r="AR175" s="121" t="s">
        <v>87</v>
      </c>
      <c r="AT175" s="128" t="s">
        <v>76</v>
      </c>
      <c r="AU175" s="128" t="s">
        <v>77</v>
      </c>
      <c r="AY175" s="121" t="s">
        <v>138</v>
      </c>
      <c r="BK175" s="129">
        <f>BK176+BK219+BK227+BK231+BK250</f>
        <v>0</v>
      </c>
    </row>
    <row r="176" spans="2:65" s="11" customFormat="1" ht="22.8" customHeight="1">
      <c r="B176" s="120"/>
      <c r="D176" s="121" t="s">
        <v>76</v>
      </c>
      <c r="E176" s="130" t="s">
        <v>1202</v>
      </c>
      <c r="F176" s="130" t="s">
        <v>1203</v>
      </c>
      <c r="I176" s="123"/>
      <c r="J176" s="131">
        <f>BK176</f>
        <v>0</v>
      </c>
      <c r="L176" s="120"/>
      <c r="M176" s="125"/>
      <c r="P176" s="126">
        <f>SUM(P177:P218)</f>
        <v>0</v>
      </c>
      <c r="R176" s="126">
        <f>SUM(R177:R218)</f>
        <v>9.6200287800000002</v>
      </c>
      <c r="T176" s="127">
        <f>SUM(T177:T218)</f>
        <v>0.16561600000000001</v>
      </c>
      <c r="AR176" s="121" t="s">
        <v>87</v>
      </c>
      <c r="AT176" s="128" t="s">
        <v>76</v>
      </c>
      <c r="AU176" s="128" t="s">
        <v>85</v>
      </c>
      <c r="AY176" s="121" t="s">
        <v>138</v>
      </c>
      <c r="BK176" s="129">
        <f>SUM(BK177:BK218)</f>
        <v>0</v>
      </c>
    </row>
    <row r="177" spans="2:65" s="1" customFormat="1" ht="16.5" customHeight="1">
      <c r="B177" s="32"/>
      <c r="C177" s="132" t="s">
        <v>229</v>
      </c>
      <c r="D177" s="132" t="s">
        <v>140</v>
      </c>
      <c r="E177" s="133" t="s">
        <v>1460</v>
      </c>
      <c r="F177" s="134" t="s">
        <v>1461</v>
      </c>
      <c r="G177" s="135" t="s">
        <v>1462</v>
      </c>
      <c r="H177" s="136">
        <v>1</v>
      </c>
      <c r="I177" s="137"/>
      <c r="J177" s="138">
        <f>ROUND(I177*H177,2)</f>
        <v>0</v>
      </c>
      <c r="K177" s="134" t="s">
        <v>1</v>
      </c>
      <c r="L177" s="32"/>
      <c r="M177" s="139" t="s">
        <v>1</v>
      </c>
      <c r="N177" s="140" t="s">
        <v>42</v>
      </c>
      <c r="P177" s="141">
        <f>O177*H177</f>
        <v>0</v>
      </c>
      <c r="Q177" s="141">
        <v>0</v>
      </c>
      <c r="R177" s="141">
        <f>Q177*H177</f>
        <v>0</v>
      </c>
      <c r="S177" s="141">
        <v>0</v>
      </c>
      <c r="T177" s="142">
        <f>S177*H177</f>
        <v>0</v>
      </c>
      <c r="AR177" s="143" t="s">
        <v>145</v>
      </c>
      <c r="AT177" s="143" t="s">
        <v>140</v>
      </c>
      <c r="AU177" s="143" t="s">
        <v>87</v>
      </c>
      <c r="AY177" s="17" t="s">
        <v>138</v>
      </c>
      <c r="BE177" s="144">
        <f>IF(N177="základní",J177,0)</f>
        <v>0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7" t="s">
        <v>85</v>
      </c>
      <c r="BK177" s="144">
        <f>ROUND(I177*H177,2)</f>
        <v>0</v>
      </c>
      <c r="BL177" s="17" t="s">
        <v>145</v>
      </c>
      <c r="BM177" s="143" t="s">
        <v>1463</v>
      </c>
    </row>
    <row r="178" spans="2:65" s="1" customFormat="1" ht="16.5" customHeight="1">
      <c r="B178" s="32"/>
      <c r="C178" s="132" t="s">
        <v>235</v>
      </c>
      <c r="D178" s="132" t="s">
        <v>140</v>
      </c>
      <c r="E178" s="133" t="s">
        <v>1464</v>
      </c>
      <c r="F178" s="134" t="s">
        <v>1465</v>
      </c>
      <c r="G178" s="135" t="s">
        <v>1462</v>
      </c>
      <c r="H178" s="136">
        <v>1</v>
      </c>
      <c r="I178" s="137"/>
      <c r="J178" s="138">
        <f>ROUND(I178*H178,2)</f>
        <v>0</v>
      </c>
      <c r="K178" s="134" t="s">
        <v>1</v>
      </c>
      <c r="L178" s="32"/>
      <c r="M178" s="139" t="s">
        <v>1</v>
      </c>
      <c r="N178" s="140" t="s">
        <v>42</v>
      </c>
      <c r="P178" s="141">
        <f>O178*H178</f>
        <v>0</v>
      </c>
      <c r="Q178" s="141">
        <v>0</v>
      </c>
      <c r="R178" s="141">
        <f>Q178*H178</f>
        <v>0</v>
      </c>
      <c r="S178" s="141">
        <v>0</v>
      </c>
      <c r="T178" s="142">
        <f>S178*H178</f>
        <v>0</v>
      </c>
      <c r="AR178" s="143" t="s">
        <v>145</v>
      </c>
      <c r="AT178" s="143" t="s">
        <v>140</v>
      </c>
      <c r="AU178" s="143" t="s">
        <v>87</v>
      </c>
      <c r="AY178" s="17" t="s">
        <v>138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7" t="s">
        <v>85</v>
      </c>
      <c r="BK178" s="144">
        <f>ROUND(I178*H178,2)</f>
        <v>0</v>
      </c>
      <c r="BL178" s="17" t="s">
        <v>145</v>
      </c>
      <c r="BM178" s="143" t="s">
        <v>1466</v>
      </c>
    </row>
    <row r="179" spans="2:65" s="1" customFormat="1" ht="37.799999999999997" customHeight="1">
      <c r="B179" s="32"/>
      <c r="C179" s="132" t="s">
        <v>240</v>
      </c>
      <c r="D179" s="132" t="s">
        <v>140</v>
      </c>
      <c r="E179" s="133" t="s">
        <v>1467</v>
      </c>
      <c r="F179" s="134" t="s">
        <v>1468</v>
      </c>
      <c r="G179" s="135" t="s">
        <v>243</v>
      </c>
      <c r="H179" s="136">
        <v>134.62</v>
      </c>
      <c r="I179" s="137"/>
      <c r="J179" s="138">
        <f>ROUND(I179*H179,2)</f>
        <v>0</v>
      </c>
      <c r="K179" s="134" t="s">
        <v>144</v>
      </c>
      <c r="L179" s="32"/>
      <c r="M179" s="139" t="s">
        <v>1</v>
      </c>
      <c r="N179" s="140" t="s">
        <v>42</v>
      </c>
      <c r="P179" s="141">
        <f>O179*H179</f>
        <v>0</v>
      </c>
      <c r="Q179" s="141">
        <v>0</v>
      </c>
      <c r="R179" s="141">
        <f>Q179*H179</f>
        <v>0</v>
      </c>
      <c r="S179" s="141">
        <v>0</v>
      </c>
      <c r="T179" s="142">
        <f>S179*H179</f>
        <v>0</v>
      </c>
      <c r="AR179" s="143" t="s">
        <v>954</v>
      </c>
      <c r="AT179" s="143" t="s">
        <v>140</v>
      </c>
      <c r="AU179" s="143" t="s">
        <v>87</v>
      </c>
      <c r="AY179" s="17" t="s">
        <v>138</v>
      </c>
      <c r="BE179" s="144">
        <f>IF(N179="základní",J179,0)</f>
        <v>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7" t="s">
        <v>85</v>
      </c>
      <c r="BK179" s="144">
        <f>ROUND(I179*H179,2)</f>
        <v>0</v>
      </c>
      <c r="BL179" s="17" t="s">
        <v>954</v>
      </c>
      <c r="BM179" s="143" t="s">
        <v>1469</v>
      </c>
    </row>
    <row r="180" spans="2:65" s="12" customFormat="1" ht="10.199999999999999">
      <c r="B180" s="145"/>
      <c r="D180" s="146" t="s">
        <v>147</v>
      </c>
      <c r="E180" s="147" t="s">
        <v>1</v>
      </c>
      <c r="F180" s="148" t="s">
        <v>1470</v>
      </c>
      <c r="H180" s="147" t="s">
        <v>1</v>
      </c>
      <c r="I180" s="149"/>
      <c r="L180" s="145"/>
      <c r="M180" s="150"/>
      <c r="T180" s="151"/>
      <c r="AT180" s="147" t="s">
        <v>147</v>
      </c>
      <c r="AU180" s="147" t="s">
        <v>87</v>
      </c>
      <c r="AV180" s="12" t="s">
        <v>85</v>
      </c>
      <c r="AW180" s="12" t="s">
        <v>34</v>
      </c>
      <c r="AX180" s="12" t="s">
        <v>77</v>
      </c>
      <c r="AY180" s="147" t="s">
        <v>138</v>
      </c>
    </row>
    <row r="181" spans="2:65" s="13" customFormat="1" ht="10.199999999999999">
      <c r="B181" s="152"/>
      <c r="D181" s="146" t="s">
        <v>147</v>
      </c>
      <c r="E181" s="153" t="s">
        <v>1</v>
      </c>
      <c r="F181" s="154" t="s">
        <v>1471</v>
      </c>
      <c r="H181" s="155">
        <v>134.62</v>
      </c>
      <c r="I181" s="156"/>
      <c r="L181" s="152"/>
      <c r="M181" s="157"/>
      <c r="T181" s="158"/>
      <c r="AT181" s="153" t="s">
        <v>147</v>
      </c>
      <c r="AU181" s="153" t="s">
        <v>87</v>
      </c>
      <c r="AV181" s="13" t="s">
        <v>87</v>
      </c>
      <c r="AW181" s="13" t="s">
        <v>34</v>
      </c>
      <c r="AX181" s="13" t="s">
        <v>85</v>
      </c>
      <c r="AY181" s="153" t="s">
        <v>138</v>
      </c>
    </row>
    <row r="182" spans="2:65" s="1" customFormat="1" ht="16.5" customHeight="1">
      <c r="B182" s="32"/>
      <c r="C182" s="173" t="s">
        <v>246</v>
      </c>
      <c r="D182" s="173" t="s">
        <v>201</v>
      </c>
      <c r="E182" s="174" t="s">
        <v>1472</v>
      </c>
      <c r="F182" s="175" t="s">
        <v>1473</v>
      </c>
      <c r="G182" s="176" t="s">
        <v>211</v>
      </c>
      <c r="H182" s="177">
        <v>141.03</v>
      </c>
      <c r="I182" s="178"/>
      <c r="J182" s="179">
        <f>ROUND(I182*H182,2)</f>
        <v>0</v>
      </c>
      <c r="K182" s="175" t="s">
        <v>144</v>
      </c>
      <c r="L182" s="180"/>
      <c r="M182" s="181" t="s">
        <v>1</v>
      </c>
      <c r="N182" s="182" t="s">
        <v>42</v>
      </c>
      <c r="P182" s="141">
        <f>O182*H182</f>
        <v>0</v>
      </c>
      <c r="Q182" s="141">
        <v>1E-3</v>
      </c>
      <c r="R182" s="141">
        <f>Q182*H182</f>
        <v>0.14103000000000002</v>
      </c>
      <c r="S182" s="141">
        <v>0</v>
      </c>
      <c r="T182" s="142">
        <f>S182*H182</f>
        <v>0</v>
      </c>
      <c r="AR182" s="143" t="s">
        <v>1474</v>
      </c>
      <c r="AT182" s="143" t="s">
        <v>201</v>
      </c>
      <c r="AU182" s="143" t="s">
        <v>87</v>
      </c>
      <c r="AY182" s="17" t="s">
        <v>138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7" t="s">
        <v>85</v>
      </c>
      <c r="BK182" s="144">
        <f>ROUND(I182*H182,2)</f>
        <v>0</v>
      </c>
      <c r="BL182" s="17" t="s">
        <v>954</v>
      </c>
      <c r="BM182" s="143" t="s">
        <v>1475</v>
      </c>
    </row>
    <row r="183" spans="2:65" s="13" customFormat="1" ht="10.199999999999999">
      <c r="B183" s="152"/>
      <c r="D183" s="146" t="s">
        <v>147</v>
      </c>
      <c r="E183" s="153" t="s">
        <v>1</v>
      </c>
      <c r="F183" s="154" t="s">
        <v>1476</v>
      </c>
      <c r="H183" s="155">
        <v>141.03</v>
      </c>
      <c r="I183" s="156"/>
      <c r="L183" s="152"/>
      <c r="M183" s="157"/>
      <c r="T183" s="158"/>
      <c r="AT183" s="153" t="s">
        <v>147</v>
      </c>
      <c r="AU183" s="153" t="s">
        <v>87</v>
      </c>
      <c r="AV183" s="13" t="s">
        <v>87</v>
      </c>
      <c r="AW183" s="13" t="s">
        <v>34</v>
      </c>
      <c r="AX183" s="13" t="s">
        <v>85</v>
      </c>
      <c r="AY183" s="153" t="s">
        <v>138</v>
      </c>
    </row>
    <row r="184" spans="2:65" s="1" customFormat="1" ht="16.5" customHeight="1">
      <c r="B184" s="32"/>
      <c r="C184" s="132" t="s">
        <v>7</v>
      </c>
      <c r="D184" s="132" t="s">
        <v>140</v>
      </c>
      <c r="E184" s="133" t="s">
        <v>1477</v>
      </c>
      <c r="F184" s="134" t="s">
        <v>1478</v>
      </c>
      <c r="G184" s="135" t="s">
        <v>157</v>
      </c>
      <c r="H184" s="136">
        <v>4.0389999999999997</v>
      </c>
      <c r="I184" s="137"/>
      <c r="J184" s="138">
        <f>ROUND(I184*H184,2)</f>
        <v>0</v>
      </c>
      <c r="K184" s="134" t="s">
        <v>144</v>
      </c>
      <c r="L184" s="32"/>
      <c r="M184" s="139" t="s">
        <v>1</v>
      </c>
      <c r="N184" s="140" t="s">
        <v>42</v>
      </c>
      <c r="P184" s="141">
        <f>O184*H184</f>
        <v>0</v>
      </c>
      <c r="Q184" s="141">
        <v>2.3010199999999998</v>
      </c>
      <c r="R184" s="141">
        <f>Q184*H184</f>
        <v>9.293819779999998</v>
      </c>
      <c r="S184" s="141">
        <v>0</v>
      </c>
      <c r="T184" s="142">
        <f>S184*H184</f>
        <v>0</v>
      </c>
      <c r="AR184" s="143" t="s">
        <v>145</v>
      </c>
      <c r="AT184" s="143" t="s">
        <v>140</v>
      </c>
      <c r="AU184" s="143" t="s">
        <v>87</v>
      </c>
      <c r="AY184" s="17" t="s">
        <v>138</v>
      </c>
      <c r="BE184" s="144">
        <f>IF(N184="základní",J184,0)</f>
        <v>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7" t="s">
        <v>85</v>
      </c>
      <c r="BK184" s="144">
        <f>ROUND(I184*H184,2)</f>
        <v>0</v>
      </c>
      <c r="BL184" s="17" t="s">
        <v>145</v>
      </c>
      <c r="BM184" s="143" t="s">
        <v>1479</v>
      </c>
    </row>
    <row r="185" spans="2:65" s="13" customFormat="1" ht="10.199999999999999">
      <c r="B185" s="152"/>
      <c r="D185" s="146" t="s">
        <v>147</v>
      </c>
      <c r="E185" s="153" t="s">
        <v>1</v>
      </c>
      <c r="F185" s="154" t="s">
        <v>1480</v>
      </c>
      <c r="H185" s="155">
        <v>4.0389999999999997</v>
      </c>
      <c r="I185" s="156"/>
      <c r="L185" s="152"/>
      <c r="M185" s="157"/>
      <c r="T185" s="158"/>
      <c r="AT185" s="153" t="s">
        <v>147</v>
      </c>
      <c r="AU185" s="153" t="s">
        <v>87</v>
      </c>
      <c r="AV185" s="13" t="s">
        <v>87</v>
      </c>
      <c r="AW185" s="13" t="s">
        <v>34</v>
      </c>
      <c r="AX185" s="13" t="s">
        <v>77</v>
      </c>
      <c r="AY185" s="153" t="s">
        <v>138</v>
      </c>
    </row>
    <row r="186" spans="2:65" s="14" customFormat="1" ht="10.199999999999999">
      <c r="B186" s="159"/>
      <c r="D186" s="146" t="s">
        <v>147</v>
      </c>
      <c r="E186" s="160" t="s">
        <v>1</v>
      </c>
      <c r="F186" s="161" t="s">
        <v>150</v>
      </c>
      <c r="H186" s="162">
        <v>4.0389999999999997</v>
      </c>
      <c r="I186" s="163"/>
      <c r="L186" s="159"/>
      <c r="M186" s="164"/>
      <c r="T186" s="165"/>
      <c r="AT186" s="160" t="s">
        <v>147</v>
      </c>
      <c r="AU186" s="160" t="s">
        <v>87</v>
      </c>
      <c r="AV186" s="14" t="s">
        <v>145</v>
      </c>
      <c r="AW186" s="14" t="s">
        <v>34</v>
      </c>
      <c r="AX186" s="14" t="s">
        <v>85</v>
      </c>
      <c r="AY186" s="160" t="s">
        <v>138</v>
      </c>
    </row>
    <row r="187" spans="2:65" s="1" customFormat="1" ht="24.15" customHeight="1">
      <c r="B187" s="32"/>
      <c r="C187" s="132" t="s">
        <v>256</v>
      </c>
      <c r="D187" s="132" t="s">
        <v>140</v>
      </c>
      <c r="E187" s="133" t="s">
        <v>1481</v>
      </c>
      <c r="F187" s="134" t="s">
        <v>1482</v>
      </c>
      <c r="G187" s="135" t="s">
        <v>243</v>
      </c>
      <c r="H187" s="136">
        <v>57.825000000000003</v>
      </c>
      <c r="I187" s="137"/>
      <c r="J187" s="138">
        <f>ROUND(I187*H187,2)</f>
        <v>0</v>
      </c>
      <c r="K187" s="134" t="s">
        <v>144</v>
      </c>
      <c r="L187" s="32"/>
      <c r="M187" s="139" t="s">
        <v>1</v>
      </c>
      <c r="N187" s="140" t="s">
        <v>42</v>
      </c>
      <c r="P187" s="141">
        <f>O187*H187</f>
        <v>0</v>
      </c>
      <c r="Q187" s="141">
        <v>0</v>
      </c>
      <c r="R187" s="141">
        <f>Q187*H187</f>
        <v>0</v>
      </c>
      <c r="S187" s="141">
        <v>0</v>
      </c>
      <c r="T187" s="142">
        <f>S187*H187</f>
        <v>0</v>
      </c>
      <c r="AR187" s="143" t="s">
        <v>223</v>
      </c>
      <c r="AT187" s="143" t="s">
        <v>140</v>
      </c>
      <c r="AU187" s="143" t="s">
        <v>87</v>
      </c>
      <c r="AY187" s="17" t="s">
        <v>138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7" t="s">
        <v>85</v>
      </c>
      <c r="BK187" s="144">
        <f>ROUND(I187*H187,2)</f>
        <v>0</v>
      </c>
      <c r="BL187" s="17" t="s">
        <v>223</v>
      </c>
      <c r="BM187" s="143" t="s">
        <v>1483</v>
      </c>
    </row>
    <row r="188" spans="2:65" s="13" customFormat="1" ht="10.199999999999999">
      <c r="B188" s="152"/>
      <c r="D188" s="146" t="s">
        <v>147</v>
      </c>
      <c r="E188" s="153" t="s">
        <v>1</v>
      </c>
      <c r="F188" s="154" t="s">
        <v>1484</v>
      </c>
      <c r="H188" s="155">
        <v>57.825000000000003</v>
      </c>
      <c r="I188" s="156"/>
      <c r="L188" s="152"/>
      <c r="M188" s="157"/>
      <c r="T188" s="158"/>
      <c r="AT188" s="153" t="s">
        <v>147</v>
      </c>
      <c r="AU188" s="153" t="s">
        <v>87</v>
      </c>
      <c r="AV188" s="13" t="s">
        <v>87</v>
      </c>
      <c r="AW188" s="13" t="s">
        <v>34</v>
      </c>
      <c r="AX188" s="13" t="s">
        <v>77</v>
      </c>
      <c r="AY188" s="153" t="s">
        <v>138</v>
      </c>
    </row>
    <row r="189" spans="2:65" s="14" customFormat="1" ht="10.199999999999999">
      <c r="B189" s="159"/>
      <c r="D189" s="146" t="s">
        <v>147</v>
      </c>
      <c r="E189" s="160" t="s">
        <v>1</v>
      </c>
      <c r="F189" s="161" t="s">
        <v>150</v>
      </c>
      <c r="H189" s="162">
        <v>57.825000000000003</v>
      </c>
      <c r="I189" s="163"/>
      <c r="L189" s="159"/>
      <c r="M189" s="164"/>
      <c r="T189" s="165"/>
      <c r="AT189" s="160" t="s">
        <v>147</v>
      </c>
      <c r="AU189" s="160" t="s">
        <v>87</v>
      </c>
      <c r="AV189" s="14" t="s">
        <v>145</v>
      </c>
      <c r="AW189" s="14" t="s">
        <v>34</v>
      </c>
      <c r="AX189" s="14" t="s">
        <v>85</v>
      </c>
      <c r="AY189" s="160" t="s">
        <v>138</v>
      </c>
    </row>
    <row r="190" spans="2:65" s="1" customFormat="1" ht="16.5" customHeight="1">
      <c r="B190" s="32"/>
      <c r="C190" s="173" t="s">
        <v>260</v>
      </c>
      <c r="D190" s="173" t="s">
        <v>201</v>
      </c>
      <c r="E190" s="174" t="s">
        <v>1485</v>
      </c>
      <c r="F190" s="175" t="s">
        <v>1486</v>
      </c>
      <c r="G190" s="176" t="s">
        <v>211</v>
      </c>
      <c r="H190" s="177">
        <v>60.579000000000001</v>
      </c>
      <c r="I190" s="178"/>
      <c r="J190" s="179">
        <f>ROUND(I190*H190,2)</f>
        <v>0</v>
      </c>
      <c r="K190" s="175" t="s">
        <v>144</v>
      </c>
      <c r="L190" s="180"/>
      <c r="M190" s="181" t="s">
        <v>1</v>
      </c>
      <c r="N190" s="182" t="s">
        <v>42</v>
      </c>
      <c r="P190" s="141">
        <f>O190*H190</f>
        <v>0</v>
      </c>
      <c r="Q190" s="141">
        <v>1E-3</v>
      </c>
      <c r="R190" s="141">
        <f>Q190*H190</f>
        <v>6.0579000000000001E-2</v>
      </c>
      <c r="S190" s="141">
        <v>0</v>
      </c>
      <c r="T190" s="142">
        <f>S190*H190</f>
        <v>0</v>
      </c>
      <c r="AR190" s="143" t="s">
        <v>286</v>
      </c>
      <c r="AT190" s="143" t="s">
        <v>201</v>
      </c>
      <c r="AU190" s="143" t="s">
        <v>87</v>
      </c>
      <c r="AY190" s="17" t="s">
        <v>138</v>
      </c>
      <c r="BE190" s="144">
        <f>IF(N190="základní",J190,0)</f>
        <v>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7" t="s">
        <v>85</v>
      </c>
      <c r="BK190" s="144">
        <f>ROUND(I190*H190,2)</f>
        <v>0</v>
      </c>
      <c r="BL190" s="17" t="s">
        <v>223</v>
      </c>
      <c r="BM190" s="143" t="s">
        <v>1487</v>
      </c>
    </row>
    <row r="191" spans="2:65" s="13" customFormat="1" ht="10.199999999999999">
      <c r="B191" s="152"/>
      <c r="D191" s="146" t="s">
        <v>147</v>
      </c>
      <c r="E191" s="153" t="s">
        <v>1</v>
      </c>
      <c r="F191" s="154" t="s">
        <v>1488</v>
      </c>
      <c r="H191" s="155">
        <v>60.579000000000001</v>
      </c>
      <c r="I191" s="156"/>
      <c r="L191" s="152"/>
      <c r="M191" s="157"/>
      <c r="T191" s="158"/>
      <c r="AT191" s="153" t="s">
        <v>147</v>
      </c>
      <c r="AU191" s="153" t="s">
        <v>87</v>
      </c>
      <c r="AV191" s="13" t="s">
        <v>87</v>
      </c>
      <c r="AW191" s="13" t="s">
        <v>34</v>
      </c>
      <c r="AX191" s="13" t="s">
        <v>85</v>
      </c>
      <c r="AY191" s="153" t="s">
        <v>138</v>
      </c>
    </row>
    <row r="192" spans="2:65" s="1" customFormat="1" ht="24.15" customHeight="1">
      <c r="B192" s="32"/>
      <c r="C192" s="132" t="s">
        <v>265</v>
      </c>
      <c r="D192" s="132" t="s">
        <v>140</v>
      </c>
      <c r="E192" s="133" t="s">
        <v>1489</v>
      </c>
      <c r="F192" s="134" t="s">
        <v>1490</v>
      </c>
      <c r="G192" s="135" t="s">
        <v>243</v>
      </c>
      <c r="H192" s="136">
        <v>106.74</v>
      </c>
      <c r="I192" s="137"/>
      <c r="J192" s="138">
        <f>ROUND(I192*H192,2)</f>
        <v>0</v>
      </c>
      <c r="K192" s="134" t="s">
        <v>144</v>
      </c>
      <c r="L192" s="32"/>
      <c r="M192" s="139" t="s">
        <v>1</v>
      </c>
      <c r="N192" s="140" t="s">
        <v>42</v>
      </c>
      <c r="P192" s="141">
        <f>O192*H192</f>
        <v>0</v>
      </c>
      <c r="Q192" s="141">
        <v>0</v>
      </c>
      <c r="R192" s="141">
        <f>Q192*H192</f>
        <v>0</v>
      </c>
      <c r="S192" s="141">
        <v>4.0000000000000002E-4</v>
      </c>
      <c r="T192" s="142">
        <f>S192*H192</f>
        <v>4.2695999999999998E-2</v>
      </c>
      <c r="AR192" s="143" t="s">
        <v>145</v>
      </c>
      <c r="AT192" s="143" t="s">
        <v>140</v>
      </c>
      <c r="AU192" s="143" t="s">
        <v>87</v>
      </c>
      <c r="AY192" s="17" t="s">
        <v>138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7" t="s">
        <v>85</v>
      </c>
      <c r="BK192" s="144">
        <f>ROUND(I192*H192,2)</f>
        <v>0</v>
      </c>
      <c r="BL192" s="17" t="s">
        <v>145</v>
      </c>
      <c r="BM192" s="143" t="s">
        <v>1491</v>
      </c>
    </row>
    <row r="193" spans="2:65" s="12" customFormat="1" ht="10.199999999999999">
      <c r="B193" s="145"/>
      <c r="D193" s="146" t="s">
        <v>147</v>
      </c>
      <c r="E193" s="147" t="s">
        <v>1</v>
      </c>
      <c r="F193" s="148" t="s">
        <v>1492</v>
      </c>
      <c r="H193" s="147" t="s">
        <v>1</v>
      </c>
      <c r="I193" s="149"/>
      <c r="L193" s="145"/>
      <c r="M193" s="150"/>
      <c r="T193" s="151"/>
      <c r="AT193" s="147" t="s">
        <v>147</v>
      </c>
      <c r="AU193" s="147" t="s">
        <v>87</v>
      </c>
      <c r="AV193" s="12" t="s">
        <v>85</v>
      </c>
      <c r="AW193" s="12" t="s">
        <v>34</v>
      </c>
      <c r="AX193" s="12" t="s">
        <v>77</v>
      </c>
      <c r="AY193" s="147" t="s">
        <v>138</v>
      </c>
    </row>
    <row r="194" spans="2:65" s="13" customFormat="1" ht="10.199999999999999">
      <c r="B194" s="152"/>
      <c r="D194" s="146" t="s">
        <v>147</v>
      </c>
      <c r="E194" s="153" t="s">
        <v>1</v>
      </c>
      <c r="F194" s="154" t="s">
        <v>1493</v>
      </c>
      <c r="H194" s="155">
        <v>94.5</v>
      </c>
      <c r="I194" s="156"/>
      <c r="L194" s="152"/>
      <c r="M194" s="157"/>
      <c r="T194" s="158"/>
      <c r="AT194" s="153" t="s">
        <v>147</v>
      </c>
      <c r="AU194" s="153" t="s">
        <v>87</v>
      </c>
      <c r="AV194" s="13" t="s">
        <v>87</v>
      </c>
      <c r="AW194" s="13" t="s">
        <v>34</v>
      </c>
      <c r="AX194" s="13" t="s">
        <v>77</v>
      </c>
      <c r="AY194" s="153" t="s">
        <v>138</v>
      </c>
    </row>
    <row r="195" spans="2:65" s="13" customFormat="1" ht="10.199999999999999">
      <c r="B195" s="152"/>
      <c r="D195" s="146" t="s">
        <v>147</v>
      </c>
      <c r="E195" s="153" t="s">
        <v>1</v>
      </c>
      <c r="F195" s="154" t="s">
        <v>1494</v>
      </c>
      <c r="H195" s="155">
        <v>12.24</v>
      </c>
      <c r="I195" s="156"/>
      <c r="L195" s="152"/>
      <c r="M195" s="157"/>
      <c r="T195" s="158"/>
      <c r="AT195" s="153" t="s">
        <v>147</v>
      </c>
      <c r="AU195" s="153" t="s">
        <v>87</v>
      </c>
      <c r="AV195" s="13" t="s">
        <v>87</v>
      </c>
      <c r="AW195" s="13" t="s">
        <v>34</v>
      </c>
      <c r="AX195" s="13" t="s">
        <v>77</v>
      </c>
      <c r="AY195" s="153" t="s">
        <v>138</v>
      </c>
    </row>
    <row r="196" spans="2:65" s="14" customFormat="1" ht="10.199999999999999">
      <c r="B196" s="159"/>
      <c r="D196" s="146" t="s">
        <v>147</v>
      </c>
      <c r="E196" s="160" t="s">
        <v>1</v>
      </c>
      <c r="F196" s="161" t="s">
        <v>150</v>
      </c>
      <c r="H196" s="162">
        <v>106.74</v>
      </c>
      <c r="I196" s="163"/>
      <c r="L196" s="159"/>
      <c r="M196" s="164"/>
      <c r="T196" s="165"/>
      <c r="AT196" s="160" t="s">
        <v>147</v>
      </c>
      <c r="AU196" s="160" t="s">
        <v>87</v>
      </c>
      <c r="AV196" s="14" t="s">
        <v>145</v>
      </c>
      <c r="AW196" s="14" t="s">
        <v>34</v>
      </c>
      <c r="AX196" s="14" t="s">
        <v>85</v>
      </c>
      <c r="AY196" s="160" t="s">
        <v>138</v>
      </c>
    </row>
    <row r="197" spans="2:65" s="1" customFormat="1" ht="21.75" customHeight="1">
      <c r="B197" s="32"/>
      <c r="C197" s="132" t="s">
        <v>271</v>
      </c>
      <c r="D197" s="132" t="s">
        <v>140</v>
      </c>
      <c r="E197" s="133" t="s">
        <v>1495</v>
      </c>
      <c r="F197" s="134" t="s">
        <v>1496</v>
      </c>
      <c r="G197" s="135" t="s">
        <v>232</v>
      </c>
      <c r="H197" s="136">
        <v>2</v>
      </c>
      <c r="I197" s="137"/>
      <c r="J197" s="138">
        <f>ROUND(I197*H197,2)</f>
        <v>0</v>
      </c>
      <c r="K197" s="134" t="s">
        <v>1</v>
      </c>
      <c r="L197" s="32"/>
      <c r="M197" s="139" t="s">
        <v>1</v>
      </c>
      <c r="N197" s="140" t="s">
        <v>42</v>
      </c>
      <c r="P197" s="141">
        <f>O197*H197</f>
        <v>0</v>
      </c>
      <c r="Q197" s="141">
        <v>0</v>
      </c>
      <c r="R197" s="141">
        <f>Q197*H197</f>
        <v>0</v>
      </c>
      <c r="S197" s="141">
        <v>4.0000000000000002E-4</v>
      </c>
      <c r="T197" s="142">
        <f>S197*H197</f>
        <v>8.0000000000000004E-4</v>
      </c>
      <c r="AR197" s="143" t="s">
        <v>145</v>
      </c>
      <c r="AT197" s="143" t="s">
        <v>140</v>
      </c>
      <c r="AU197" s="143" t="s">
        <v>87</v>
      </c>
      <c r="AY197" s="17" t="s">
        <v>138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7" t="s">
        <v>85</v>
      </c>
      <c r="BK197" s="144">
        <f>ROUND(I197*H197,2)</f>
        <v>0</v>
      </c>
      <c r="BL197" s="17" t="s">
        <v>145</v>
      </c>
      <c r="BM197" s="143" t="s">
        <v>1497</v>
      </c>
    </row>
    <row r="198" spans="2:65" s="13" customFormat="1" ht="10.199999999999999">
      <c r="B198" s="152"/>
      <c r="D198" s="146" t="s">
        <v>147</v>
      </c>
      <c r="E198" s="153" t="s">
        <v>1</v>
      </c>
      <c r="F198" s="154" t="s">
        <v>87</v>
      </c>
      <c r="H198" s="155">
        <v>2</v>
      </c>
      <c r="I198" s="156"/>
      <c r="L198" s="152"/>
      <c r="M198" s="157"/>
      <c r="T198" s="158"/>
      <c r="AT198" s="153" t="s">
        <v>147</v>
      </c>
      <c r="AU198" s="153" t="s">
        <v>87</v>
      </c>
      <c r="AV198" s="13" t="s">
        <v>87</v>
      </c>
      <c r="AW198" s="13" t="s">
        <v>34</v>
      </c>
      <c r="AX198" s="13" t="s">
        <v>85</v>
      </c>
      <c r="AY198" s="153" t="s">
        <v>138</v>
      </c>
    </row>
    <row r="199" spans="2:65" s="1" customFormat="1" ht="16.5" customHeight="1">
      <c r="B199" s="32"/>
      <c r="C199" s="132" t="s">
        <v>279</v>
      </c>
      <c r="D199" s="132" t="s">
        <v>140</v>
      </c>
      <c r="E199" s="133" t="s">
        <v>1498</v>
      </c>
      <c r="F199" s="134" t="s">
        <v>1499</v>
      </c>
      <c r="G199" s="135" t="s">
        <v>1312</v>
      </c>
      <c r="H199" s="136">
        <v>2</v>
      </c>
      <c r="I199" s="137"/>
      <c r="J199" s="138">
        <f>ROUND(I199*H199,2)</f>
        <v>0</v>
      </c>
      <c r="K199" s="134" t="s">
        <v>1</v>
      </c>
      <c r="L199" s="32"/>
      <c r="M199" s="139" t="s">
        <v>1</v>
      </c>
      <c r="N199" s="140" t="s">
        <v>42</v>
      </c>
      <c r="P199" s="141">
        <f>O199*H199</f>
        <v>0</v>
      </c>
      <c r="Q199" s="141">
        <v>0</v>
      </c>
      <c r="R199" s="141">
        <f>Q199*H199</f>
        <v>0</v>
      </c>
      <c r="S199" s="141">
        <v>4.0000000000000002E-4</v>
      </c>
      <c r="T199" s="142">
        <f>S199*H199</f>
        <v>8.0000000000000004E-4</v>
      </c>
      <c r="AR199" s="143" t="s">
        <v>145</v>
      </c>
      <c r="AT199" s="143" t="s">
        <v>140</v>
      </c>
      <c r="AU199" s="143" t="s">
        <v>87</v>
      </c>
      <c r="AY199" s="17" t="s">
        <v>138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7" t="s">
        <v>85</v>
      </c>
      <c r="BK199" s="144">
        <f>ROUND(I199*H199,2)</f>
        <v>0</v>
      </c>
      <c r="BL199" s="17" t="s">
        <v>145</v>
      </c>
      <c r="BM199" s="143" t="s">
        <v>1500</v>
      </c>
    </row>
    <row r="200" spans="2:65" s="13" customFormat="1" ht="10.199999999999999">
      <c r="B200" s="152"/>
      <c r="D200" s="146" t="s">
        <v>147</v>
      </c>
      <c r="E200" s="153" t="s">
        <v>1</v>
      </c>
      <c r="F200" s="154" t="s">
        <v>87</v>
      </c>
      <c r="H200" s="155">
        <v>2</v>
      </c>
      <c r="I200" s="156"/>
      <c r="L200" s="152"/>
      <c r="M200" s="157"/>
      <c r="T200" s="158"/>
      <c r="AT200" s="153" t="s">
        <v>147</v>
      </c>
      <c r="AU200" s="153" t="s">
        <v>87</v>
      </c>
      <c r="AV200" s="13" t="s">
        <v>87</v>
      </c>
      <c r="AW200" s="13" t="s">
        <v>34</v>
      </c>
      <c r="AX200" s="13" t="s">
        <v>85</v>
      </c>
      <c r="AY200" s="153" t="s">
        <v>138</v>
      </c>
    </row>
    <row r="201" spans="2:65" s="1" customFormat="1" ht="16.5" customHeight="1">
      <c r="B201" s="32"/>
      <c r="C201" s="132" t="s">
        <v>283</v>
      </c>
      <c r="D201" s="132" t="s">
        <v>140</v>
      </c>
      <c r="E201" s="133" t="s">
        <v>1501</v>
      </c>
      <c r="F201" s="134" t="s">
        <v>1502</v>
      </c>
      <c r="G201" s="135" t="s">
        <v>243</v>
      </c>
      <c r="H201" s="136">
        <v>44</v>
      </c>
      <c r="I201" s="137"/>
      <c r="J201" s="138">
        <f>ROUND(I201*H201,2)</f>
        <v>0</v>
      </c>
      <c r="K201" s="134" t="s">
        <v>1</v>
      </c>
      <c r="L201" s="32"/>
      <c r="M201" s="139" t="s">
        <v>1</v>
      </c>
      <c r="N201" s="140" t="s">
        <v>42</v>
      </c>
      <c r="P201" s="141">
        <f>O201*H201</f>
        <v>0</v>
      </c>
      <c r="Q201" s="141">
        <v>0</v>
      </c>
      <c r="R201" s="141">
        <f>Q201*H201</f>
        <v>0</v>
      </c>
      <c r="S201" s="141">
        <v>4.0000000000000002E-4</v>
      </c>
      <c r="T201" s="142">
        <f>S201*H201</f>
        <v>1.7600000000000001E-2</v>
      </c>
      <c r="AR201" s="143" t="s">
        <v>145</v>
      </c>
      <c r="AT201" s="143" t="s">
        <v>140</v>
      </c>
      <c r="AU201" s="143" t="s">
        <v>87</v>
      </c>
      <c r="AY201" s="17" t="s">
        <v>138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7" t="s">
        <v>85</v>
      </c>
      <c r="BK201" s="144">
        <f>ROUND(I201*H201,2)</f>
        <v>0</v>
      </c>
      <c r="BL201" s="17" t="s">
        <v>145</v>
      </c>
      <c r="BM201" s="143" t="s">
        <v>1503</v>
      </c>
    </row>
    <row r="202" spans="2:65" s="13" customFormat="1" ht="10.199999999999999">
      <c r="B202" s="152"/>
      <c r="D202" s="146" t="s">
        <v>147</v>
      </c>
      <c r="E202" s="153" t="s">
        <v>1</v>
      </c>
      <c r="F202" s="154" t="s">
        <v>602</v>
      </c>
      <c r="H202" s="155">
        <v>44</v>
      </c>
      <c r="I202" s="156"/>
      <c r="L202" s="152"/>
      <c r="M202" s="157"/>
      <c r="T202" s="158"/>
      <c r="AT202" s="153" t="s">
        <v>147</v>
      </c>
      <c r="AU202" s="153" t="s">
        <v>87</v>
      </c>
      <c r="AV202" s="13" t="s">
        <v>87</v>
      </c>
      <c r="AW202" s="13" t="s">
        <v>34</v>
      </c>
      <c r="AX202" s="13" t="s">
        <v>85</v>
      </c>
      <c r="AY202" s="153" t="s">
        <v>138</v>
      </c>
    </row>
    <row r="203" spans="2:65" s="1" customFormat="1" ht="21.75" customHeight="1">
      <c r="B203" s="32"/>
      <c r="C203" s="132" t="s">
        <v>289</v>
      </c>
      <c r="D203" s="132" t="s">
        <v>140</v>
      </c>
      <c r="E203" s="133" t="s">
        <v>1504</v>
      </c>
      <c r="F203" s="134" t="s">
        <v>1505</v>
      </c>
      <c r="G203" s="135" t="s">
        <v>232</v>
      </c>
      <c r="H203" s="136">
        <v>20</v>
      </c>
      <c r="I203" s="137"/>
      <c r="J203" s="138">
        <f>ROUND(I203*H203,2)</f>
        <v>0</v>
      </c>
      <c r="K203" s="134" t="s">
        <v>1</v>
      </c>
      <c r="L203" s="32"/>
      <c r="M203" s="139" t="s">
        <v>1</v>
      </c>
      <c r="N203" s="140" t="s">
        <v>42</v>
      </c>
      <c r="P203" s="141">
        <f>O203*H203</f>
        <v>0</v>
      </c>
      <c r="Q203" s="141">
        <v>0</v>
      </c>
      <c r="R203" s="141">
        <f>Q203*H203</f>
        <v>0</v>
      </c>
      <c r="S203" s="141">
        <v>4.0000000000000002E-4</v>
      </c>
      <c r="T203" s="142">
        <f>S203*H203</f>
        <v>8.0000000000000002E-3</v>
      </c>
      <c r="AR203" s="143" t="s">
        <v>145</v>
      </c>
      <c r="AT203" s="143" t="s">
        <v>140</v>
      </c>
      <c r="AU203" s="143" t="s">
        <v>87</v>
      </c>
      <c r="AY203" s="17" t="s">
        <v>138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7" t="s">
        <v>85</v>
      </c>
      <c r="BK203" s="144">
        <f>ROUND(I203*H203,2)</f>
        <v>0</v>
      </c>
      <c r="BL203" s="17" t="s">
        <v>145</v>
      </c>
      <c r="BM203" s="143" t="s">
        <v>1506</v>
      </c>
    </row>
    <row r="204" spans="2:65" s="13" customFormat="1" ht="10.199999999999999">
      <c r="B204" s="152"/>
      <c r="D204" s="146" t="s">
        <v>147</v>
      </c>
      <c r="E204" s="153" t="s">
        <v>1</v>
      </c>
      <c r="F204" s="154" t="s">
        <v>246</v>
      </c>
      <c r="H204" s="155">
        <v>20</v>
      </c>
      <c r="I204" s="156"/>
      <c r="L204" s="152"/>
      <c r="M204" s="157"/>
      <c r="T204" s="158"/>
      <c r="AT204" s="153" t="s">
        <v>147</v>
      </c>
      <c r="AU204" s="153" t="s">
        <v>87</v>
      </c>
      <c r="AV204" s="13" t="s">
        <v>87</v>
      </c>
      <c r="AW204" s="13" t="s">
        <v>34</v>
      </c>
      <c r="AX204" s="13" t="s">
        <v>85</v>
      </c>
      <c r="AY204" s="153" t="s">
        <v>138</v>
      </c>
    </row>
    <row r="205" spans="2:65" s="1" customFormat="1" ht="16.5" customHeight="1">
      <c r="B205" s="32"/>
      <c r="C205" s="132" t="s">
        <v>293</v>
      </c>
      <c r="D205" s="132" t="s">
        <v>140</v>
      </c>
      <c r="E205" s="133" t="s">
        <v>1507</v>
      </c>
      <c r="F205" s="134" t="s">
        <v>1508</v>
      </c>
      <c r="G205" s="135" t="s">
        <v>232</v>
      </c>
      <c r="H205" s="136">
        <v>24</v>
      </c>
      <c r="I205" s="137"/>
      <c r="J205" s="138">
        <f>ROUND(I205*H205,2)</f>
        <v>0</v>
      </c>
      <c r="K205" s="134" t="s">
        <v>1</v>
      </c>
      <c r="L205" s="32"/>
      <c r="M205" s="139" t="s">
        <v>1</v>
      </c>
      <c r="N205" s="140" t="s">
        <v>42</v>
      </c>
      <c r="P205" s="141">
        <f>O205*H205</f>
        <v>0</v>
      </c>
      <c r="Q205" s="141">
        <v>0</v>
      </c>
      <c r="R205" s="141">
        <f>Q205*H205</f>
        <v>0</v>
      </c>
      <c r="S205" s="141">
        <v>4.0000000000000002E-4</v>
      </c>
      <c r="T205" s="142">
        <f>S205*H205</f>
        <v>9.6000000000000009E-3</v>
      </c>
      <c r="AR205" s="143" t="s">
        <v>145</v>
      </c>
      <c r="AT205" s="143" t="s">
        <v>140</v>
      </c>
      <c r="AU205" s="143" t="s">
        <v>87</v>
      </c>
      <c r="AY205" s="17" t="s">
        <v>138</v>
      </c>
      <c r="BE205" s="144">
        <f>IF(N205="základní",J205,0)</f>
        <v>0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7" t="s">
        <v>85</v>
      </c>
      <c r="BK205" s="144">
        <f>ROUND(I205*H205,2)</f>
        <v>0</v>
      </c>
      <c r="BL205" s="17" t="s">
        <v>145</v>
      </c>
      <c r="BM205" s="143" t="s">
        <v>1509</v>
      </c>
    </row>
    <row r="206" spans="2:65" s="13" customFormat="1" ht="10.199999999999999">
      <c r="B206" s="152"/>
      <c r="D206" s="146" t="s">
        <v>147</v>
      </c>
      <c r="E206" s="153" t="s">
        <v>1</v>
      </c>
      <c r="F206" s="154" t="s">
        <v>265</v>
      </c>
      <c r="H206" s="155">
        <v>24</v>
      </c>
      <c r="I206" s="156"/>
      <c r="L206" s="152"/>
      <c r="M206" s="157"/>
      <c r="T206" s="158"/>
      <c r="AT206" s="153" t="s">
        <v>147</v>
      </c>
      <c r="AU206" s="153" t="s">
        <v>87</v>
      </c>
      <c r="AV206" s="13" t="s">
        <v>87</v>
      </c>
      <c r="AW206" s="13" t="s">
        <v>34</v>
      </c>
      <c r="AX206" s="13" t="s">
        <v>85</v>
      </c>
      <c r="AY206" s="153" t="s">
        <v>138</v>
      </c>
    </row>
    <row r="207" spans="2:65" s="1" customFormat="1" ht="21.75" customHeight="1">
      <c r="B207" s="32"/>
      <c r="C207" s="173" t="s">
        <v>297</v>
      </c>
      <c r="D207" s="173" t="s">
        <v>201</v>
      </c>
      <c r="E207" s="174" t="s">
        <v>1510</v>
      </c>
      <c r="F207" s="175" t="s">
        <v>1511</v>
      </c>
      <c r="G207" s="176" t="s">
        <v>232</v>
      </c>
      <c r="H207" s="177">
        <v>3</v>
      </c>
      <c r="I207" s="178"/>
      <c r="J207" s="179">
        <f>ROUND(I207*H207,2)</f>
        <v>0</v>
      </c>
      <c r="K207" s="175" t="s">
        <v>144</v>
      </c>
      <c r="L207" s="180"/>
      <c r="M207" s="181" t="s">
        <v>1</v>
      </c>
      <c r="N207" s="182" t="s">
        <v>42</v>
      </c>
      <c r="P207" s="141">
        <f>O207*H207</f>
        <v>0</v>
      </c>
      <c r="Q207" s="141">
        <v>8.9999999999999998E-4</v>
      </c>
      <c r="R207" s="141">
        <f>Q207*H207</f>
        <v>2.7000000000000001E-3</v>
      </c>
      <c r="S207" s="141">
        <v>0</v>
      </c>
      <c r="T207" s="142">
        <f>S207*H207</f>
        <v>0</v>
      </c>
      <c r="AR207" s="143" t="s">
        <v>182</v>
      </c>
      <c r="AT207" s="143" t="s">
        <v>201</v>
      </c>
      <c r="AU207" s="143" t="s">
        <v>87</v>
      </c>
      <c r="AY207" s="17" t="s">
        <v>138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7" t="s">
        <v>85</v>
      </c>
      <c r="BK207" s="144">
        <f>ROUND(I207*H207,2)</f>
        <v>0</v>
      </c>
      <c r="BL207" s="17" t="s">
        <v>145</v>
      </c>
      <c r="BM207" s="143" t="s">
        <v>1512</v>
      </c>
    </row>
    <row r="208" spans="2:65" s="1" customFormat="1" ht="16.5" customHeight="1">
      <c r="B208" s="32"/>
      <c r="C208" s="173" t="s">
        <v>506</v>
      </c>
      <c r="D208" s="173" t="s">
        <v>201</v>
      </c>
      <c r="E208" s="174" t="s">
        <v>1513</v>
      </c>
      <c r="F208" s="175" t="s">
        <v>1514</v>
      </c>
      <c r="G208" s="176" t="s">
        <v>232</v>
      </c>
      <c r="H208" s="177">
        <v>2</v>
      </c>
      <c r="I208" s="178"/>
      <c r="J208" s="179">
        <f>ROUND(I208*H208,2)</f>
        <v>0</v>
      </c>
      <c r="K208" s="175" t="s">
        <v>144</v>
      </c>
      <c r="L208" s="180"/>
      <c r="M208" s="181" t="s">
        <v>1</v>
      </c>
      <c r="N208" s="182" t="s">
        <v>42</v>
      </c>
      <c r="P208" s="141">
        <f>O208*H208</f>
        <v>0</v>
      </c>
      <c r="Q208" s="141">
        <v>1.2999999999999999E-4</v>
      </c>
      <c r="R208" s="141">
        <f>Q208*H208</f>
        <v>2.5999999999999998E-4</v>
      </c>
      <c r="S208" s="141">
        <v>0</v>
      </c>
      <c r="T208" s="142">
        <f>S208*H208</f>
        <v>0</v>
      </c>
      <c r="AR208" s="143" t="s">
        <v>286</v>
      </c>
      <c r="AT208" s="143" t="s">
        <v>201</v>
      </c>
      <c r="AU208" s="143" t="s">
        <v>87</v>
      </c>
      <c r="AY208" s="17" t="s">
        <v>138</v>
      </c>
      <c r="BE208" s="144">
        <f>IF(N208="základní",J208,0)</f>
        <v>0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7" t="s">
        <v>85</v>
      </c>
      <c r="BK208" s="144">
        <f>ROUND(I208*H208,2)</f>
        <v>0</v>
      </c>
      <c r="BL208" s="17" t="s">
        <v>223</v>
      </c>
      <c r="BM208" s="143" t="s">
        <v>1515</v>
      </c>
    </row>
    <row r="209" spans="2:65" s="1" customFormat="1" ht="16.5" customHeight="1">
      <c r="B209" s="32"/>
      <c r="C209" s="173" t="s">
        <v>286</v>
      </c>
      <c r="D209" s="173" t="s">
        <v>201</v>
      </c>
      <c r="E209" s="174" t="s">
        <v>1516</v>
      </c>
      <c r="F209" s="175" t="s">
        <v>1517</v>
      </c>
      <c r="G209" s="176" t="s">
        <v>232</v>
      </c>
      <c r="H209" s="177">
        <v>4</v>
      </c>
      <c r="I209" s="178"/>
      <c r="J209" s="179">
        <f>ROUND(I209*H209,2)</f>
        <v>0</v>
      </c>
      <c r="K209" s="175" t="s">
        <v>144</v>
      </c>
      <c r="L209" s="180"/>
      <c r="M209" s="181" t="s">
        <v>1</v>
      </c>
      <c r="N209" s="182" t="s">
        <v>42</v>
      </c>
      <c r="P209" s="141">
        <f>O209*H209</f>
        <v>0</v>
      </c>
      <c r="Q209" s="141">
        <v>6.6E-4</v>
      </c>
      <c r="R209" s="141">
        <f>Q209*H209</f>
        <v>2.64E-3</v>
      </c>
      <c r="S209" s="141">
        <v>0</v>
      </c>
      <c r="T209" s="142">
        <f>S209*H209</f>
        <v>0</v>
      </c>
      <c r="AR209" s="143" t="s">
        <v>286</v>
      </c>
      <c r="AT209" s="143" t="s">
        <v>201</v>
      </c>
      <c r="AU209" s="143" t="s">
        <v>87</v>
      </c>
      <c r="AY209" s="17" t="s">
        <v>138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7" t="s">
        <v>85</v>
      </c>
      <c r="BK209" s="144">
        <f>ROUND(I209*H209,2)</f>
        <v>0</v>
      </c>
      <c r="BL209" s="17" t="s">
        <v>223</v>
      </c>
      <c r="BM209" s="143" t="s">
        <v>1518</v>
      </c>
    </row>
    <row r="210" spans="2:65" s="1" customFormat="1" ht="24.15" customHeight="1">
      <c r="B210" s="32"/>
      <c r="C210" s="132" t="s">
        <v>516</v>
      </c>
      <c r="D210" s="132" t="s">
        <v>140</v>
      </c>
      <c r="E210" s="133" t="s">
        <v>1519</v>
      </c>
      <c r="F210" s="134" t="s">
        <v>1520</v>
      </c>
      <c r="G210" s="135" t="s">
        <v>243</v>
      </c>
      <c r="H210" s="136">
        <v>215.3</v>
      </c>
      <c r="I210" s="137"/>
      <c r="J210" s="138">
        <f>ROUND(I210*H210,2)</f>
        <v>0</v>
      </c>
      <c r="K210" s="134" t="s">
        <v>144</v>
      </c>
      <c r="L210" s="32"/>
      <c r="M210" s="139" t="s">
        <v>1</v>
      </c>
      <c r="N210" s="140" t="s">
        <v>42</v>
      </c>
      <c r="P210" s="141">
        <f>O210*H210</f>
        <v>0</v>
      </c>
      <c r="Q210" s="141">
        <v>0</v>
      </c>
      <c r="R210" s="141">
        <f>Q210*H210</f>
        <v>0</v>
      </c>
      <c r="S210" s="141">
        <v>4.0000000000000002E-4</v>
      </c>
      <c r="T210" s="142">
        <f>S210*H210</f>
        <v>8.6120000000000002E-2</v>
      </c>
      <c r="AR210" s="143" t="s">
        <v>223</v>
      </c>
      <c r="AT210" s="143" t="s">
        <v>140</v>
      </c>
      <c r="AU210" s="143" t="s">
        <v>87</v>
      </c>
      <c r="AY210" s="17" t="s">
        <v>138</v>
      </c>
      <c r="BE210" s="144">
        <f>IF(N210="základní",J210,0)</f>
        <v>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7" t="s">
        <v>85</v>
      </c>
      <c r="BK210" s="144">
        <f>ROUND(I210*H210,2)</f>
        <v>0</v>
      </c>
      <c r="BL210" s="17" t="s">
        <v>223</v>
      </c>
      <c r="BM210" s="143" t="s">
        <v>1521</v>
      </c>
    </row>
    <row r="211" spans="2:65" s="13" customFormat="1" ht="10.199999999999999">
      <c r="B211" s="152"/>
      <c r="D211" s="146" t="s">
        <v>147</v>
      </c>
      <c r="E211" s="153" t="s">
        <v>1</v>
      </c>
      <c r="F211" s="154" t="s">
        <v>1522</v>
      </c>
      <c r="H211" s="155">
        <v>152.19999999999999</v>
      </c>
      <c r="I211" s="156"/>
      <c r="L211" s="152"/>
      <c r="M211" s="157"/>
      <c r="T211" s="158"/>
      <c r="AT211" s="153" t="s">
        <v>147</v>
      </c>
      <c r="AU211" s="153" t="s">
        <v>87</v>
      </c>
      <c r="AV211" s="13" t="s">
        <v>87</v>
      </c>
      <c r="AW211" s="13" t="s">
        <v>34</v>
      </c>
      <c r="AX211" s="13" t="s">
        <v>77</v>
      </c>
      <c r="AY211" s="153" t="s">
        <v>138</v>
      </c>
    </row>
    <row r="212" spans="2:65" s="13" customFormat="1" ht="10.199999999999999">
      <c r="B212" s="152"/>
      <c r="D212" s="146" t="s">
        <v>147</v>
      </c>
      <c r="E212" s="153" t="s">
        <v>1</v>
      </c>
      <c r="F212" s="154" t="s">
        <v>1523</v>
      </c>
      <c r="H212" s="155">
        <v>63.1</v>
      </c>
      <c r="I212" s="156"/>
      <c r="L212" s="152"/>
      <c r="M212" s="157"/>
      <c r="T212" s="158"/>
      <c r="AT212" s="153" t="s">
        <v>147</v>
      </c>
      <c r="AU212" s="153" t="s">
        <v>87</v>
      </c>
      <c r="AV212" s="13" t="s">
        <v>87</v>
      </c>
      <c r="AW212" s="13" t="s">
        <v>34</v>
      </c>
      <c r="AX212" s="13" t="s">
        <v>77</v>
      </c>
      <c r="AY212" s="153" t="s">
        <v>138</v>
      </c>
    </row>
    <row r="213" spans="2:65" s="14" customFormat="1" ht="10.199999999999999">
      <c r="B213" s="159"/>
      <c r="D213" s="146" t="s">
        <v>147</v>
      </c>
      <c r="E213" s="160" t="s">
        <v>1</v>
      </c>
      <c r="F213" s="161" t="s">
        <v>150</v>
      </c>
      <c r="H213" s="162">
        <v>215.29999999999998</v>
      </c>
      <c r="I213" s="163"/>
      <c r="L213" s="159"/>
      <c r="M213" s="164"/>
      <c r="T213" s="165"/>
      <c r="AT213" s="160" t="s">
        <v>147</v>
      </c>
      <c r="AU213" s="160" t="s">
        <v>87</v>
      </c>
      <c r="AV213" s="14" t="s">
        <v>145</v>
      </c>
      <c r="AW213" s="14" t="s">
        <v>34</v>
      </c>
      <c r="AX213" s="14" t="s">
        <v>85</v>
      </c>
      <c r="AY213" s="160" t="s">
        <v>138</v>
      </c>
    </row>
    <row r="214" spans="2:65" s="1" customFormat="1" ht="16.5" customHeight="1">
      <c r="B214" s="32"/>
      <c r="C214" s="132" t="s">
        <v>523</v>
      </c>
      <c r="D214" s="132" t="s">
        <v>140</v>
      </c>
      <c r="E214" s="133" t="s">
        <v>1524</v>
      </c>
      <c r="F214" s="134" t="s">
        <v>1525</v>
      </c>
      <c r="G214" s="135" t="s">
        <v>232</v>
      </c>
      <c r="H214" s="136">
        <v>7</v>
      </c>
      <c r="I214" s="137"/>
      <c r="J214" s="138">
        <f>ROUND(I214*H214,2)</f>
        <v>0</v>
      </c>
      <c r="K214" s="134" t="s">
        <v>144</v>
      </c>
      <c r="L214" s="32"/>
      <c r="M214" s="139" t="s">
        <v>1</v>
      </c>
      <c r="N214" s="140" t="s">
        <v>42</v>
      </c>
      <c r="P214" s="141">
        <f>O214*H214</f>
        <v>0</v>
      </c>
      <c r="Q214" s="141">
        <v>0</v>
      </c>
      <c r="R214" s="141">
        <f>Q214*H214</f>
        <v>0</v>
      </c>
      <c r="S214" s="141">
        <v>0</v>
      </c>
      <c r="T214" s="142">
        <f>S214*H214</f>
        <v>0</v>
      </c>
      <c r="AR214" s="143" t="s">
        <v>145</v>
      </c>
      <c r="AT214" s="143" t="s">
        <v>140</v>
      </c>
      <c r="AU214" s="143" t="s">
        <v>87</v>
      </c>
      <c r="AY214" s="17" t="s">
        <v>138</v>
      </c>
      <c r="BE214" s="144">
        <f>IF(N214="základní",J214,0)</f>
        <v>0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7" t="s">
        <v>85</v>
      </c>
      <c r="BK214" s="144">
        <f>ROUND(I214*H214,2)</f>
        <v>0</v>
      </c>
      <c r="BL214" s="17" t="s">
        <v>145</v>
      </c>
      <c r="BM214" s="143" t="s">
        <v>1526</v>
      </c>
    </row>
    <row r="215" spans="2:65" s="13" customFormat="1" ht="10.199999999999999">
      <c r="B215" s="152"/>
      <c r="D215" s="146" t="s">
        <v>147</v>
      </c>
      <c r="E215" s="153" t="s">
        <v>1</v>
      </c>
      <c r="F215" s="154" t="s">
        <v>178</v>
      </c>
      <c r="H215" s="155">
        <v>7</v>
      </c>
      <c r="I215" s="156"/>
      <c r="L215" s="152"/>
      <c r="M215" s="157"/>
      <c r="T215" s="158"/>
      <c r="AT215" s="153" t="s">
        <v>147</v>
      </c>
      <c r="AU215" s="153" t="s">
        <v>87</v>
      </c>
      <c r="AV215" s="13" t="s">
        <v>87</v>
      </c>
      <c r="AW215" s="13" t="s">
        <v>34</v>
      </c>
      <c r="AX215" s="13" t="s">
        <v>85</v>
      </c>
      <c r="AY215" s="153" t="s">
        <v>138</v>
      </c>
    </row>
    <row r="216" spans="2:65" s="1" customFormat="1" ht="21.75" customHeight="1">
      <c r="B216" s="32"/>
      <c r="C216" s="173" t="s">
        <v>539</v>
      </c>
      <c r="D216" s="173" t="s">
        <v>201</v>
      </c>
      <c r="E216" s="174" t="s">
        <v>1527</v>
      </c>
      <c r="F216" s="175" t="s">
        <v>1528</v>
      </c>
      <c r="G216" s="176" t="s">
        <v>232</v>
      </c>
      <c r="H216" s="177">
        <v>7</v>
      </c>
      <c r="I216" s="178"/>
      <c r="J216" s="179">
        <f>ROUND(I216*H216,2)</f>
        <v>0</v>
      </c>
      <c r="K216" s="175" t="s">
        <v>144</v>
      </c>
      <c r="L216" s="180"/>
      <c r="M216" s="181" t="s">
        <v>1</v>
      </c>
      <c r="N216" s="182" t="s">
        <v>42</v>
      </c>
      <c r="P216" s="141">
        <f>O216*H216</f>
        <v>0</v>
      </c>
      <c r="Q216" s="141">
        <v>1.7000000000000001E-2</v>
      </c>
      <c r="R216" s="141">
        <f>Q216*H216</f>
        <v>0.11900000000000001</v>
      </c>
      <c r="S216" s="141">
        <v>0</v>
      </c>
      <c r="T216" s="142">
        <f>S216*H216</f>
        <v>0</v>
      </c>
      <c r="AR216" s="143" t="s">
        <v>182</v>
      </c>
      <c r="AT216" s="143" t="s">
        <v>201</v>
      </c>
      <c r="AU216" s="143" t="s">
        <v>87</v>
      </c>
      <c r="AY216" s="17" t="s">
        <v>138</v>
      </c>
      <c r="BE216" s="144">
        <f>IF(N216="základní",J216,0)</f>
        <v>0</v>
      </c>
      <c r="BF216" s="144">
        <f>IF(N216="snížená",J216,0)</f>
        <v>0</v>
      </c>
      <c r="BG216" s="144">
        <f>IF(N216="zákl. přenesená",J216,0)</f>
        <v>0</v>
      </c>
      <c r="BH216" s="144">
        <f>IF(N216="sníž. přenesená",J216,0)</f>
        <v>0</v>
      </c>
      <c r="BI216" s="144">
        <f>IF(N216="nulová",J216,0)</f>
        <v>0</v>
      </c>
      <c r="BJ216" s="17" t="s">
        <v>85</v>
      </c>
      <c r="BK216" s="144">
        <f>ROUND(I216*H216,2)</f>
        <v>0</v>
      </c>
      <c r="BL216" s="17" t="s">
        <v>145</v>
      </c>
      <c r="BM216" s="143" t="s">
        <v>1529</v>
      </c>
    </row>
    <row r="217" spans="2:65" s="1" customFormat="1" ht="16.5" customHeight="1">
      <c r="B217" s="32"/>
      <c r="C217" s="132" t="s">
        <v>556</v>
      </c>
      <c r="D217" s="132" t="s">
        <v>140</v>
      </c>
      <c r="E217" s="133" t="s">
        <v>1530</v>
      </c>
      <c r="F217" s="134" t="s">
        <v>1531</v>
      </c>
      <c r="G217" s="135" t="s">
        <v>957</v>
      </c>
      <c r="H217" s="136">
        <v>1</v>
      </c>
      <c r="I217" s="137"/>
      <c r="J217" s="138">
        <f>ROUND(I217*H217,2)</f>
        <v>0</v>
      </c>
      <c r="K217" s="134" t="s">
        <v>1</v>
      </c>
      <c r="L217" s="32"/>
      <c r="M217" s="139" t="s">
        <v>1</v>
      </c>
      <c r="N217" s="140" t="s">
        <v>42</v>
      </c>
      <c r="P217" s="141">
        <f>O217*H217</f>
        <v>0</v>
      </c>
      <c r="Q217" s="141">
        <v>0</v>
      </c>
      <c r="R217" s="141">
        <f>Q217*H217</f>
        <v>0</v>
      </c>
      <c r="S217" s="141">
        <v>0</v>
      </c>
      <c r="T217" s="142">
        <f>S217*H217</f>
        <v>0</v>
      </c>
      <c r="AR217" s="143" t="s">
        <v>223</v>
      </c>
      <c r="AT217" s="143" t="s">
        <v>140</v>
      </c>
      <c r="AU217" s="143" t="s">
        <v>87</v>
      </c>
      <c r="AY217" s="17" t="s">
        <v>138</v>
      </c>
      <c r="BE217" s="144">
        <f>IF(N217="základní",J217,0)</f>
        <v>0</v>
      </c>
      <c r="BF217" s="144">
        <f>IF(N217="snížená",J217,0)</f>
        <v>0</v>
      </c>
      <c r="BG217" s="144">
        <f>IF(N217="zákl. přenesená",J217,0)</f>
        <v>0</v>
      </c>
      <c r="BH217" s="144">
        <f>IF(N217="sníž. přenesená",J217,0)</f>
        <v>0</v>
      </c>
      <c r="BI217" s="144">
        <f>IF(N217="nulová",J217,0)</f>
        <v>0</v>
      </c>
      <c r="BJ217" s="17" t="s">
        <v>85</v>
      </c>
      <c r="BK217" s="144">
        <f>ROUND(I217*H217,2)</f>
        <v>0</v>
      </c>
      <c r="BL217" s="17" t="s">
        <v>223</v>
      </c>
      <c r="BM217" s="143" t="s">
        <v>1532</v>
      </c>
    </row>
    <row r="218" spans="2:65" s="1" customFormat="1" ht="24.15" customHeight="1">
      <c r="B218" s="32"/>
      <c r="C218" s="132" t="s">
        <v>561</v>
      </c>
      <c r="D218" s="132" t="s">
        <v>140</v>
      </c>
      <c r="E218" s="133" t="s">
        <v>1210</v>
      </c>
      <c r="F218" s="134" t="s">
        <v>1211</v>
      </c>
      <c r="G218" s="135" t="s">
        <v>185</v>
      </c>
      <c r="H218" s="136">
        <v>6.3E-2</v>
      </c>
      <c r="I218" s="137"/>
      <c r="J218" s="138">
        <f>ROUND(I218*H218,2)</f>
        <v>0</v>
      </c>
      <c r="K218" s="134" t="s">
        <v>144</v>
      </c>
      <c r="L218" s="32"/>
      <c r="M218" s="139" t="s">
        <v>1</v>
      </c>
      <c r="N218" s="140" t="s">
        <v>42</v>
      </c>
      <c r="P218" s="141">
        <f>O218*H218</f>
        <v>0</v>
      </c>
      <c r="Q218" s="141">
        <v>0</v>
      </c>
      <c r="R218" s="141">
        <f>Q218*H218</f>
        <v>0</v>
      </c>
      <c r="S218" s="141">
        <v>0</v>
      </c>
      <c r="T218" s="142">
        <f>S218*H218</f>
        <v>0</v>
      </c>
      <c r="AR218" s="143" t="s">
        <v>223</v>
      </c>
      <c r="AT218" s="143" t="s">
        <v>140</v>
      </c>
      <c r="AU218" s="143" t="s">
        <v>87</v>
      </c>
      <c r="AY218" s="17" t="s">
        <v>138</v>
      </c>
      <c r="BE218" s="144">
        <f>IF(N218="základní",J218,0)</f>
        <v>0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7" t="s">
        <v>85</v>
      </c>
      <c r="BK218" s="144">
        <f>ROUND(I218*H218,2)</f>
        <v>0</v>
      </c>
      <c r="BL218" s="17" t="s">
        <v>223</v>
      </c>
      <c r="BM218" s="143" t="s">
        <v>1533</v>
      </c>
    </row>
    <row r="219" spans="2:65" s="11" customFormat="1" ht="22.8" customHeight="1">
      <c r="B219" s="120"/>
      <c r="D219" s="121" t="s">
        <v>76</v>
      </c>
      <c r="E219" s="130" t="s">
        <v>1012</v>
      </c>
      <c r="F219" s="130" t="s">
        <v>1013</v>
      </c>
      <c r="I219" s="123"/>
      <c r="J219" s="131">
        <f>BK219</f>
        <v>0</v>
      </c>
      <c r="L219" s="120"/>
      <c r="M219" s="125"/>
      <c r="P219" s="126">
        <f>SUM(P220:P226)</f>
        <v>0</v>
      </c>
      <c r="R219" s="126">
        <f>SUM(R220:R226)</f>
        <v>1.0181599999999999E-2</v>
      </c>
      <c r="T219" s="127">
        <f>SUM(T220:T226)</f>
        <v>5.7980000000000011E-3</v>
      </c>
      <c r="AR219" s="121" t="s">
        <v>87</v>
      </c>
      <c r="AT219" s="128" t="s">
        <v>76</v>
      </c>
      <c r="AU219" s="128" t="s">
        <v>85</v>
      </c>
      <c r="AY219" s="121" t="s">
        <v>138</v>
      </c>
      <c r="BK219" s="129">
        <f>SUM(BK220:BK226)</f>
        <v>0</v>
      </c>
    </row>
    <row r="220" spans="2:65" s="1" customFormat="1" ht="21.75" customHeight="1">
      <c r="B220" s="32"/>
      <c r="C220" s="132" t="s">
        <v>566</v>
      </c>
      <c r="D220" s="132" t="s">
        <v>140</v>
      </c>
      <c r="E220" s="133" t="s">
        <v>1032</v>
      </c>
      <c r="F220" s="134" t="s">
        <v>1033</v>
      </c>
      <c r="G220" s="135" t="s">
        <v>243</v>
      </c>
      <c r="H220" s="136">
        <v>2.6</v>
      </c>
      <c r="I220" s="137"/>
      <c r="J220" s="138">
        <f>ROUND(I220*H220,2)</f>
        <v>0</v>
      </c>
      <c r="K220" s="134" t="s">
        <v>144</v>
      </c>
      <c r="L220" s="32"/>
      <c r="M220" s="139" t="s">
        <v>1</v>
      </c>
      <c r="N220" s="140" t="s">
        <v>42</v>
      </c>
      <c r="P220" s="141">
        <f>O220*H220</f>
        <v>0</v>
      </c>
      <c r="Q220" s="141">
        <v>0</v>
      </c>
      <c r="R220" s="141">
        <f>Q220*H220</f>
        <v>0</v>
      </c>
      <c r="S220" s="141">
        <v>2.2300000000000002E-3</v>
      </c>
      <c r="T220" s="142">
        <f>S220*H220</f>
        <v>5.7980000000000011E-3</v>
      </c>
      <c r="AR220" s="143" t="s">
        <v>223</v>
      </c>
      <c r="AT220" s="143" t="s">
        <v>140</v>
      </c>
      <c r="AU220" s="143" t="s">
        <v>87</v>
      </c>
      <c r="AY220" s="17" t="s">
        <v>138</v>
      </c>
      <c r="BE220" s="144">
        <f>IF(N220="základní",J220,0)</f>
        <v>0</v>
      </c>
      <c r="BF220" s="144">
        <f>IF(N220="snížená",J220,0)</f>
        <v>0</v>
      </c>
      <c r="BG220" s="144">
        <f>IF(N220="zákl. přenesená",J220,0)</f>
        <v>0</v>
      </c>
      <c r="BH220" s="144">
        <f>IF(N220="sníž. přenesená",J220,0)</f>
        <v>0</v>
      </c>
      <c r="BI220" s="144">
        <f>IF(N220="nulová",J220,0)</f>
        <v>0</v>
      </c>
      <c r="BJ220" s="17" t="s">
        <v>85</v>
      </c>
      <c r="BK220" s="144">
        <f>ROUND(I220*H220,2)</f>
        <v>0</v>
      </c>
      <c r="BL220" s="17" t="s">
        <v>223</v>
      </c>
      <c r="BM220" s="143" t="s">
        <v>1534</v>
      </c>
    </row>
    <row r="221" spans="2:65" s="12" customFormat="1" ht="10.199999999999999">
      <c r="B221" s="145"/>
      <c r="D221" s="146" t="s">
        <v>147</v>
      </c>
      <c r="E221" s="147" t="s">
        <v>1</v>
      </c>
      <c r="F221" s="148" t="s">
        <v>1535</v>
      </c>
      <c r="H221" s="147" t="s">
        <v>1</v>
      </c>
      <c r="I221" s="149"/>
      <c r="L221" s="145"/>
      <c r="M221" s="150"/>
      <c r="T221" s="151"/>
      <c r="AT221" s="147" t="s">
        <v>147</v>
      </c>
      <c r="AU221" s="147" t="s">
        <v>87</v>
      </c>
      <c r="AV221" s="12" t="s">
        <v>85</v>
      </c>
      <c r="AW221" s="12" t="s">
        <v>34</v>
      </c>
      <c r="AX221" s="12" t="s">
        <v>77</v>
      </c>
      <c r="AY221" s="147" t="s">
        <v>138</v>
      </c>
    </row>
    <row r="222" spans="2:65" s="13" customFormat="1" ht="10.199999999999999">
      <c r="B222" s="152"/>
      <c r="D222" s="146" t="s">
        <v>147</v>
      </c>
      <c r="E222" s="153" t="s">
        <v>1</v>
      </c>
      <c r="F222" s="154" t="s">
        <v>1536</v>
      </c>
      <c r="H222" s="155">
        <v>2.6</v>
      </c>
      <c r="I222" s="156"/>
      <c r="L222" s="152"/>
      <c r="M222" s="157"/>
      <c r="T222" s="158"/>
      <c r="AT222" s="153" t="s">
        <v>147</v>
      </c>
      <c r="AU222" s="153" t="s">
        <v>87</v>
      </c>
      <c r="AV222" s="13" t="s">
        <v>87</v>
      </c>
      <c r="AW222" s="13" t="s">
        <v>34</v>
      </c>
      <c r="AX222" s="13" t="s">
        <v>85</v>
      </c>
      <c r="AY222" s="153" t="s">
        <v>138</v>
      </c>
    </row>
    <row r="223" spans="2:65" s="1" customFormat="1" ht="24.15" customHeight="1">
      <c r="B223" s="32"/>
      <c r="C223" s="132" t="s">
        <v>570</v>
      </c>
      <c r="D223" s="132" t="s">
        <v>140</v>
      </c>
      <c r="E223" s="133" t="s">
        <v>1537</v>
      </c>
      <c r="F223" s="134" t="s">
        <v>1538</v>
      </c>
      <c r="G223" s="135" t="s">
        <v>243</v>
      </c>
      <c r="H223" s="136">
        <v>2.86</v>
      </c>
      <c r="I223" s="137"/>
      <c r="J223" s="138">
        <f>ROUND(I223*H223,2)</f>
        <v>0</v>
      </c>
      <c r="K223" s="134" t="s">
        <v>144</v>
      </c>
      <c r="L223" s="32"/>
      <c r="M223" s="139" t="s">
        <v>1</v>
      </c>
      <c r="N223" s="140" t="s">
        <v>42</v>
      </c>
      <c r="P223" s="141">
        <f>O223*H223</f>
        <v>0</v>
      </c>
      <c r="Q223" s="141">
        <v>3.5599999999999998E-3</v>
      </c>
      <c r="R223" s="141">
        <f>Q223*H223</f>
        <v>1.0181599999999999E-2</v>
      </c>
      <c r="S223" s="141">
        <v>0</v>
      </c>
      <c r="T223" s="142">
        <f>S223*H223</f>
        <v>0</v>
      </c>
      <c r="AR223" s="143" t="s">
        <v>223</v>
      </c>
      <c r="AT223" s="143" t="s">
        <v>140</v>
      </c>
      <c r="AU223" s="143" t="s">
        <v>87</v>
      </c>
      <c r="AY223" s="17" t="s">
        <v>138</v>
      </c>
      <c r="BE223" s="144">
        <f>IF(N223="základní",J223,0)</f>
        <v>0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7" t="s">
        <v>85</v>
      </c>
      <c r="BK223" s="144">
        <f>ROUND(I223*H223,2)</f>
        <v>0</v>
      </c>
      <c r="BL223" s="17" t="s">
        <v>223</v>
      </c>
      <c r="BM223" s="143" t="s">
        <v>1539</v>
      </c>
    </row>
    <row r="224" spans="2:65" s="12" customFormat="1" ht="10.199999999999999">
      <c r="B224" s="145"/>
      <c r="D224" s="146" t="s">
        <v>147</v>
      </c>
      <c r="E224" s="147" t="s">
        <v>1</v>
      </c>
      <c r="F224" s="148" t="s">
        <v>1535</v>
      </c>
      <c r="H224" s="147" t="s">
        <v>1</v>
      </c>
      <c r="I224" s="149"/>
      <c r="L224" s="145"/>
      <c r="M224" s="150"/>
      <c r="T224" s="151"/>
      <c r="AT224" s="147" t="s">
        <v>147</v>
      </c>
      <c r="AU224" s="147" t="s">
        <v>87</v>
      </c>
      <c r="AV224" s="12" t="s">
        <v>85</v>
      </c>
      <c r="AW224" s="12" t="s">
        <v>34</v>
      </c>
      <c r="AX224" s="12" t="s">
        <v>77</v>
      </c>
      <c r="AY224" s="147" t="s">
        <v>138</v>
      </c>
    </row>
    <row r="225" spans="2:65" s="13" customFormat="1" ht="10.199999999999999">
      <c r="B225" s="152"/>
      <c r="D225" s="146" t="s">
        <v>147</v>
      </c>
      <c r="E225" s="153" t="s">
        <v>1</v>
      </c>
      <c r="F225" s="154" t="s">
        <v>1540</v>
      </c>
      <c r="H225" s="155">
        <v>2.86</v>
      </c>
      <c r="I225" s="156"/>
      <c r="L225" s="152"/>
      <c r="M225" s="157"/>
      <c r="T225" s="158"/>
      <c r="AT225" s="153" t="s">
        <v>147</v>
      </c>
      <c r="AU225" s="153" t="s">
        <v>87</v>
      </c>
      <c r="AV225" s="13" t="s">
        <v>87</v>
      </c>
      <c r="AW225" s="13" t="s">
        <v>34</v>
      </c>
      <c r="AX225" s="13" t="s">
        <v>85</v>
      </c>
      <c r="AY225" s="153" t="s">
        <v>138</v>
      </c>
    </row>
    <row r="226" spans="2:65" s="1" customFormat="1" ht="24.15" customHeight="1">
      <c r="B226" s="32"/>
      <c r="C226" s="132" t="s">
        <v>574</v>
      </c>
      <c r="D226" s="132" t="s">
        <v>140</v>
      </c>
      <c r="E226" s="133" t="s">
        <v>1541</v>
      </c>
      <c r="F226" s="134" t="s">
        <v>1542</v>
      </c>
      <c r="G226" s="135" t="s">
        <v>185</v>
      </c>
      <c r="H226" s="136">
        <v>0.01</v>
      </c>
      <c r="I226" s="137"/>
      <c r="J226" s="138">
        <f>ROUND(I226*H226,2)</f>
        <v>0</v>
      </c>
      <c r="K226" s="134" t="s">
        <v>144</v>
      </c>
      <c r="L226" s="32"/>
      <c r="M226" s="139" t="s">
        <v>1</v>
      </c>
      <c r="N226" s="140" t="s">
        <v>42</v>
      </c>
      <c r="P226" s="141">
        <f>O226*H226</f>
        <v>0</v>
      </c>
      <c r="Q226" s="141">
        <v>0</v>
      </c>
      <c r="R226" s="141">
        <f>Q226*H226</f>
        <v>0</v>
      </c>
      <c r="S226" s="141">
        <v>0</v>
      </c>
      <c r="T226" s="142">
        <f>S226*H226</f>
        <v>0</v>
      </c>
      <c r="AR226" s="143" t="s">
        <v>223</v>
      </c>
      <c r="AT226" s="143" t="s">
        <v>140</v>
      </c>
      <c r="AU226" s="143" t="s">
        <v>87</v>
      </c>
      <c r="AY226" s="17" t="s">
        <v>138</v>
      </c>
      <c r="BE226" s="144">
        <f>IF(N226="základní",J226,0)</f>
        <v>0</v>
      </c>
      <c r="BF226" s="144">
        <f>IF(N226="snížená",J226,0)</f>
        <v>0</v>
      </c>
      <c r="BG226" s="144">
        <f>IF(N226="zákl. přenesená",J226,0)</f>
        <v>0</v>
      </c>
      <c r="BH226" s="144">
        <f>IF(N226="sníž. přenesená",J226,0)</f>
        <v>0</v>
      </c>
      <c r="BI226" s="144">
        <f>IF(N226="nulová",J226,0)</f>
        <v>0</v>
      </c>
      <c r="BJ226" s="17" t="s">
        <v>85</v>
      </c>
      <c r="BK226" s="144">
        <f>ROUND(I226*H226,2)</f>
        <v>0</v>
      </c>
      <c r="BL226" s="17" t="s">
        <v>223</v>
      </c>
      <c r="BM226" s="143" t="s">
        <v>1543</v>
      </c>
    </row>
    <row r="227" spans="2:65" s="11" customFormat="1" ht="22.8" customHeight="1">
      <c r="B227" s="120"/>
      <c r="D227" s="121" t="s">
        <v>76</v>
      </c>
      <c r="E227" s="130" t="s">
        <v>1233</v>
      </c>
      <c r="F227" s="130" t="s">
        <v>1234</v>
      </c>
      <c r="I227" s="123"/>
      <c r="J227" s="131">
        <f>BK227</f>
        <v>0</v>
      </c>
      <c r="L227" s="120"/>
      <c r="M227" s="125"/>
      <c r="P227" s="126">
        <f>SUM(P228:P230)</f>
        <v>0</v>
      </c>
      <c r="R227" s="126">
        <f>SUM(R228:R230)</f>
        <v>7.6499999999999999E-2</v>
      </c>
      <c r="T227" s="127">
        <f>SUM(T228:T230)</f>
        <v>0</v>
      </c>
      <c r="AR227" s="121" t="s">
        <v>87</v>
      </c>
      <c r="AT227" s="128" t="s">
        <v>76</v>
      </c>
      <c r="AU227" s="128" t="s">
        <v>85</v>
      </c>
      <c r="AY227" s="121" t="s">
        <v>138</v>
      </c>
      <c r="BK227" s="129">
        <f>SUM(BK228:BK230)</f>
        <v>0</v>
      </c>
    </row>
    <row r="228" spans="2:65" s="1" customFormat="1" ht="16.5" customHeight="1">
      <c r="B228" s="32"/>
      <c r="C228" s="132" t="s">
        <v>579</v>
      </c>
      <c r="D228" s="132" t="s">
        <v>140</v>
      </c>
      <c r="E228" s="133" t="s">
        <v>1544</v>
      </c>
      <c r="F228" s="134" t="s">
        <v>1545</v>
      </c>
      <c r="G228" s="135" t="s">
        <v>232</v>
      </c>
      <c r="H228" s="136">
        <v>3</v>
      </c>
      <c r="I228" s="137"/>
      <c r="J228" s="138">
        <f>ROUND(I228*H228,2)</f>
        <v>0</v>
      </c>
      <c r="K228" s="134" t="s">
        <v>1</v>
      </c>
      <c r="L228" s="32"/>
      <c r="M228" s="139" t="s">
        <v>1</v>
      </c>
      <c r="N228" s="140" t="s">
        <v>42</v>
      </c>
      <c r="P228" s="141">
        <f>O228*H228</f>
        <v>0</v>
      </c>
      <c r="Q228" s="141">
        <v>0</v>
      </c>
      <c r="R228" s="141">
        <f>Q228*H228</f>
        <v>0</v>
      </c>
      <c r="S228" s="141">
        <v>0</v>
      </c>
      <c r="T228" s="142">
        <f>S228*H228</f>
        <v>0</v>
      </c>
      <c r="AR228" s="143" t="s">
        <v>223</v>
      </c>
      <c r="AT228" s="143" t="s">
        <v>140</v>
      </c>
      <c r="AU228" s="143" t="s">
        <v>87</v>
      </c>
      <c r="AY228" s="17" t="s">
        <v>138</v>
      </c>
      <c r="BE228" s="144">
        <f>IF(N228="základní",J228,0)</f>
        <v>0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7" t="s">
        <v>85</v>
      </c>
      <c r="BK228" s="144">
        <f>ROUND(I228*H228,2)</f>
        <v>0</v>
      </c>
      <c r="BL228" s="17" t="s">
        <v>223</v>
      </c>
      <c r="BM228" s="143" t="s">
        <v>1546</v>
      </c>
    </row>
    <row r="229" spans="2:65" s="1" customFormat="1" ht="16.5" customHeight="1">
      <c r="B229" s="32"/>
      <c r="C229" s="173" t="s">
        <v>583</v>
      </c>
      <c r="D229" s="173" t="s">
        <v>201</v>
      </c>
      <c r="E229" s="174" t="s">
        <v>1547</v>
      </c>
      <c r="F229" s="175" t="s">
        <v>1548</v>
      </c>
      <c r="G229" s="176" t="s">
        <v>232</v>
      </c>
      <c r="H229" s="177">
        <v>3</v>
      </c>
      <c r="I229" s="178"/>
      <c r="J229" s="179">
        <f>ROUND(I229*H229,2)</f>
        <v>0</v>
      </c>
      <c r="K229" s="175" t="s">
        <v>1</v>
      </c>
      <c r="L229" s="180"/>
      <c r="M229" s="181" t="s">
        <v>1</v>
      </c>
      <c r="N229" s="182" t="s">
        <v>42</v>
      </c>
      <c r="P229" s="141">
        <f>O229*H229</f>
        <v>0</v>
      </c>
      <c r="Q229" s="141">
        <v>2.5499999999999998E-2</v>
      </c>
      <c r="R229" s="141">
        <f>Q229*H229</f>
        <v>7.6499999999999999E-2</v>
      </c>
      <c r="S229" s="141">
        <v>0</v>
      </c>
      <c r="T229" s="142">
        <f>S229*H229</f>
        <v>0</v>
      </c>
      <c r="AR229" s="143" t="s">
        <v>286</v>
      </c>
      <c r="AT229" s="143" t="s">
        <v>201</v>
      </c>
      <c r="AU229" s="143" t="s">
        <v>87</v>
      </c>
      <c r="AY229" s="17" t="s">
        <v>138</v>
      </c>
      <c r="BE229" s="144">
        <f>IF(N229="základní",J229,0)</f>
        <v>0</v>
      </c>
      <c r="BF229" s="144">
        <f>IF(N229="snížená",J229,0)</f>
        <v>0</v>
      </c>
      <c r="BG229" s="144">
        <f>IF(N229="zákl. přenesená",J229,0)</f>
        <v>0</v>
      </c>
      <c r="BH229" s="144">
        <f>IF(N229="sníž. přenesená",J229,0)</f>
        <v>0</v>
      </c>
      <c r="BI229" s="144">
        <f>IF(N229="nulová",J229,0)</f>
        <v>0</v>
      </c>
      <c r="BJ229" s="17" t="s">
        <v>85</v>
      </c>
      <c r="BK229" s="144">
        <f>ROUND(I229*H229,2)</f>
        <v>0</v>
      </c>
      <c r="BL229" s="17" t="s">
        <v>223</v>
      </c>
      <c r="BM229" s="143" t="s">
        <v>1549</v>
      </c>
    </row>
    <row r="230" spans="2:65" s="1" customFormat="1" ht="24.15" customHeight="1">
      <c r="B230" s="32"/>
      <c r="C230" s="132" t="s">
        <v>598</v>
      </c>
      <c r="D230" s="132" t="s">
        <v>140</v>
      </c>
      <c r="E230" s="133" t="s">
        <v>1550</v>
      </c>
      <c r="F230" s="134" t="s">
        <v>1551</v>
      </c>
      <c r="G230" s="135" t="s">
        <v>185</v>
      </c>
      <c r="H230" s="136">
        <v>7.6999999999999999E-2</v>
      </c>
      <c r="I230" s="137"/>
      <c r="J230" s="138">
        <f>ROUND(I230*H230,2)</f>
        <v>0</v>
      </c>
      <c r="K230" s="134" t="s">
        <v>144</v>
      </c>
      <c r="L230" s="32"/>
      <c r="M230" s="139" t="s">
        <v>1</v>
      </c>
      <c r="N230" s="140" t="s">
        <v>42</v>
      </c>
      <c r="P230" s="141">
        <f>O230*H230</f>
        <v>0</v>
      </c>
      <c r="Q230" s="141">
        <v>0</v>
      </c>
      <c r="R230" s="141">
        <f>Q230*H230</f>
        <v>0</v>
      </c>
      <c r="S230" s="141">
        <v>0</v>
      </c>
      <c r="T230" s="142">
        <f>S230*H230</f>
        <v>0</v>
      </c>
      <c r="AR230" s="143" t="s">
        <v>223</v>
      </c>
      <c r="AT230" s="143" t="s">
        <v>140</v>
      </c>
      <c r="AU230" s="143" t="s">
        <v>87</v>
      </c>
      <c r="AY230" s="17" t="s">
        <v>138</v>
      </c>
      <c r="BE230" s="144">
        <f>IF(N230="základní",J230,0)</f>
        <v>0</v>
      </c>
      <c r="BF230" s="144">
        <f>IF(N230="snížená",J230,0)</f>
        <v>0</v>
      </c>
      <c r="BG230" s="144">
        <f>IF(N230="zákl. přenesená",J230,0)</f>
        <v>0</v>
      </c>
      <c r="BH230" s="144">
        <f>IF(N230="sníž. přenesená",J230,0)</f>
        <v>0</v>
      </c>
      <c r="BI230" s="144">
        <f>IF(N230="nulová",J230,0)</f>
        <v>0</v>
      </c>
      <c r="BJ230" s="17" t="s">
        <v>85</v>
      </c>
      <c r="BK230" s="144">
        <f>ROUND(I230*H230,2)</f>
        <v>0</v>
      </c>
      <c r="BL230" s="17" t="s">
        <v>223</v>
      </c>
      <c r="BM230" s="143" t="s">
        <v>1552</v>
      </c>
    </row>
    <row r="231" spans="2:65" s="11" customFormat="1" ht="22.8" customHeight="1">
      <c r="B231" s="120"/>
      <c r="D231" s="121" t="s">
        <v>76</v>
      </c>
      <c r="E231" s="130" t="s">
        <v>1078</v>
      </c>
      <c r="F231" s="130" t="s">
        <v>1079</v>
      </c>
      <c r="I231" s="123"/>
      <c r="J231" s="131">
        <f>BK231</f>
        <v>0</v>
      </c>
      <c r="L231" s="120"/>
      <c r="M231" s="125"/>
      <c r="P231" s="126">
        <f>SUM(P232:P249)</f>
        <v>0</v>
      </c>
      <c r="R231" s="126">
        <f>SUM(R232:R249)</f>
        <v>2.2252000000000004E-2</v>
      </c>
      <c r="T231" s="127">
        <f>SUM(T232:T249)</f>
        <v>0.30200000000000005</v>
      </c>
      <c r="AR231" s="121" t="s">
        <v>87</v>
      </c>
      <c r="AT231" s="128" t="s">
        <v>76</v>
      </c>
      <c r="AU231" s="128" t="s">
        <v>85</v>
      </c>
      <c r="AY231" s="121" t="s">
        <v>138</v>
      </c>
      <c r="BK231" s="129">
        <f>SUM(BK232:BK249)</f>
        <v>0</v>
      </c>
    </row>
    <row r="232" spans="2:65" s="1" customFormat="1" ht="16.5" customHeight="1">
      <c r="B232" s="32"/>
      <c r="C232" s="132" t="s">
        <v>602</v>
      </c>
      <c r="D232" s="132" t="s">
        <v>140</v>
      </c>
      <c r="E232" s="133" t="s">
        <v>1553</v>
      </c>
      <c r="F232" s="134" t="s">
        <v>1554</v>
      </c>
      <c r="G232" s="135" t="s">
        <v>232</v>
      </c>
      <c r="H232" s="136">
        <v>1</v>
      </c>
      <c r="I232" s="137"/>
      <c r="J232" s="138">
        <f>ROUND(I232*H232,2)</f>
        <v>0</v>
      </c>
      <c r="K232" s="134" t="s">
        <v>1</v>
      </c>
      <c r="L232" s="32"/>
      <c r="M232" s="139" t="s">
        <v>1</v>
      </c>
      <c r="N232" s="140" t="s">
        <v>42</v>
      </c>
      <c r="P232" s="141">
        <f>O232*H232</f>
        <v>0</v>
      </c>
      <c r="Q232" s="141">
        <v>1E-3</v>
      </c>
      <c r="R232" s="141">
        <f>Q232*H232</f>
        <v>1E-3</v>
      </c>
      <c r="S232" s="141">
        <v>0</v>
      </c>
      <c r="T232" s="142">
        <f>S232*H232</f>
        <v>0</v>
      </c>
      <c r="AR232" s="143" t="s">
        <v>223</v>
      </c>
      <c r="AT232" s="143" t="s">
        <v>140</v>
      </c>
      <c r="AU232" s="143" t="s">
        <v>87</v>
      </c>
      <c r="AY232" s="17" t="s">
        <v>138</v>
      </c>
      <c r="BE232" s="144">
        <f>IF(N232="základní",J232,0)</f>
        <v>0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7" t="s">
        <v>85</v>
      </c>
      <c r="BK232" s="144">
        <f>ROUND(I232*H232,2)</f>
        <v>0</v>
      </c>
      <c r="BL232" s="17" t="s">
        <v>223</v>
      </c>
      <c r="BM232" s="143" t="s">
        <v>1555</v>
      </c>
    </row>
    <row r="233" spans="2:65" s="1" customFormat="1" ht="16.5" customHeight="1">
      <c r="B233" s="32"/>
      <c r="C233" s="173" t="s">
        <v>609</v>
      </c>
      <c r="D233" s="173" t="s">
        <v>201</v>
      </c>
      <c r="E233" s="174" t="s">
        <v>1556</v>
      </c>
      <c r="F233" s="175" t="s">
        <v>1557</v>
      </c>
      <c r="G233" s="176" t="s">
        <v>232</v>
      </c>
      <c r="H233" s="177">
        <v>1</v>
      </c>
      <c r="I233" s="178"/>
      <c r="J233" s="179">
        <f>ROUND(I233*H233,2)</f>
        <v>0</v>
      </c>
      <c r="K233" s="175" t="s">
        <v>1</v>
      </c>
      <c r="L233" s="180"/>
      <c r="M233" s="181" t="s">
        <v>1</v>
      </c>
      <c r="N233" s="182" t="s">
        <v>42</v>
      </c>
      <c r="P233" s="141">
        <f>O233*H233</f>
        <v>0</v>
      </c>
      <c r="Q233" s="141">
        <v>0</v>
      </c>
      <c r="R233" s="141">
        <f>Q233*H233</f>
        <v>0</v>
      </c>
      <c r="S233" s="141">
        <v>0</v>
      </c>
      <c r="T233" s="142">
        <f>S233*H233</f>
        <v>0</v>
      </c>
      <c r="AR233" s="143" t="s">
        <v>286</v>
      </c>
      <c r="AT233" s="143" t="s">
        <v>201</v>
      </c>
      <c r="AU233" s="143" t="s">
        <v>87</v>
      </c>
      <c r="AY233" s="17" t="s">
        <v>138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7" t="s">
        <v>85</v>
      </c>
      <c r="BK233" s="144">
        <f>ROUND(I233*H233,2)</f>
        <v>0</v>
      </c>
      <c r="BL233" s="17" t="s">
        <v>223</v>
      </c>
      <c r="BM233" s="143" t="s">
        <v>1558</v>
      </c>
    </row>
    <row r="234" spans="2:65" s="1" customFormat="1" ht="21.75" customHeight="1">
      <c r="B234" s="32"/>
      <c r="C234" s="132" t="s">
        <v>614</v>
      </c>
      <c r="D234" s="132" t="s">
        <v>140</v>
      </c>
      <c r="E234" s="133" t="s">
        <v>1317</v>
      </c>
      <c r="F234" s="134" t="s">
        <v>1318</v>
      </c>
      <c r="G234" s="135" t="s">
        <v>243</v>
      </c>
      <c r="H234" s="136">
        <v>1.5</v>
      </c>
      <c r="I234" s="137"/>
      <c r="J234" s="138">
        <f>ROUND(I234*H234,2)</f>
        <v>0</v>
      </c>
      <c r="K234" s="134" t="s">
        <v>233</v>
      </c>
      <c r="L234" s="32"/>
      <c r="M234" s="139" t="s">
        <v>1</v>
      </c>
      <c r="N234" s="140" t="s">
        <v>42</v>
      </c>
      <c r="P234" s="141">
        <f>O234*H234</f>
        <v>0</v>
      </c>
      <c r="Q234" s="141">
        <v>6.0000000000000002E-5</v>
      </c>
      <c r="R234" s="141">
        <f>Q234*H234</f>
        <v>9.0000000000000006E-5</v>
      </c>
      <c r="S234" s="141">
        <v>0</v>
      </c>
      <c r="T234" s="142">
        <f>S234*H234</f>
        <v>0</v>
      </c>
      <c r="AR234" s="143" t="s">
        <v>223</v>
      </c>
      <c r="AT234" s="143" t="s">
        <v>140</v>
      </c>
      <c r="AU234" s="143" t="s">
        <v>87</v>
      </c>
      <c r="AY234" s="17" t="s">
        <v>138</v>
      </c>
      <c r="BE234" s="144">
        <f>IF(N234="základní",J234,0)</f>
        <v>0</v>
      </c>
      <c r="BF234" s="144">
        <f>IF(N234="snížená",J234,0)</f>
        <v>0</v>
      </c>
      <c r="BG234" s="144">
        <f>IF(N234="zákl. přenesená",J234,0)</f>
        <v>0</v>
      </c>
      <c r="BH234" s="144">
        <f>IF(N234="sníž. přenesená",J234,0)</f>
        <v>0</v>
      </c>
      <c r="BI234" s="144">
        <f>IF(N234="nulová",J234,0)</f>
        <v>0</v>
      </c>
      <c r="BJ234" s="17" t="s">
        <v>85</v>
      </c>
      <c r="BK234" s="144">
        <f>ROUND(I234*H234,2)</f>
        <v>0</v>
      </c>
      <c r="BL234" s="17" t="s">
        <v>223</v>
      </c>
      <c r="BM234" s="143" t="s">
        <v>1559</v>
      </c>
    </row>
    <row r="235" spans="2:65" s="12" customFormat="1" ht="10.199999999999999">
      <c r="B235" s="145"/>
      <c r="D235" s="146" t="s">
        <v>147</v>
      </c>
      <c r="E235" s="147" t="s">
        <v>1</v>
      </c>
      <c r="F235" s="148" t="s">
        <v>1560</v>
      </c>
      <c r="H235" s="147" t="s">
        <v>1</v>
      </c>
      <c r="I235" s="149"/>
      <c r="L235" s="145"/>
      <c r="M235" s="150"/>
      <c r="T235" s="151"/>
      <c r="AT235" s="147" t="s">
        <v>147</v>
      </c>
      <c r="AU235" s="147" t="s">
        <v>87</v>
      </c>
      <c r="AV235" s="12" t="s">
        <v>85</v>
      </c>
      <c r="AW235" s="12" t="s">
        <v>34</v>
      </c>
      <c r="AX235" s="12" t="s">
        <v>77</v>
      </c>
      <c r="AY235" s="147" t="s">
        <v>138</v>
      </c>
    </row>
    <row r="236" spans="2:65" s="13" customFormat="1" ht="10.199999999999999">
      <c r="B236" s="152"/>
      <c r="D236" s="146" t="s">
        <v>147</v>
      </c>
      <c r="E236" s="153" t="s">
        <v>1</v>
      </c>
      <c r="F236" s="154" t="s">
        <v>1561</v>
      </c>
      <c r="H236" s="155">
        <v>1.5</v>
      </c>
      <c r="I236" s="156"/>
      <c r="L236" s="152"/>
      <c r="M236" s="157"/>
      <c r="T236" s="158"/>
      <c r="AT236" s="153" t="s">
        <v>147</v>
      </c>
      <c r="AU236" s="153" t="s">
        <v>87</v>
      </c>
      <c r="AV236" s="13" t="s">
        <v>87</v>
      </c>
      <c r="AW236" s="13" t="s">
        <v>34</v>
      </c>
      <c r="AX236" s="13" t="s">
        <v>85</v>
      </c>
      <c r="AY236" s="153" t="s">
        <v>138</v>
      </c>
    </row>
    <row r="237" spans="2:65" s="1" customFormat="1" ht="16.5" customHeight="1">
      <c r="B237" s="32"/>
      <c r="C237" s="173" t="s">
        <v>618</v>
      </c>
      <c r="D237" s="173" t="s">
        <v>201</v>
      </c>
      <c r="E237" s="174" t="s">
        <v>1562</v>
      </c>
      <c r="F237" s="175" t="s">
        <v>1563</v>
      </c>
      <c r="G237" s="176" t="s">
        <v>243</v>
      </c>
      <c r="H237" s="177">
        <v>1.5</v>
      </c>
      <c r="I237" s="178"/>
      <c r="J237" s="179">
        <f>ROUND(I237*H237,2)</f>
        <v>0</v>
      </c>
      <c r="K237" s="175" t="s">
        <v>144</v>
      </c>
      <c r="L237" s="180"/>
      <c r="M237" s="181" t="s">
        <v>1</v>
      </c>
      <c r="N237" s="182" t="s">
        <v>42</v>
      </c>
      <c r="P237" s="141">
        <f>O237*H237</f>
        <v>0</v>
      </c>
      <c r="Q237" s="141">
        <v>1.3860000000000001E-2</v>
      </c>
      <c r="R237" s="141">
        <f>Q237*H237</f>
        <v>2.0790000000000003E-2</v>
      </c>
      <c r="S237" s="141">
        <v>0</v>
      </c>
      <c r="T237" s="142">
        <f>S237*H237</f>
        <v>0</v>
      </c>
      <c r="AR237" s="143" t="s">
        <v>286</v>
      </c>
      <c r="AT237" s="143" t="s">
        <v>201</v>
      </c>
      <c r="AU237" s="143" t="s">
        <v>87</v>
      </c>
      <c r="AY237" s="17" t="s">
        <v>138</v>
      </c>
      <c r="BE237" s="144">
        <f>IF(N237="základní",J237,0)</f>
        <v>0</v>
      </c>
      <c r="BF237" s="144">
        <f>IF(N237="snížená",J237,0)</f>
        <v>0</v>
      </c>
      <c r="BG237" s="144">
        <f>IF(N237="zákl. přenesená",J237,0)</f>
        <v>0</v>
      </c>
      <c r="BH237" s="144">
        <f>IF(N237="sníž. přenesená",J237,0)</f>
        <v>0</v>
      </c>
      <c r="BI237" s="144">
        <f>IF(N237="nulová",J237,0)</f>
        <v>0</v>
      </c>
      <c r="BJ237" s="17" t="s">
        <v>85</v>
      </c>
      <c r="BK237" s="144">
        <f>ROUND(I237*H237,2)</f>
        <v>0</v>
      </c>
      <c r="BL237" s="17" t="s">
        <v>223</v>
      </c>
      <c r="BM237" s="143" t="s">
        <v>1564</v>
      </c>
    </row>
    <row r="238" spans="2:65" s="1" customFormat="1" ht="21.75" customHeight="1">
      <c r="B238" s="32"/>
      <c r="C238" s="132" t="s">
        <v>622</v>
      </c>
      <c r="D238" s="132" t="s">
        <v>140</v>
      </c>
      <c r="E238" s="133" t="s">
        <v>1565</v>
      </c>
      <c r="F238" s="134" t="s">
        <v>1566</v>
      </c>
      <c r="G238" s="135" t="s">
        <v>957</v>
      </c>
      <c r="H238" s="136">
        <v>7.7</v>
      </c>
      <c r="I238" s="137"/>
      <c r="J238" s="138">
        <f>ROUND(I238*H238,2)</f>
        <v>0</v>
      </c>
      <c r="K238" s="134" t="s">
        <v>144</v>
      </c>
      <c r="L238" s="32"/>
      <c r="M238" s="139" t="s">
        <v>1</v>
      </c>
      <c r="N238" s="140" t="s">
        <v>42</v>
      </c>
      <c r="P238" s="141">
        <f>O238*H238</f>
        <v>0</v>
      </c>
      <c r="Q238" s="141">
        <v>0</v>
      </c>
      <c r="R238" s="141">
        <f>Q238*H238</f>
        <v>0</v>
      </c>
      <c r="S238" s="141">
        <v>1.6E-2</v>
      </c>
      <c r="T238" s="142">
        <f>S238*H238</f>
        <v>0.1232</v>
      </c>
      <c r="AR238" s="143" t="s">
        <v>223</v>
      </c>
      <c r="AT238" s="143" t="s">
        <v>140</v>
      </c>
      <c r="AU238" s="143" t="s">
        <v>87</v>
      </c>
      <c r="AY238" s="17" t="s">
        <v>138</v>
      </c>
      <c r="BE238" s="144">
        <f>IF(N238="základní",J238,0)</f>
        <v>0</v>
      </c>
      <c r="BF238" s="144">
        <f>IF(N238="snížená",J238,0)</f>
        <v>0</v>
      </c>
      <c r="BG238" s="144">
        <f>IF(N238="zákl. přenesená",J238,0)</f>
        <v>0</v>
      </c>
      <c r="BH238" s="144">
        <f>IF(N238="sníž. přenesená",J238,0)</f>
        <v>0</v>
      </c>
      <c r="BI238" s="144">
        <f>IF(N238="nulová",J238,0)</f>
        <v>0</v>
      </c>
      <c r="BJ238" s="17" t="s">
        <v>85</v>
      </c>
      <c r="BK238" s="144">
        <f>ROUND(I238*H238,2)</f>
        <v>0</v>
      </c>
      <c r="BL238" s="17" t="s">
        <v>223</v>
      </c>
      <c r="BM238" s="143" t="s">
        <v>1567</v>
      </c>
    </row>
    <row r="239" spans="2:65" s="12" customFormat="1" ht="10.199999999999999">
      <c r="B239" s="145"/>
      <c r="D239" s="146" t="s">
        <v>147</v>
      </c>
      <c r="E239" s="147" t="s">
        <v>1</v>
      </c>
      <c r="F239" s="148" t="s">
        <v>1568</v>
      </c>
      <c r="H239" s="147" t="s">
        <v>1</v>
      </c>
      <c r="I239" s="149"/>
      <c r="L239" s="145"/>
      <c r="M239" s="150"/>
      <c r="T239" s="151"/>
      <c r="AT239" s="147" t="s">
        <v>147</v>
      </c>
      <c r="AU239" s="147" t="s">
        <v>87</v>
      </c>
      <c r="AV239" s="12" t="s">
        <v>85</v>
      </c>
      <c r="AW239" s="12" t="s">
        <v>34</v>
      </c>
      <c r="AX239" s="12" t="s">
        <v>77</v>
      </c>
      <c r="AY239" s="147" t="s">
        <v>138</v>
      </c>
    </row>
    <row r="240" spans="2:65" s="13" customFormat="1" ht="10.199999999999999">
      <c r="B240" s="152"/>
      <c r="D240" s="146" t="s">
        <v>147</v>
      </c>
      <c r="E240" s="153" t="s">
        <v>1</v>
      </c>
      <c r="F240" s="154" t="s">
        <v>1569</v>
      </c>
      <c r="H240" s="155">
        <v>7.7</v>
      </c>
      <c r="I240" s="156"/>
      <c r="L240" s="152"/>
      <c r="M240" s="157"/>
      <c r="T240" s="158"/>
      <c r="AT240" s="153" t="s">
        <v>147</v>
      </c>
      <c r="AU240" s="153" t="s">
        <v>87</v>
      </c>
      <c r="AV240" s="13" t="s">
        <v>87</v>
      </c>
      <c r="AW240" s="13" t="s">
        <v>34</v>
      </c>
      <c r="AX240" s="13" t="s">
        <v>85</v>
      </c>
      <c r="AY240" s="153" t="s">
        <v>138</v>
      </c>
    </row>
    <row r="241" spans="2:65" s="1" customFormat="1" ht="16.5" customHeight="1">
      <c r="B241" s="32"/>
      <c r="C241" s="132" t="s">
        <v>626</v>
      </c>
      <c r="D241" s="132" t="s">
        <v>140</v>
      </c>
      <c r="E241" s="133" t="s">
        <v>1570</v>
      </c>
      <c r="F241" s="134" t="s">
        <v>1571</v>
      </c>
      <c r="G241" s="135" t="s">
        <v>143</v>
      </c>
      <c r="H241" s="136">
        <v>7.44</v>
      </c>
      <c r="I241" s="137"/>
      <c r="J241" s="138">
        <f>ROUND(I241*H241,2)</f>
        <v>0</v>
      </c>
      <c r="K241" s="134" t="s">
        <v>144</v>
      </c>
      <c r="L241" s="32"/>
      <c r="M241" s="139" t="s">
        <v>1</v>
      </c>
      <c r="N241" s="140" t="s">
        <v>42</v>
      </c>
      <c r="P241" s="141">
        <f>O241*H241</f>
        <v>0</v>
      </c>
      <c r="Q241" s="141">
        <v>0</v>
      </c>
      <c r="R241" s="141">
        <f>Q241*H241</f>
        <v>0</v>
      </c>
      <c r="S241" s="141">
        <v>0.02</v>
      </c>
      <c r="T241" s="142">
        <f>S241*H241</f>
        <v>0.14880000000000002</v>
      </c>
      <c r="AR241" s="143" t="s">
        <v>223</v>
      </c>
      <c r="AT241" s="143" t="s">
        <v>140</v>
      </c>
      <c r="AU241" s="143" t="s">
        <v>87</v>
      </c>
      <c r="AY241" s="17" t="s">
        <v>138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7" t="s">
        <v>85</v>
      </c>
      <c r="BK241" s="144">
        <f>ROUND(I241*H241,2)</f>
        <v>0</v>
      </c>
      <c r="BL241" s="17" t="s">
        <v>223</v>
      </c>
      <c r="BM241" s="143" t="s">
        <v>1572</v>
      </c>
    </row>
    <row r="242" spans="2:65" s="12" customFormat="1" ht="10.199999999999999">
      <c r="B242" s="145"/>
      <c r="D242" s="146" t="s">
        <v>147</v>
      </c>
      <c r="E242" s="147" t="s">
        <v>1</v>
      </c>
      <c r="F242" s="148" t="s">
        <v>1573</v>
      </c>
      <c r="H242" s="147" t="s">
        <v>1</v>
      </c>
      <c r="I242" s="149"/>
      <c r="L242" s="145"/>
      <c r="M242" s="150"/>
      <c r="T242" s="151"/>
      <c r="AT242" s="147" t="s">
        <v>147</v>
      </c>
      <c r="AU242" s="147" t="s">
        <v>87</v>
      </c>
      <c r="AV242" s="12" t="s">
        <v>85</v>
      </c>
      <c r="AW242" s="12" t="s">
        <v>34</v>
      </c>
      <c r="AX242" s="12" t="s">
        <v>77</v>
      </c>
      <c r="AY242" s="147" t="s">
        <v>138</v>
      </c>
    </row>
    <row r="243" spans="2:65" s="13" customFormat="1" ht="10.199999999999999">
      <c r="B243" s="152"/>
      <c r="D243" s="146" t="s">
        <v>147</v>
      </c>
      <c r="E243" s="153" t="s">
        <v>1</v>
      </c>
      <c r="F243" s="154" t="s">
        <v>1574</v>
      </c>
      <c r="H243" s="155">
        <v>7.44</v>
      </c>
      <c r="I243" s="156"/>
      <c r="L243" s="152"/>
      <c r="M243" s="157"/>
      <c r="T243" s="158"/>
      <c r="AT243" s="153" t="s">
        <v>147</v>
      </c>
      <c r="AU243" s="153" t="s">
        <v>87</v>
      </c>
      <c r="AV243" s="13" t="s">
        <v>87</v>
      </c>
      <c r="AW243" s="13" t="s">
        <v>34</v>
      </c>
      <c r="AX243" s="13" t="s">
        <v>85</v>
      </c>
      <c r="AY243" s="153" t="s">
        <v>138</v>
      </c>
    </row>
    <row r="244" spans="2:65" s="1" customFormat="1" ht="16.5" customHeight="1">
      <c r="B244" s="32"/>
      <c r="C244" s="132" t="s">
        <v>630</v>
      </c>
      <c r="D244" s="132" t="s">
        <v>140</v>
      </c>
      <c r="E244" s="133" t="s">
        <v>1575</v>
      </c>
      <c r="F244" s="134" t="s">
        <v>1576</v>
      </c>
      <c r="G244" s="135" t="s">
        <v>143</v>
      </c>
      <c r="H244" s="136">
        <v>7.44</v>
      </c>
      <c r="I244" s="137"/>
      <c r="J244" s="138">
        <f>ROUND(I244*H244,2)</f>
        <v>0</v>
      </c>
      <c r="K244" s="134" t="s">
        <v>144</v>
      </c>
      <c r="L244" s="32"/>
      <c r="M244" s="139" t="s">
        <v>1</v>
      </c>
      <c r="N244" s="140" t="s">
        <v>42</v>
      </c>
      <c r="P244" s="141">
        <f>O244*H244</f>
        <v>0</v>
      </c>
      <c r="Q244" s="141">
        <v>5.0000000000000002E-5</v>
      </c>
      <c r="R244" s="141">
        <f>Q244*H244</f>
        <v>3.7200000000000004E-4</v>
      </c>
      <c r="S244" s="141">
        <v>0</v>
      </c>
      <c r="T244" s="142">
        <f>S244*H244</f>
        <v>0</v>
      </c>
      <c r="AR244" s="143" t="s">
        <v>223</v>
      </c>
      <c r="AT244" s="143" t="s">
        <v>140</v>
      </c>
      <c r="AU244" s="143" t="s">
        <v>87</v>
      </c>
      <c r="AY244" s="17" t="s">
        <v>138</v>
      </c>
      <c r="BE244" s="144">
        <f>IF(N244="základní",J244,0)</f>
        <v>0</v>
      </c>
      <c r="BF244" s="144">
        <f>IF(N244="snížená",J244,0)</f>
        <v>0</v>
      </c>
      <c r="BG244" s="144">
        <f>IF(N244="zákl. přenesená",J244,0)</f>
        <v>0</v>
      </c>
      <c r="BH244" s="144">
        <f>IF(N244="sníž. přenesená",J244,0)</f>
        <v>0</v>
      </c>
      <c r="BI244" s="144">
        <f>IF(N244="nulová",J244,0)</f>
        <v>0</v>
      </c>
      <c r="BJ244" s="17" t="s">
        <v>85</v>
      </c>
      <c r="BK244" s="144">
        <f>ROUND(I244*H244,2)</f>
        <v>0</v>
      </c>
      <c r="BL244" s="17" t="s">
        <v>223</v>
      </c>
      <c r="BM244" s="143" t="s">
        <v>1577</v>
      </c>
    </row>
    <row r="245" spans="2:65" s="12" customFormat="1" ht="10.199999999999999">
      <c r="B245" s="145"/>
      <c r="D245" s="146" t="s">
        <v>147</v>
      </c>
      <c r="E245" s="147" t="s">
        <v>1</v>
      </c>
      <c r="F245" s="148" t="s">
        <v>1573</v>
      </c>
      <c r="H245" s="147" t="s">
        <v>1</v>
      </c>
      <c r="I245" s="149"/>
      <c r="L245" s="145"/>
      <c r="M245" s="150"/>
      <c r="T245" s="151"/>
      <c r="AT245" s="147" t="s">
        <v>147</v>
      </c>
      <c r="AU245" s="147" t="s">
        <v>87</v>
      </c>
      <c r="AV245" s="12" t="s">
        <v>85</v>
      </c>
      <c r="AW245" s="12" t="s">
        <v>34</v>
      </c>
      <c r="AX245" s="12" t="s">
        <v>77</v>
      </c>
      <c r="AY245" s="147" t="s">
        <v>138</v>
      </c>
    </row>
    <row r="246" spans="2:65" s="13" customFormat="1" ht="10.199999999999999">
      <c r="B246" s="152"/>
      <c r="D246" s="146" t="s">
        <v>147</v>
      </c>
      <c r="E246" s="153" t="s">
        <v>1</v>
      </c>
      <c r="F246" s="154" t="s">
        <v>1574</v>
      </c>
      <c r="H246" s="155">
        <v>7.44</v>
      </c>
      <c r="I246" s="156"/>
      <c r="L246" s="152"/>
      <c r="M246" s="157"/>
      <c r="T246" s="158"/>
      <c r="AT246" s="153" t="s">
        <v>147</v>
      </c>
      <c r="AU246" s="153" t="s">
        <v>87</v>
      </c>
      <c r="AV246" s="13" t="s">
        <v>87</v>
      </c>
      <c r="AW246" s="13" t="s">
        <v>34</v>
      </c>
      <c r="AX246" s="13" t="s">
        <v>85</v>
      </c>
      <c r="AY246" s="153" t="s">
        <v>138</v>
      </c>
    </row>
    <row r="247" spans="2:65" s="1" customFormat="1" ht="16.5" customHeight="1">
      <c r="B247" s="32"/>
      <c r="C247" s="173" t="s">
        <v>634</v>
      </c>
      <c r="D247" s="173" t="s">
        <v>201</v>
      </c>
      <c r="E247" s="174" t="s">
        <v>1578</v>
      </c>
      <c r="F247" s="175" t="s">
        <v>1579</v>
      </c>
      <c r="G247" s="176" t="s">
        <v>143</v>
      </c>
      <c r="H247" s="177">
        <v>0</v>
      </c>
      <c r="I247" s="178"/>
      <c r="J247" s="179">
        <f>ROUND(I247*H247,2)</f>
        <v>0</v>
      </c>
      <c r="K247" s="175" t="s">
        <v>144</v>
      </c>
      <c r="L247" s="180"/>
      <c r="M247" s="181" t="s">
        <v>1</v>
      </c>
      <c r="N247" s="182" t="s">
        <v>42</v>
      </c>
      <c r="P247" s="141">
        <f>O247*H247</f>
        <v>0</v>
      </c>
      <c r="Q247" s="141">
        <v>0.01</v>
      </c>
      <c r="R247" s="141">
        <f>Q247*H247</f>
        <v>0</v>
      </c>
      <c r="S247" s="141">
        <v>0</v>
      </c>
      <c r="T247" s="142">
        <f>S247*H247</f>
        <v>0</v>
      </c>
      <c r="AR247" s="143" t="s">
        <v>286</v>
      </c>
      <c r="AT247" s="143" t="s">
        <v>201</v>
      </c>
      <c r="AU247" s="143" t="s">
        <v>87</v>
      </c>
      <c r="AY247" s="17" t="s">
        <v>138</v>
      </c>
      <c r="BE247" s="144">
        <f>IF(N247="základní",J247,0)</f>
        <v>0</v>
      </c>
      <c r="BF247" s="144">
        <f>IF(N247="snížená",J247,0)</f>
        <v>0</v>
      </c>
      <c r="BG247" s="144">
        <f>IF(N247="zákl. přenesená",J247,0)</f>
        <v>0</v>
      </c>
      <c r="BH247" s="144">
        <f>IF(N247="sníž. přenesená",J247,0)</f>
        <v>0</v>
      </c>
      <c r="BI247" s="144">
        <f>IF(N247="nulová",J247,0)</f>
        <v>0</v>
      </c>
      <c r="BJ247" s="17" t="s">
        <v>85</v>
      </c>
      <c r="BK247" s="144">
        <f>ROUND(I247*H247,2)</f>
        <v>0</v>
      </c>
      <c r="BL247" s="17" t="s">
        <v>223</v>
      </c>
      <c r="BM247" s="143" t="s">
        <v>1580</v>
      </c>
    </row>
    <row r="248" spans="2:65" s="1" customFormat="1" ht="24.15" customHeight="1">
      <c r="B248" s="32"/>
      <c r="C248" s="132" t="s">
        <v>638</v>
      </c>
      <c r="D248" s="132" t="s">
        <v>140</v>
      </c>
      <c r="E248" s="133" t="s">
        <v>1581</v>
      </c>
      <c r="F248" s="134" t="s">
        <v>1582</v>
      </c>
      <c r="G248" s="135" t="s">
        <v>957</v>
      </c>
      <c r="H248" s="136">
        <v>1</v>
      </c>
      <c r="I248" s="137"/>
      <c r="J248" s="138">
        <f>ROUND(I248*H248,2)</f>
        <v>0</v>
      </c>
      <c r="K248" s="134" t="s">
        <v>144</v>
      </c>
      <c r="L248" s="32"/>
      <c r="M248" s="139" t="s">
        <v>1</v>
      </c>
      <c r="N248" s="140" t="s">
        <v>42</v>
      </c>
      <c r="P248" s="141">
        <f>O248*H248</f>
        <v>0</v>
      </c>
      <c r="Q248" s="141">
        <v>0</v>
      </c>
      <c r="R248" s="141">
        <f>Q248*H248</f>
        <v>0</v>
      </c>
      <c r="S248" s="141">
        <v>0.03</v>
      </c>
      <c r="T248" s="142">
        <f>S248*H248</f>
        <v>0.03</v>
      </c>
      <c r="AR248" s="143" t="s">
        <v>223</v>
      </c>
      <c r="AT248" s="143" t="s">
        <v>140</v>
      </c>
      <c r="AU248" s="143" t="s">
        <v>87</v>
      </c>
      <c r="AY248" s="17" t="s">
        <v>138</v>
      </c>
      <c r="BE248" s="144">
        <f>IF(N248="základní",J248,0)</f>
        <v>0</v>
      </c>
      <c r="BF248" s="144">
        <f>IF(N248="snížená",J248,0)</f>
        <v>0</v>
      </c>
      <c r="BG248" s="144">
        <f>IF(N248="zákl. přenesená",J248,0)</f>
        <v>0</v>
      </c>
      <c r="BH248" s="144">
        <f>IF(N248="sníž. přenesená",J248,0)</f>
        <v>0</v>
      </c>
      <c r="BI248" s="144">
        <f>IF(N248="nulová",J248,0)</f>
        <v>0</v>
      </c>
      <c r="BJ248" s="17" t="s">
        <v>85</v>
      </c>
      <c r="BK248" s="144">
        <f>ROUND(I248*H248,2)</f>
        <v>0</v>
      </c>
      <c r="BL248" s="17" t="s">
        <v>223</v>
      </c>
      <c r="BM248" s="143" t="s">
        <v>1583</v>
      </c>
    </row>
    <row r="249" spans="2:65" s="1" customFormat="1" ht="24.15" customHeight="1">
      <c r="B249" s="32"/>
      <c r="C249" s="132" t="s">
        <v>641</v>
      </c>
      <c r="D249" s="132" t="s">
        <v>140</v>
      </c>
      <c r="E249" s="133" t="s">
        <v>1584</v>
      </c>
      <c r="F249" s="134" t="s">
        <v>1585</v>
      </c>
      <c r="G249" s="135" t="s">
        <v>185</v>
      </c>
      <c r="H249" s="136">
        <v>2.1999999999999999E-2</v>
      </c>
      <c r="I249" s="137"/>
      <c r="J249" s="138">
        <f>ROUND(I249*H249,2)</f>
        <v>0</v>
      </c>
      <c r="K249" s="134" t="s">
        <v>144</v>
      </c>
      <c r="L249" s="32"/>
      <c r="M249" s="139" t="s">
        <v>1</v>
      </c>
      <c r="N249" s="140" t="s">
        <v>42</v>
      </c>
      <c r="P249" s="141">
        <f>O249*H249</f>
        <v>0</v>
      </c>
      <c r="Q249" s="141">
        <v>0</v>
      </c>
      <c r="R249" s="141">
        <f>Q249*H249</f>
        <v>0</v>
      </c>
      <c r="S249" s="141">
        <v>0</v>
      </c>
      <c r="T249" s="142">
        <f>S249*H249</f>
        <v>0</v>
      </c>
      <c r="AR249" s="143" t="s">
        <v>223</v>
      </c>
      <c r="AT249" s="143" t="s">
        <v>140</v>
      </c>
      <c r="AU249" s="143" t="s">
        <v>87</v>
      </c>
      <c r="AY249" s="17" t="s">
        <v>138</v>
      </c>
      <c r="BE249" s="144">
        <f>IF(N249="základní",J249,0)</f>
        <v>0</v>
      </c>
      <c r="BF249" s="144">
        <f>IF(N249="snížená",J249,0)</f>
        <v>0</v>
      </c>
      <c r="BG249" s="144">
        <f>IF(N249="zákl. přenesená",J249,0)</f>
        <v>0</v>
      </c>
      <c r="BH249" s="144">
        <f>IF(N249="sníž. přenesená",J249,0)</f>
        <v>0</v>
      </c>
      <c r="BI249" s="144">
        <f>IF(N249="nulová",J249,0)</f>
        <v>0</v>
      </c>
      <c r="BJ249" s="17" t="s">
        <v>85</v>
      </c>
      <c r="BK249" s="144">
        <f>ROUND(I249*H249,2)</f>
        <v>0</v>
      </c>
      <c r="BL249" s="17" t="s">
        <v>223</v>
      </c>
      <c r="BM249" s="143" t="s">
        <v>1586</v>
      </c>
    </row>
    <row r="250" spans="2:65" s="11" customFormat="1" ht="22.8" customHeight="1">
      <c r="B250" s="120"/>
      <c r="D250" s="121" t="s">
        <v>76</v>
      </c>
      <c r="E250" s="130" t="s">
        <v>1342</v>
      </c>
      <c r="F250" s="130" t="s">
        <v>1343</v>
      </c>
      <c r="I250" s="123"/>
      <c r="J250" s="131">
        <f>BK250</f>
        <v>0</v>
      </c>
      <c r="L250" s="120"/>
      <c r="M250" s="125"/>
      <c r="P250" s="126">
        <f>SUM(P251:P274)</f>
        <v>0</v>
      </c>
      <c r="R250" s="126">
        <f>SUM(R251:R274)</f>
        <v>1.3465199999999998E-2</v>
      </c>
      <c r="T250" s="127">
        <f>SUM(T251:T274)</f>
        <v>0</v>
      </c>
      <c r="AR250" s="121" t="s">
        <v>87</v>
      </c>
      <c r="AT250" s="128" t="s">
        <v>76</v>
      </c>
      <c r="AU250" s="128" t="s">
        <v>85</v>
      </c>
      <c r="AY250" s="121" t="s">
        <v>138</v>
      </c>
      <c r="BK250" s="129">
        <f>SUM(BK251:BK274)</f>
        <v>0</v>
      </c>
    </row>
    <row r="251" spans="2:65" s="1" customFormat="1" ht="24.15" customHeight="1">
      <c r="B251" s="32"/>
      <c r="C251" s="132" t="s">
        <v>643</v>
      </c>
      <c r="D251" s="132" t="s">
        <v>140</v>
      </c>
      <c r="E251" s="133" t="s">
        <v>1344</v>
      </c>
      <c r="F251" s="134" t="s">
        <v>1345</v>
      </c>
      <c r="G251" s="135" t="s">
        <v>143</v>
      </c>
      <c r="H251" s="136">
        <v>27.48</v>
      </c>
      <c r="I251" s="137"/>
      <c r="J251" s="138">
        <f>ROUND(I251*H251,2)</f>
        <v>0</v>
      </c>
      <c r="K251" s="134" t="s">
        <v>144</v>
      </c>
      <c r="L251" s="32"/>
      <c r="M251" s="139" t="s">
        <v>1</v>
      </c>
      <c r="N251" s="140" t="s">
        <v>42</v>
      </c>
      <c r="P251" s="141">
        <f>O251*H251</f>
        <v>0</v>
      </c>
      <c r="Q251" s="141">
        <v>1.1E-4</v>
      </c>
      <c r="R251" s="141">
        <f>Q251*H251</f>
        <v>3.0228E-3</v>
      </c>
      <c r="S251" s="141">
        <v>0</v>
      </c>
      <c r="T251" s="142">
        <f>S251*H251</f>
        <v>0</v>
      </c>
      <c r="AR251" s="143" t="s">
        <v>223</v>
      </c>
      <c r="AT251" s="143" t="s">
        <v>140</v>
      </c>
      <c r="AU251" s="143" t="s">
        <v>87</v>
      </c>
      <c r="AY251" s="17" t="s">
        <v>138</v>
      </c>
      <c r="BE251" s="144">
        <f>IF(N251="základní",J251,0)</f>
        <v>0</v>
      </c>
      <c r="BF251" s="144">
        <f>IF(N251="snížená",J251,0)</f>
        <v>0</v>
      </c>
      <c r="BG251" s="144">
        <f>IF(N251="zákl. přenesená",J251,0)</f>
        <v>0</v>
      </c>
      <c r="BH251" s="144">
        <f>IF(N251="sníž. přenesená",J251,0)</f>
        <v>0</v>
      </c>
      <c r="BI251" s="144">
        <f>IF(N251="nulová",J251,0)</f>
        <v>0</v>
      </c>
      <c r="BJ251" s="17" t="s">
        <v>85</v>
      </c>
      <c r="BK251" s="144">
        <f>ROUND(I251*H251,2)</f>
        <v>0</v>
      </c>
      <c r="BL251" s="17" t="s">
        <v>223</v>
      </c>
      <c r="BM251" s="143" t="s">
        <v>1587</v>
      </c>
    </row>
    <row r="252" spans="2:65" s="12" customFormat="1" ht="10.199999999999999">
      <c r="B252" s="145"/>
      <c r="D252" s="146" t="s">
        <v>147</v>
      </c>
      <c r="E252" s="147" t="s">
        <v>1</v>
      </c>
      <c r="F252" s="148" t="s">
        <v>1588</v>
      </c>
      <c r="H252" s="147" t="s">
        <v>1</v>
      </c>
      <c r="I252" s="149"/>
      <c r="L252" s="145"/>
      <c r="M252" s="150"/>
      <c r="T252" s="151"/>
      <c r="AT252" s="147" t="s">
        <v>147</v>
      </c>
      <c r="AU252" s="147" t="s">
        <v>87</v>
      </c>
      <c r="AV252" s="12" t="s">
        <v>85</v>
      </c>
      <c r="AW252" s="12" t="s">
        <v>34</v>
      </c>
      <c r="AX252" s="12" t="s">
        <v>77</v>
      </c>
      <c r="AY252" s="147" t="s">
        <v>138</v>
      </c>
    </row>
    <row r="253" spans="2:65" s="13" customFormat="1" ht="10.199999999999999">
      <c r="B253" s="152"/>
      <c r="D253" s="146" t="s">
        <v>147</v>
      </c>
      <c r="E253" s="153" t="s">
        <v>1</v>
      </c>
      <c r="F253" s="154" t="s">
        <v>1589</v>
      </c>
      <c r="H253" s="155">
        <v>12.6</v>
      </c>
      <c r="I253" s="156"/>
      <c r="L253" s="152"/>
      <c r="M253" s="157"/>
      <c r="T253" s="158"/>
      <c r="AT253" s="153" t="s">
        <v>147</v>
      </c>
      <c r="AU253" s="153" t="s">
        <v>87</v>
      </c>
      <c r="AV253" s="13" t="s">
        <v>87</v>
      </c>
      <c r="AW253" s="13" t="s">
        <v>34</v>
      </c>
      <c r="AX253" s="13" t="s">
        <v>77</v>
      </c>
      <c r="AY253" s="153" t="s">
        <v>138</v>
      </c>
    </row>
    <row r="254" spans="2:65" s="12" customFormat="1" ht="10.199999999999999">
      <c r="B254" s="145"/>
      <c r="D254" s="146" t="s">
        <v>147</v>
      </c>
      <c r="E254" s="147" t="s">
        <v>1</v>
      </c>
      <c r="F254" s="148" t="s">
        <v>1573</v>
      </c>
      <c r="H254" s="147" t="s">
        <v>1</v>
      </c>
      <c r="I254" s="149"/>
      <c r="L254" s="145"/>
      <c r="M254" s="150"/>
      <c r="T254" s="151"/>
      <c r="AT254" s="147" t="s">
        <v>147</v>
      </c>
      <c r="AU254" s="147" t="s">
        <v>87</v>
      </c>
      <c r="AV254" s="12" t="s">
        <v>85</v>
      </c>
      <c r="AW254" s="12" t="s">
        <v>34</v>
      </c>
      <c r="AX254" s="12" t="s">
        <v>77</v>
      </c>
      <c r="AY254" s="147" t="s">
        <v>138</v>
      </c>
    </row>
    <row r="255" spans="2:65" s="13" customFormat="1" ht="10.199999999999999">
      <c r="B255" s="152"/>
      <c r="D255" s="146" t="s">
        <v>147</v>
      </c>
      <c r="E255" s="153" t="s">
        <v>1</v>
      </c>
      <c r="F255" s="154" t="s">
        <v>1590</v>
      </c>
      <c r="H255" s="155">
        <v>14.88</v>
      </c>
      <c r="I255" s="156"/>
      <c r="L255" s="152"/>
      <c r="M255" s="157"/>
      <c r="T255" s="158"/>
      <c r="AT255" s="153" t="s">
        <v>147</v>
      </c>
      <c r="AU255" s="153" t="s">
        <v>87</v>
      </c>
      <c r="AV255" s="13" t="s">
        <v>87</v>
      </c>
      <c r="AW255" s="13" t="s">
        <v>34</v>
      </c>
      <c r="AX255" s="13" t="s">
        <v>77</v>
      </c>
      <c r="AY255" s="153" t="s">
        <v>138</v>
      </c>
    </row>
    <row r="256" spans="2:65" s="14" customFormat="1" ht="10.199999999999999">
      <c r="B256" s="159"/>
      <c r="D256" s="146" t="s">
        <v>147</v>
      </c>
      <c r="E256" s="160" t="s">
        <v>1</v>
      </c>
      <c r="F256" s="161" t="s">
        <v>150</v>
      </c>
      <c r="H256" s="162">
        <v>27.48</v>
      </c>
      <c r="I256" s="163"/>
      <c r="L256" s="159"/>
      <c r="M256" s="164"/>
      <c r="T256" s="165"/>
      <c r="AT256" s="160" t="s">
        <v>147</v>
      </c>
      <c r="AU256" s="160" t="s">
        <v>87</v>
      </c>
      <c r="AV256" s="14" t="s">
        <v>145</v>
      </c>
      <c r="AW256" s="14" t="s">
        <v>34</v>
      </c>
      <c r="AX256" s="14" t="s">
        <v>85</v>
      </c>
      <c r="AY256" s="160" t="s">
        <v>138</v>
      </c>
    </row>
    <row r="257" spans="2:65" s="1" customFormat="1" ht="24.15" customHeight="1">
      <c r="B257" s="32"/>
      <c r="C257" s="132" t="s">
        <v>649</v>
      </c>
      <c r="D257" s="132" t="s">
        <v>140</v>
      </c>
      <c r="E257" s="133" t="s">
        <v>1348</v>
      </c>
      <c r="F257" s="134" t="s">
        <v>1349</v>
      </c>
      <c r="G257" s="135" t="s">
        <v>143</v>
      </c>
      <c r="H257" s="136">
        <v>27.48</v>
      </c>
      <c r="I257" s="137"/>
      <c r="J257" s="138">
        <f>ROUND(I257*H257,2)</f>
        <v>0</v>
      </c>
      <c r="K257" s="134" t="s">
        <v>144</v>
      </c>
      <c r="L257" s="32"/>
      <c r="M257" s="139" t="s">
        <v>1</v>
      </c>
      <c r="N257" s="140" t="s">
        <v>42</v>
      </c>
      <c r="P257" s="141">
        <f>O257*H257</f>
        <v>0</v>
      </c>
      <c r="Q257" s="141">
        <v>1.3999999999999999E-4</v>
      </c>
      <c r="R257" s="141">
        <f>Q257*H257</f>
        <v>3.8471999999999998E-3</v>
      </c>
      <c r="S257" s="141">
        <v>0</v>
      </c>
      <c r="T257" s="142">
        <f>S257*H257</f>
        <v>0</v>
      </c>
      <c r="AR257" s="143" t="s">
        <v>223</v>
      </c>
      <c r="AT257" s="143" t="s">
        <v>140</v>
      </c>
      <c r="AU257" s="143" t="s">
        <v>87</v>
      </c>
      <c r="AY257" s="17" t="s">
        <v>138</v>
      </c>
      <c r="BE257" s="144">
        <f>IF(N257="základní",J257,0)</f>
        <v>0</v>
      </c>
      <c r="BF257" s="144">
        <f>IF(N257="snížená",J257,0)</f>
        <v>0</v>
      </c>
      <c r="BG257" s="144">
        <f>IF(N257="zákl. přenesená",J257,0)</f>
        <v>0</v>
      </c>
      <c r="BH257" s="144">
        <f>IF(N257="sníž. přenesená",J257,0)</f>
        <v>0</v>
      </c>
      <c r="BI257" s="144">
        <f>IF(N257="nulová",J257,0)</f>
        <v>0</v>
      </c>
      <c r="BJ257" s="17" t="s">
        <v>85</v>
      </c>
      <c r="BK257" s="144">
        <f>ROUND(I257*H257,2)</f>
        <v>0</v>
      </c>
      <c r="BL257" s="17" t="s">
        <v>223</v>
      </c>
      <c r="BM257" s="143" t="s">
        <v>1591</v>
      </c>
    </row>
    <row r="258" spans="2:65" s="12" customFormat="1" ht="10.199999999999999">
      <c r="B258" s="145"/>
      <c r="D258" s="146" t="s">
        <v>147</v>
      </c>
      <c r="E258" s="147" t="s">
        <v>1</v>
      </c>
      <c r="F258" s="148" t="s">
        <v>1588</v>
      </c>
      <c r="H258" s="147" t="s">
        <v>1</v>
      </c>
      <c r="I258" s="149"/>
      <c r="L258" s="145"/>
      <c r="M258" s="150"/>
      <c r="T258" s="151"/>
      <c r="AT258" s="147" t="s">
        <v>147</v>
      </c>
      <c r="AU258" s="147" t="s">
        <v>87</v>
      </c>
      <c r="AV258" s="12" t="s">
        <v>85</v>
      </c>
      <c r="AW258" s="12" t="s">
        <v>34</v>
      </c>
      <c r="AX258" s="12" t="s">
        <v>77</v>
      </c>
      <c r="AY258" s="147" t="s">
        <v>138</v>
      </c>
    </row>
    <row r="259" spans="2:65" s="13" customFormat="1" ht="10.199999999999999">
      <c r="B259" s="152"/>
      <c r="D259" s="146" t="s">
        <v>147</v>
      </c>
      <c r="E259" s="153" t="s">
        <v>1</v>
      </c>
      <c r="F259" s="154" t="s">
        <v>1589</v>
      </c>
      <c r="H259" s="155">
        <v>12.6</v>
      </c>
      <c r="I259" s="156"/>
      <c r="L259" s="152"/>
      <c r="M259" s="157"/>
      <c r="T259" s="158"/>
      <c r="AT259" s="153" t="s">
        <v>147</v>
      </c>
      <c r="AU259" s="153" t="s">
        <v>87</v>
      </c>
      <c r="AV259" s="13" t="s">
        <v>87</v>
      </c>
      <c r="AW259" s="13" t="s">
        <v>34</v>
      </c>
      <c r="AX259" s="13" t="s">
        <v>77</v>
      </c>
      <c r="AY259" s="153" t="s">
        <v>138</v>
      </c>
    </row>
    <row r="260" spans="2:65" s="12" customFormat="1" ht="10.199999999999999">
      <c r="B260" s="145"/>
      <c r="D260" s="146" t="s">
        <v>147</v>
      </c>
      <c r="E260" s="147" t="s">
        <v>1</v>
      </c>
      <c r="F260" s="148" t="s">
        <v>1573</v>
      </c>
      <c r="H260" s="147" t="s">
        <v>1</v>
      </c>
      <c r="I260" s="149"/>
      <c r="L260" s="145"/>
      <c r="M260" s="150"/>
      <c r="T260" s="151"/>
      <c r="AT260" s="147" t="s">
        <v>147</v>
      </c>
      <c r="AU260" s="147" t="s">
        <v>87</v>
      </c>
      <c r="AV260" s="12" t="s">
        <v>85</v>
      </c>
      <c r="AW260" s="12" t="s">
        <v>34</v>
      </c>
      <c r="AX260" s="12" t="s">
        <v>77</v>
      </c>
      <c r="AY260" s="147" t="s">
        <v>138</v>
      </c>
    </row>
    <row r="261" spans="2:65" s="13" customFormat="1" ht="10.199999999999999">
      <c r="B261" s="152"/>
      <c r="D261" s="146" t="s">
        <v>147</v>
      </c>
      <c r="E261" s="153" t="s">
        <v>1</v>
      </c>
      <c r="F261" s="154" t="s">
        <v>1590</v>
      </c>
      <c r="H261" s="155">
        <v>14.88</v>
      </c>
      <c r="I261" s="156"/>
      <c r="L261" s="152"/>
      <c r="M261" s="157"/>
      <c r="T261" s="158"/>
      <c r="AT261" s="153" t="s">
        <v>147</v>
      </c>
      <c r="AU261" s="153" t="s">
        <v>87</v>
      </c>
      <c r="AV261" s="13" t="s">
        <v>87</v>
      </c>
      <c r="AW261" s="13" t="s">
        <v>34</v>
      </c>
      <c r="AX261" s="13" t="s">
        <v>77</v>
      </c>
      <c r="AY261" s="153" t="s">
        <v>138</v>
      </c>
    </row>
    <row r="262" spans="2:65" s="14" customFormat="1" ht="10.199999999999999">
      <c r="B262" s="159"/>
      <c r="D262" s="146" t="s">
        <v>147</v>
      </c>
      <c r="E262" s="160" t="s">
        <v>1</v>
      </c>
      <c r="F262" s="161" t="s">
        <v>150</v>
      </c>
      <c r="H262" s="162">
        <v>27.48</v>
      </c>
      <c r="I262" s="163"/>
      <c r="L262" s="159"/>
      <c r="M262" s="164"/>
      <c r="T262" s="165"/>
      <c r="AT262" s="160" t="s">
        <v>147</v>
      </c>
      <c r="AU262" s="160" t="s">
        <v>87</v>
      </c>
      <c r="AV262" s="14" t="s">
        <v>145</v>
      </c>
      <c r="AW262" s="14" t="s">
        <v>34</v>
      </c>
      <c r="AX262" s="14" t="s">
        <v>85</v>
      </c>
      <c r="AY262" s="160" t="s">
        <v>138</v>
      </c>
    </row>
    <row r="263" spans="2:65" s="1" customFormat="1" ht="24.15" customHeight="1">
      <c r="B263" s="32"/>
      <c r="C263" s="132" t="s">
        <v>653</v>
      </c>
      <c r="D263" s="132" t="s">
        <v>140</v>
      </c>
      <c r="E263" s="133" t="s">
        <v>1351</v>
      </c>
      <c r="F263" s="134" t="s">
        <v>1352</v>
      </c>
      <c r="G263" s="135" t="s">
        <v>143</v>
      </c>
      <c r="H263" s="136">
        <v>27.48</v>
      </c>
      <c r="I263" s="137"/>
      <c r="J263" s="138">
        <f>ROUND(I263*H263,2)</f>
        <v>0</v>
      </c>
      <c r="K263" s="134" t="s">
        <v>144</v>
      </c>
      <c r="L263" s="32"/>
      <c r="M263" s="139" t="s">
        <v>1</v>
      </c>
      <c r="N263" s="140" t="s">
        <v>42</v>
      </c>
      <c r="P263" s="141">
        <f>O263*H263</f>
        <v>0</v>
      </c>
      <c r="Q263" s="141">
        <v>1.2E-4</v>
      </c>
      <c r="R263" s="141">
        <f>Q263*H263</f>
        <v>3.2975999999999999E-3</v>
      </c>
      <c r="S263" s="141">
        <v>0</v>
      </c>
      <c r="T263" s="142">
        <f>S263*H263</f>
        <v>0</v>
      </c>
      <c r="AR263" s="143" t="s">
        <v>223</v>
      </c>
      <c r="AT263" s="143" t="s">
        <v>140</v>
      </c>
      <c r="AU263" s="143" t="s">
        <v>87</v>
      </c>
      <c r="AY263" s="17" t="s">
        <v>138</v>
      </c>
      <c r="BE263" s="144">
        <f>IF(N263="základní",J263,0)</f>
        <v>0</v>
      </c>
      <c r="BF263" s="144">
        <f>IF(N263="snížená",J263,0)</f>
        <v>0</v>
      </c>
      <c r="BG263" s="144">
        <f>IF(N263="zákl. přenesená",J263,0)</f>
        <v>0</v>
      </c>
      <c r="BH263" s="144">
        <f>IF(N263="sníž. přenesená",J263,0)</f>
        <v>0</v>
      </c>
      <c r="BI263" s="144">
        <f>IF(N263="nulová",J263,0)</f>
        <v>0</v>
      </c>
      <c r="BJ263" s="17" t="s">
        <v>85</v>
      </c>
      <c r="BK263" s="144">
        <f>ROUND(I263*H263,2)</f>
        <v>0</v>
      </c>
      <c r="BL263" s="17" t="s">
        <v>223</v>
      </c>
      <c r="BM263" s="143" t="s">
        <v>1592</v>
      </c>
    </row>
    <row r="264" spans="2:65" s="12" customFormat="1" ht="10.199999999999999">
      <c r="B264" s="145"/>
      <c r="D264" s="146" t="s">
        <v>147</v>
      </c>
      <c r="E264" s="147" t="s">
        <v>1</v>
      </c>
      <c r="F264" s="148" t="s">
        <v>1588</v>
      </c>
      <c r="H264" s="147" t="s">
        <v>1</v>
      </c>
      <c r="I264" s="149"/>
      <c r="L264" s="145"/>
      <c r="M264" s="150"/>
      <c r="T264" s="151"/>
      <c r="AT264" s="147" t="s">
        <v>147</v>
      </c>
      <c r="AU264" s="147" t="s">
        <v>87</v>
      </c>
      <c r="AV264" s="12" t="s">
        <v>85</v>
      </c>
      <c r="AW264" s="12" t="s">
        <v>34</v>
      </c>
      <c r="AX264" s="12" t="s">
        <v>77</v>
      </c>
      <c r="AY264" s="147" t="s">
        <v>138</v>
      </c>
    </row>
    <row r="265" spans="2:65" s="13" customFormat="1" ht="10.199999999999999">
      <c r="B265" s="152"/>
      <c r="D265" s="146" t="s">
        <v>147</v>
      </c>
      <c r="E265" s="153" t="s">
        <v>1</v>
      </c>
      <c r="F265" s="154" t="s">
        <v>1589</v>
      </c>
      <c r="H265" s="155">
        <v>12.6</v>
      </c>
      <c r="I265" s="156"/>
      <c r="L265" s="152"/>
      <c r="M265" s="157"/>
      <c r="T265" s="158"/>
      <c r="AT265" s="153" t="s">
        <v>147</v>
      </c>
      <c r="AU265" s="153" t="s">
        <v>87</v>
      </c>
      <c r="AV265" s="13" t="s">
        <v>87</v>
      </c>
      <c r="AW265" s="13" t="s">
        <v>34</v>
      </c>
      <c r="AX265" s="13" t="s">
        <v>77</v>
      </c>
      <c r="AY265" s="153" t="s">
        <v>138</v>
      </c>
    </row>
    <row r="266" spans="2:65" s="12" customFormat="1" ht="10.199999999999999">
      <c r="B266" s="145"/>
      <c r="D266" s="146" t="s">
        <v>147</v>
      </c>
      <c r="E266" s="147" t="s">
        <v>1</v>
      </c>
      <c r="F266" s="148" t="s">
        <v>1573</v>
      </c>
      <c r="H266" s="147" t="s">
        <v>1</v>
      </c>
      <c r="I266" s="149"/>
      <c r="L266" s="145"/>
      <c r="M266" s="150"/>
      <c r="T266" s="151"/>
      <c r="AT266" s="147" t="s">
        <v>147</v>
      </c>
      <c r="AU266" s="147" t="s">
        <v>87</v>
      </c>
      <c r="AV266" s="12" t="s">
        <v>85</v>
      </c>
      <c r="AW266" s="12" t="s">
        <v>34</v>
      </c>
      <c r="AX266" s="12" t="s">
        <v>77</v>
      </c>
      <c r="AY266" s="147" t="s">
        <v>138</v>
      </c>
    </row>
    <row r="267" spans="2:65" s="13" customFormat="1" ht="10.199999999999999">
      <c r="B267" s="152"/>
      <c r="D267" s="146" t="s">
        <v>147</v>
      </c>
      <c r="E267" s="153" t="s">
        <v>1</v>
      </c>
      <c r="F267" s="154" t="s">
        <v>1590</v>
      </c>
      <c r="H267" s="155">
        <v>14.88</v>
      </c>
      <c r="I267" s="156"/>
      <c r="L267" s="152"/>
      <c r="M267" s="157"/>
      <c r="T267" s="158"/>
      <c r="AT267" s="153" t="s">
        <v>147</v>
      </c>
      <c r="AU267" s="153" t="s">
        <v>87</v>
      </c>
      <c r="AV267" s="13" t="s">
        <v>87</v>
      </c>
      <c r="AW267" s="13" t="s">
        <v>34</v>
      </c>
      <c r="AX267" s="13" t="s">
        <v>77</v>
      </c>
      <c r="AY267" s="153" t="s">
        <v>138</v>
      </c>
    </row>
    <row r="268" spans="2:65" s="14" customFormat="1" ht="10.199999999999999">
      <c r="B268" s="159"/>
      <c r="D268" s="146" t="s">
        <v>147</v>
      </c>
      <c r="E268" s="160" t="s">
        <v>1</v>
      </c>
      <c r="F268" s="161" t="s">
        <v>150</v>
      </c>
      <c r="H268" s="162">
        <v>27.48</v>
      </c>
      <c r="I268" s="163"/>
      <c r="L268" s="159"/>
      <c r="M268" s="164"/>
      <c r="T268" s="165"/>
      <c r="AT268" s="160" t="s">
        <v>147</v>
      </c>
      <c r="AU268" s="160" t="s">
        <v>87</v>
      </c>
      <c r="AV268" s="14" t="s">
        <v>145</v>
      </c>
      <c r="AW268" s="14" t="s">
        <v>34</v>
      </c>
      <c r="AX268" s="14" t="s">
        <v>85</v>
      </c>
      <c r="AY268" s="160" t="s">
        <v>138</v>
      </c>
    </row>
    <row r="269" spans="2:65" s="1" customFormat="1" ht="24.15" customHeight="1">
      <c r="B269" s="32"/>
      <c r="C269" s="132" t="s">
        <v>656</v>
      </c>
      <c r="D269" s="132" t="s">
        <v>140</v>
      </c>
      <c r="E269" s="133" t="s">
        <v>1354</v>
      </c>
      <c r="F269" s="134" t="s">
        <v>1593</v>
      </c>
      <c r="G269" s="135" t="s">
        <v>143</v>
      </c>
      <c r="H269" s="136">
        <v>27.48</v>
      </c>
      <c r="I269" s="137"/>
      <c r="J269" s="138">
        <f>ROUND(I269*H269,2)</f>
        <v>0</v>
      </c>
      <c r="K269" s="134" t="s">
        <v>144</v>
      </c>
      <c r="L269" s="32"/>
      <c r="M269" s="139" t="s">
        <v>1</v>
      </c>
      <c r="N269" s="140" t="s">
        <v>42</v>
      </c>
      <c r="P269" s="141">
        <f>O269*H269</f>
        <v>0</v>
      </c>
      <c r="Q269" s="141">
        <v>1.2E-4</v>
      </c>
      <c r="R269" s="141">
        <f>Q269*H269</f>
        <v>3.2975999999999999E-3</v>
      </c>
      <c r="S269" s="141">
        <v>0</v>
      </c>
      <c r="T269" s="142">
        <f>S269*H269</f>
        <v>0</v>
      </c>
      <c r="AR269" s="143" t="s">
        <v>223</v>
      </c>
      <c r="AT269" s="143" t="s">
        <v>140</v>
      </c>
      <c r="AU269" s="143" t="s">
        <v>87</v>
      </c>
      <c r="AY269" s="17" t="s">
        <v>138</v>
      </c>
      <c r="BE269" s="144">
        <f>IF(N269="základní",J269,0)</f>
        <v>0</v>
      </c>
      <c r="BF269" s="144">
        <f>IF(N269="snížená",J269,0)</f>
        <v>0</v>
      </c>
      <c r="BG269" s="144">
        <f>IF(N269="zákl. přenesená",J269,0)</f>
        <v>0</v>
      </c>
      <c r="BH269" s="144">
        <f>IF(N269="sníž. přenesená",J269,0)</f>
        <v>0</v>
      </c>
      <c r="BI269" s="144">
        <f>IF(N269="nulová",J269,0)</f>
        <v>0</v>
      </c>
      <c r="BJ269" s="17" t="s">
        <v>85</v>
      </c>
      <c r="BK269" s="144">
        <f>ROUND(I269*H269,2)</f>
        <v>0</v>
      </c>
      <c r="BL269" s="17" t="s">
        <v>223</v>
      </c>
      <c r="BM269" s="143" t="s">
        <v>1594</v>
      </c>
    </row>
    <row r="270" spans="2:65" s="12" customFormat="1" ht="10.199999999999999">
      <c r="B270" s="145"/>
      <c r="D270" s="146" t="s">
        <v>147</v>
      </c>
      <c r="E270" s="147" t="s">
        <v>1</v>
      </c>
      <c r="F270" s="148" t="s">
        <v>1588</v>
      </c>
      <c r="H270" s="147" t="s">
        <v>1</v>
      </c>
      <c r="I270" s="149"/>
      <c r="L270" s="145"/>
      <c r="M270" s="150"/>
      <c r="T270" s="151"/>
      <c r="AT270" s="147" t="s">
        <v>147</v>
      </c>
      <c r="AU270" s="147" t="s">
        <v>87</v>
      </c>
      <c r="AV270" s="12" t="s">
        <v>85</v>
      </c>
      <c r="AW270" s="12" t="s">
        <v>34</v>
      </c>
      <c r="AX270" s="12" t="s">
        <v>77</v>
      </c>
      <c r="AY270" s="147" t="s">
        <v>138</v>
      </c>
    </row>
    <row r="271" spans="2:65" s="13" customFormat="1" ht="10.199999999999999">
      <c r="B271" s="152"/>
      <c r="D271" s="146" t="s">
        <v>147</v>
      </c>
      <c r="E271" s="153" t="s">
        <v>1</v>
      </c>
      <c r="F271" s="154" t="s">
        <v>1589</v>
      </c>
      <c r="H271" s="155">
        <v>12.6</v>
      </c>
      <c r="I271" s="156"/>
      <c r="L271" s="152"/>
      <c r="M271" s="157"/>
      <c r="T271" s="158"/>
      <c r="AT271" s="153" t="s">
        <v>147</v>
      </c>
      <c r="AU271" s="153" t="s">
        <v>87</v>
      </c>
      <c r="AV271" s="13" t="s">
        <v>87</v>
      </c>
      <c r="AW271" s="13" t="s">
        <v>34</v>
      </c>
      <c r="AX271" s="13" t="s">
        <v>77</v>
      </c>
      <c r="AY271" s="153" t="s">
        <v>138</v>
      </c>
    </row>
    <row r="272" spans="2:65" s="12" customFormat="1" ht="10.199999999999999">
      <c r="B272" s="145"/>
      <c r="D272" s="146" t="s">
        <v>147</v>
      </c>
      <c r="E272" s="147" t="s">
        <v>1</v>
      </c>
      <c r="F272" s="148" t="s">
        <v>1573</v>
      </c>
      <c r="H272" s="147" t="s">
        <v>1</v>
      </c>
      <c r="I272" s="149"/>
      <c r="L272" s="145"/>
      <c r="M272" s="150"/>
      <c r="T272" s="151"/>
      <c r="AT272" s="147" t="s">
        <v>147</v>
      </c>
      <c r="AU272" s="147" t="s">
        <v>87</v>
      </c>
      <c r="AV272" s="12" t="s">
        <v>85</v>
      </c>
      <c r="AW272" s="12" t="s">
        <v>34</v>
      </c>
      <c r="AX272" s="12" t="s">
        <v>77</v>
      </c>
      <c r="AY272" s="147" t="s">
        <v>138</v>
      </c>
    </row>
    <row r="273" spans="2:51" s="13" customFormat="1" ht="10.199999999999999">
      <c r="B273" s="152"/>
      <c r="D273" s="146" t="s">
        <v>147</v>
      </c>
      <c r="E273" s="153" t="s">
        <v>1</v>
      </c>
      <c r="F273" s="154" t="s">
        <v>1590</v>
      </c>
      <c r="H273" s="155">
        <v>14.88</v>
      </c>
      <c r="I273" s="156"/>
      <c r="L273" s="152"/>
      <c r="M273" s="157"/>
      <c r="T273" s="158"/>
      <c r="AT273" s="153" t="s">
        <v>147</v>
      </c>
      <c r="AU273" s="153" t="s">
        <v>87</v>
      </c>
      <c r="AV273" s="13" t="s">
        <v>87</v>
      </c>
      <c r="AW273" s="13" t="s">
        <v>34</v>
      </c>
      <c r="AX273" s="13" t="s">
        <v>77</v>
      </c>
      <c r="AY273" s="153" t="s">
        <v>138</v>
      </c>
    </row>
    <row r="274" spans="2:51" s="14" customFormat="1" ht="10.199999999999999">
      <c r="B274" s="159"/>
      <c r="D274" s="146" t="s">
        <v>147</v>
      </c>
      <c r="E274" s="160" t="s">
        <v>1</v>
      </c>
      <c r="F274" s="161" t="s">
        <v>150</v>
      </c>
      <c r="H274" s="162">
        <v>27.48</v>
      </c>
      <c r="I274" s="163"/>
      <c r="L274" s="159"/>
      <c r="M274" s="195"/>
      <c r="N274" s="196"/>
      <c r="O274" s="196"/>
      <c r="P274" s="196"/>
      <c r="Q274" s="196"/>
      <c r="R274" s="196"/>
      <c r="S274" s="196"/>
      <c r="T274" s="197"/>
      <c r="AT274" s="160" t="s">
        <v>147</v>
      </c>
      <c r="AU274" s="160" t="s">
        <v>87</v>
      </c>
      <c r="AV274" s="14" t="s">
        <v>145</v>
      </c>
      <c r="AW274" s="14" t="s">
        <v>34</v>
      </c>
      <c r="AX274" s="14" t="s">
        <v>85</v>
      </c>
      <c r="AY274" s="160" t="s">
        <v>138</v>
      </c>
    </row>
    <row r="275" spans="2:51" s="1" customFormat="1" ht="6.9" customHeight="1">
      <c r="B275" s="44"/>
      <c r="C275" s="45"/>
      <c r="D275" s="45"/>
      <c r="E275" s="45"/>
      <c r="F275" s="45"/>
      <c r="G275" s="45"/>
      <c r="H275" s="45"/>
      <c r="I275" s="45"/>
      <c r="J275" s="45"/>
      <c r="K275" s="45"/>
      <c r="L275" s="32"/>
    </row>
  </sheetData>
  <sheetProtection algorithmName="SHA-512" hashValue="CrQ9XY2o7t8EvzWndnZvoRfaVfTuVZzlhV5JuLsmhPv1utMWXb6a1Cb32eiZKR4XgzgP/NSZviI6a2Mer6OqFQ==" saltValue="L6rtF8dy9uE5zwqRWPHa5eC5DjYoWblva+sFjb7fKaHJqHsJ290zMODAYjmv8+p/eHAf78+SvyvFd0h+TkLIjw==" spinCount="100000" sheet="1" objects="1" scenarios="1" formatColumns="0" formatRows="0" autoFilter="0"/>
  <autoFilter ref="C129:K274" xr:uid="{00000000-0009-0000-0000-000006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29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7" t="s">
        <v>105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" customHeight="1">
      <c r="B4" s="20"/>
      <c r="D4" s="21" t="s">
        <v>106</v>
      </c>
      <c r="L4" s="20"/>
      <c r="M4" s="88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4" t="str">
        <f>'Rekapitulace stavby'!K6</f>
        <v>Stavební úpravy pavilonu 7, ul. Vejprnická č.p. 679, Plzeň</v>
      </c>
      <c r="F7" s="245"/>
      <c r="G7" s="245"/>
      <c r="H7" s="245"/>
      <c r="L7" s="20"/>
    </row>
    <row r="8" spans="2:46" s="1" customFormat="1" ht="12" customHeight="1">
      <c r="B8" s="32"/>
      <c r="D8" s="27" t="s">
        <v>107</v>
      </c>
      <c r="L8" s="32"/>
    </row>
    <row r="9" spans="2:46" s="1" customFormat="1" ht="16.5" customHeight="1">
      <c r="B9" s="32"/>
      <c r="E9" s="206" t="s">
        <v>1595</v>
      </c>
      <c r="F9" s="246"/>
      <c r="G9" s="246"/>
      <c r="H9" s="246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12. 3. 2026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7" t="str">
        <f>'Rekapitulace stavby'!E14</f>
        <v>Vyplň údaj</v>
      </c>
      <c r="F18" s="228"/>
      <c r="G18" s="228"/>
      <c r="H18" s="228"/>
      <c r="I18" s="27" t="s">
        <v>28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">
        <v>32</v>
      </c>
      <c r="L23" s="32"/>
    </row>
    <row r="24" spans="2:12" s="1" customFormat="1" ht="18" customHeight="1">
      <c r="B24" s="32"/>
      <c r="E24" s="25" t="s">
        <v>33</v>
      </c>
      <c r="I24" s="27" t="s">
        <v>28</v>
      </c>
      <c r="J24" s="25" t="s">
        <v>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9"/>
      <c r="E27" s="233" t="s">
        <v>1</v>
      </c>
      <c r="F27" s="233"/>
      <c r="G27" s="233"/>
      <c r="H27" s="233"/>
      <c r="L27" s="89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37</v>
      </c>
      <c r="J30" s="66">
        <f>ROUND(J119, 2)</f>
        <v>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" customHeight="1">
      <c r="B33" s="32"/>
      <c r="D33" s="55" t="s">
        <v>41</v>
      </c>
      <c r="E33" s="27" t="s">
        <v>42</v>
      </c>
      <c r="F33" s="91">
        <f>ROUND((SUM(BE119:BE128)),  2)</f>
        <v>0</v>
      </c>
      <c r="I33" s="92">
        <v>0.21</v>
      </c>
      <c r="J33" s="91">
        <f>ROUND(((SUM(BE119:BE128))*I33),  2)</f>
        <v>0</v>
      </c>
      <c r="L33" s="32"/>
    </row>
    <row r="34" spans="2:12" s="1" customFormat="1" ht="14.4" customHeight="1">
      <c r="B34" s="32"/>
      <c r="E34" s="27" t="s">
        <v>43</v>
      </c>
      <c r="F34" s="91">
        <f>ROUND((SUM(BF119:BF128)),  2)</f>
        <v>0</v>
      </c>
      <c r="I34" s="92">
        <v>0.12</v>
      </c>
      <c r="J34" s="91">
        <f>ROUND(((SUM(BF119:BF128))*I34),  2)</f>
        <v>0</v>
      </c>
      <c r="L34" s="32"/>
    </row>
    <row r="35" spans="2:12" s="1" customFormat="1" ht="14.4" hidden="1" customHeight="1">
      <c r="B35" s="32"/>
      <c r="E35" s="27" t="s">
        <v>44</v>
      </c>
      <c r="F35" s="91">
        <f>ROUND((SUM(BG119:BG128)),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>
      <c r="B36" s="32"/>
      <c r="E36" s="27" t="s">
        <v>45</v>
      </c>
      <c r="F36" s="91">
        <f>ROUND((SUM(BH119:BH128)),  2)</f>
        <v>0</v>
      </c>
      <c r="I36" s="92">
        <v>0.12</v>
      </c>
      <c r="J36" s="91">
        <f>0</f>
        <v>0</v>
      </c>
      <c r="L36" s="32"/>
    </row>
    <row r="37" spans="2:12" s="1" customFormat="1" ht="14.4" hidden="1" customHeight="1">
      <c r="B37" s="32"/>
      <c r="E37" s="27" t="s">
        <v>46</v>
      </c>
      <c r="F37" s="91">
        <f>ROUND((SUM(BI119:BI128)),  2)</f>
        <v>0</v>
      </c>
      <c r="I37" s="92">
        <v>0</v>
      </c>
      <c r="J37" s="91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109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4" t="str">
        <f>E7</f>
        <v>Stavební úpravy pavilonu 7, ul. Vejprnická č.p. 679, Plzeň</v>
      </c>
      <c r="F85" s="245"/>
      <c r="G85" s="245"/>
      <c r="H85" s="245"/>
      <c r="L85" s="32"/>
    </row>
    <row r="86" spans="2:47" s="1" customFormat="1" ht="12" customHeight="1">
      <c r="B86" s="32"/>
      <c r="C86" s="27" t="s">
        <v>107</v>
      </c>
      <c r="L86" s="32"/>
    </row>
    <row r="87" spans="2:47" s="1" customFormat="1" ht="16.5" customHeight="1">
      <c r="B87" s="32"/>
      <c r="E87" s="206" t="str">
        <f>E9</f>
        <v>07 - Vedlejší náklady</v>
      </c>
      <c r="F87" s="246"/>
      <c r="G87" s="246"/>
      <c r="H87" s="246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Plzeň</v>
      </c>
      <c r="I89" s="27" t="s">
        <v>22</v>
      </c>
      <c r="J89" s="52" t="str">
        <f>IF(J12="","",J12)</f>
        <v>12. 3. 2026</v>
      </c>
      <c r="L89" s="32"/>
    </row>
    <row r="90" spans="2:47" s="1" customFormat="1" ht="6.9" customHeight="1">
      <c r="B90" s="32"/>
      <c r="L90" s="32"/>
    </row>
    <row r="91" spans="2:47" s="1" customFormat="1" ht="25.65" customHeight="1">
      <c r="B91" s="32"/>
      <c r="C91" s="27" t="s">
        <v>24</v>
      </c>
      <c r="F91" s="25" t="str">
        <f>E15</f>
        <v>SOUE Plzeň, Vejprnická 56</v>
      </c>
      <c r="I91" s="27" t="s">
        <v>31</v>
      </c>
      <c r="J91" s="30" t="str">
        <f>E21</f>
        <v>A.D.S. Rokycany s.r.o.</v>
      </c>
      <c r="L91" s="32"/>
    </row>
    <row r="92" spans="2:47" s="1" customFormat="1" ht="25.65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>A.D.S. Rokycany s.r.o.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110</v>
      </c>
      <c r="D94" s="93"/>
      <c r="E94" s="93"/>
      <c r="F94" s="93"/>
      <c r="G94" s="93"/>
      <c r="H94" s="93"/>
      <c r="I94" s="93"/>
      <c r="J94" s="102" t="s">
        <v>111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112</v>
      </c>
      <c r="J96" s="66">
        <f>J119</f>
        <v>0</v>
      </c>
      <c r="L96" s="32"/>
      <c r="AU96" s="17" t="s">
        <v>113</v>
      </c>
    </row>
    <row r="97" spans="2:12" s="8" customFormat="1" ht="24.9" customHeight="1">
      <c r="B97" s="104"/>
      <c r="D97" s="105" t="s">
        <v>1596</v>
      </c>
      <c r="E97" s="106"/>
      <c r="F97" s="106"/>
      <c r="G97" s="106"/>
      <c r="H97" s="106"/>
      <c r="I97" s="106"/>
      <c r="J97" s="107">
        <f>J120</f>
        <v>0</v>
      </c>
      <c r="L97" s="104"/>
    </row>
    <row r="98" spans="2:12" s="9" customFormat="1" ht="19.95" customHeight="1">
      <c r="B98" s="108"/>
      <c r="D98" s="109" t="s">
        <v>1597</v>
      </c>
      <c r="E98" s="110"/>
      <c r="F98" s="110"/>
      <c r="G98" s="110"/>
      <c r="H98" s="110"/>
      <c r="I98" s="110"/>
      <c r="J98" s="111">
        <f>J121</f>
        <v>0</v>
      </c>
      <c r="L98" s="108"/>
    </row>
    <row r="99" spans="2:12" s="9" customFormat="1" ht="19.95" customHeight="1">
      <c r="B99" s="108"/>
      <c r="D99" s="109" t="s">
        <v>1598</v>
      </c>
      <c r="E99" s="110"/>
      <c r="F99" s="110"/>
      <c r="G99" s="110"/>
      <c r="H99" s="110"/>
      <c r="I99" s="110"/>
      <c r="J99" s="111">
        <f>J125</f>
        <v>0</v>
      </c>
      <c r="L99" s="108"/>
    </row>
    <row r="100" spans="2:12" s="1" customFormat="1" ht="21.75" customHeight="1">
      <c r="B100" s="32"/>
      <c r="L100" s="32"/>
    </row>
    <row r="101" spans="2:12" s="1" customFormat="1" ht="6.9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5" spans="2:12" s="1" customFormat="1" ht="6.9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12" s="1" customFormat="1" ht="24.9" customHeight="1">
      <c r="B106" s="32"/>
      <c r="C106" s="21" t="s">
        <v>123</v>
      </c>
      <c r="L106" s="32"/>
    </row>
    <row r="107" spans="2:12" s="1" customFormat="1" ht="6.9" customHeight="1">
      <c r="B107" s="32"/>
      <c r="L107" s="32"/>
    </row>
    <row r="108" spans="2:12" s="1" customFormat="1" ht="12" customHeight="1">
      <c r="B108" s="32"/>
      <c r="C108" s="27" t="s">
        <v>16</v>
      </c>
      <c r="L108" s="32"/>
    </row>
    <row r="109" spans="2:12" s="1" customFormat="1" ht="16.5" customHeight="1">
      <c r="B109" s="32"/>
      <c r="E109" s="244" t="str">
        <f>E7</f>
        <v>Stavební úpravy pavilonu 7, ul. Vejprnická č.p. 679, Plzeň</v>
      </c>
      <c r="F109" s="245"/>
      <c r="G109" s="245"/>
      <c r="H109" s="245"/>
      <c r="L109" s="32"/>
    </row>
    <row r="110" spans="2:12" s="1" customFormat="1" ht="12" customHeight="1">
      <c r="B110" s="32"/>
      <c r="C110" s="27" t="s">
        <v>107</v>
      </c>
      <c r="L110" s="32"/>
    </row>
    <row r="111" spans="2:12" s="1" customFormat="1" ht="16.5" customHeight="1">
      <c r="B111" s="32"/>
      <c r="E111" s="206" t="str">
        <f>E9</f>
        <v>07 - Vedlejší náklady</v>
      </c>
      <c r="F111" s="246"/>
      <c r="G111" s="246"/>
      <c r="H111" s="246"/>
      <c r="L111" s="32"/>
    </row>
    <row r="112" spans="2:12" s="1" customFormat="1" ht="6.9" customHeight="1">
      <c r="B112" s="32"/>
      <c r="L112" s="32"/>
    </row>
    <row r="113" spans="2:65" s="1" customFormat="1" ht="12" customHeight="1">
      <c r="B113" s="32"/>
      <c r="C113" s="27" t="s">
        <v>20</v>
      </c>
      <c r="F113" s="25" t="str">
        <f>F12</f>
        <v>Plzeň</v>
      </c>
      <c r="I113" s="27" t="s">
        <v>22</v>
      </c>
      <c r="J113" s="52" t="str">
        <f>IF(J12="","",J12)</f>
        <v>12. 3. 2026</v>
      </c>
      <c r="L113" s="32"/>
    </row>
    <row r="114" spans="2:65" s="1" customFormat="1" ht="6.9" customHeight="1">
      <c r="B114" s="32"/>
      <c r="L114" s="32"/>
    </row>
    <row r="115" spans="2:65" s="1" customFormat="1" ht="25.65" customHeight="1">
      <c r="B115" s="32"/>
      <c r="C115" s="27" t="s">
        <v>24</v>
      </c>
      <c r="F115" s="25" t="str">
        <f>E15</f>
        <v>SOUE Plzeň, Vejprnická 56</v>
      </c>
      <c r="I115" s="27" t="s">
        <v>31</v>
      </c>
      <c r="J115" s="30" t="str">
        <f>E21</f>
        <v>A.D.S. Rokycany s.r.o.</v>
      </c>
      <c r="L115" s="32"/>
    </row>
    <row r="116" spans="2:65" s="1" customFormat="1" ht="25.65" customHeight="1">
      <c r="B116" s="32"/>
      <c r="C116" s="27" t="s">
        <v>29</v>
      </c>
      <c r="F116" s="25" t="str">
        <f>IF(E18="","",E18)</f>
        <v>Vyplň údaj</v>
      </c>
      <c r="I116" s="27" t="s">
        <v>35</v>
      </c>
      <c r="J116" s="30" t="str">
        <f>E24</f>
        <v>A.D.S. Rokycany s.r.o.</v>
      </c>
      <c r="L116" s="32"/>
    </row>
    <row r="117" spans="2:65" s="1" customFormat="1" ht="10.35" customHeight="1">
      <c r="B117" s="32"/>
      <c r="L117" s="32"/>
    </row>
    <row r="118" spans="2:65" s="10" customFormat="1" ht="29.25" customHeight="1">
      <c r="B118" s="112"/>
      <c r="C118" s="113" t="s">
        <v>124</v>
      </c>
      <c r="D118" s="114" t="s">
        <v>62</v>
      </c>
      <c r="E118" s="114" t="s">
        <v>58</v>
      </c>
      <c r="F118" s="114" t="s">
        <v>59</v>
      </c>
      <c r="G118" s="114" t="s">
        <v>125</v>
      </c>
      <c r="H118" s="114" t="s">
        <v>126</v>
      </c>
      <c r="I118" s="114" t="s">
        <v>127</v>
      </c>
      <c r="J118" s="114" t="s">
        <v>111</v>
      </c>
      <c r="K118" s="115" t="s">
        <v>128</v>
      </c>
      <c r="L118" s="112"/>
      <c r="M118" s="59" t="s">
        <v>1</v>
      </c>
      <c r="N118" s="60" t="s">
        <v>41</v>
      </c>
      <c r="O118" s="60" t="s">
        <v>129</v>
      </c>
      <c r="P118" s="60" t="s">
        <v>130</v>
      </c>
      <c r="Q118" s="60" t="s">
        <v>131</v>
      </c>
      <c r="R118" s="60" t="s">
        <v>132</v>
      </c>
      <c r="S118" s="60" t="s">
        <v>133</v>
      </c>
      <c r="T118" s="61" t="s">
        <v>134</v>
      </c>
    </row>
    <row r="119" spans="2:65" s="1" customFormat="1" ht="22.8" customHeight="1">
      <c r="B119" s="32"/>
      <c r="C119" s="64" t="s">
        <v>135</v>
      </c>
      <c r="J119" s="116">
        <f>BK119</f>
        <v>0</v>
      </c>
      <c r="L119" s="32"/>
      <c r="M119" s="62"/>
      <c r="N119" s="53"/>
      <c r="O119" s="53"/>
      <c r="P119" s="117">
        <f>P120</f>
        <v>0</v>
      </c>
      <c r="Q119" s="53"/>
      <c r="R119" s="117">
        <f>R120</f>
        <v>0</v>
      </c>
      <c r="S119" s="53"/>
      <c r="T119" s="118">
        <f>T120</f>
        <v>0</v>
      </c>
      <c r="AT119" s="17" t="s">
        <v>76</v>
      </c>
      <c r="AU119" s="17" t="s">
        <v>113</v>
      </c>
      <c r="BK119" s="119">
        <f>BK120</f>
        <v>0</v>
      </c>
    </row>
    <row r="120" spans="2:65" s="11" customFormat="1" ht="25.95" customHeight="1">
      <c r="B120" s="120"/>
      <c r="D120" s="121" t="s">
        <v>76</v>
      </c>
      <c r="E120" s="122" t="s">
        <v>1599</v>
      </c>
      <c r="F120" s="122" t="s">
        <v>1600</v>
      </c>
      <c r="I120" s="123"/>
      <c r="J120" s="124">
        <f>BK120</f>
        <v>0</v>
      </c>
      <c r="L120" s="120"/>
      <c r="M120" s="125"/>
      <c r="P120" s="126">
        <f>P121+P125</f>
        <v>0</v>
      </c>
      <c r="R120" s="126">
        <f>R121+R125</f>
        <v>0</v>
      </c>
      <c r="T120" s="127">
        <f>T121+T125</f>
        <v>0</v>
      </c>
      <c r="AR120" s="121" t="s">
        <v>168</v>
      </c>
      <c r="AT120" s="128" t="s">
        <v>76</v>
      </c>
      <c r="AU120" s="128" t="s">
        <v>77</v>
      </c>
      <c r="AY120" s="121" t="s">
        <v>138</v>
      </c>
      <c r="BK120" s="129">
        <f>BK121+BK125</f>
        <v>0</v>
      </c>
    </row>
    <row r="121" spans="2:65" s="11" customFormat="1" ht="22.8" customHeight="1">
      <c r="B121" s="120"/>
      <c r="D121" s="121" t="s">
        <v>76</v>
      </c>
      <c r="E121" s="130" t="s">
        <v>1601</v>
      </c>
      <c r="F121" s="130" t="s">
        <v>1602</v>
      </c>
      <c r="I121" s="123"/>
      <c r="J121" s="131">
        <f>BK121</f>
        <v>0</v>
      </c>
      <c r="L121" s="120"/>
      <c r="M121" s="125"/>
      <c r="P121" s="126">
        <f>SUM(P122:P124)</f>
        <v>0</v>
      </c>
      <c r="R121" s="126">
        <f>SUM(R122:R124)</f>
        <v>0</v>
      </c>
      <c r="T121" s="127">
        <f>SUM(T122:T124)</f>
        <v>0</v>
      </c>
      <c r="AR121" s="121" t="s">
        <v>168</v>
      </c>
      <c r="AT121" s="128" t="s">
        <v>76</v>
      </c>
      <c r="AU121" s="128" t="s">
        <v>85</v>
      </c>
      <c r="AY121" s="121" t="s">
        <v>138</v>
      </c>
      <c r="BK121" s="129">
        <f>SUM(BK122:BK124)</f>
        <v>0</v>
      </c>
    </row>
    <row r="122" spans="2:65" s="1" customFormat="1" ht="16.5" customHeight="1">
      <c r="B122" s="32"/>
      <c r="C122" s="132" t="s">
        <v>85</v>
      </c>
      <c r="D122" s="132" t="s">
        <v>140</v>
      </c>
      <c r="E122" s="133" t="s">
        <v>1603</v>
      </c>
      <c r="F122" s="134" t="s">
        <v>1602</v>
      </c>
      <c r="G122" s="135" t="s">
        <v>957</v>
      </c>
      <c r="H122" s="136">
        <v>1</v>
      </c>
      <c r="I122" s="137"/>
      <c r="J122" s="138">
        <f>ROUND(I122*H122,2)</f>
        <v>0</v>
      </c>
      <c r="K122" s="134" t="s">
        <v>144</v>
      </c>
      <c r="L122" s="32"/>
      <c r="M122" s="139" t="s">
        <v>1</v>
      </c>
      <c r="N122" s="140" t="s">
        <v>42</v>
      </c>
      <c r="P122" s="141">
        <f>O122*H122</f>
        <v>0</v>
      </c>
      <c r="Q122" s="141">
        <v>0</v>
      </c>
      <c r="R122" s="141">
        <f>Q122*H122</f>
        <v>0</v>
      </c>
      <c r="S122" s="141">
        <v>0</v>
      </c>
      <c r="T122" s="142">
        <f>S122*H122</f>
        <v>0</v>
      </c>
      <c r="AR122" s="143" t="s">
        <v>145</v>
      </c>
      <c r="AT122" s="143" t="s">
        <v>140</v>
      </c>
      <c r="AU122" s="143" t="s">
        <v>87</v>
      </c>
      <c r="AY122" s="17" t="s">
        <v>138</v>
      </c>
      <c r="BE122" s="144">
        <f>IF(N122="základní",J122,0)</f>
        <v>0</v>
      </c>
      <c r="BF122" s="144">
        <f>IF(N122="snížená",J122,0)</f>
        <v>0</v>
      </c>
      <c r="BG122" s="144">
        <f>IF(N122="zákl. přenesená",J122,0)</f>
        <v>0</v>
      </c>
      <c r="BH122" s="144">
        <f>IF(N122="sníž. přenesená",J122,0)</f>
        <v>0</v>
      </c>
      <c r="BI122" s="144">
        <f>IF(N122="nulová",J122,0)</f>
        <v>0</v>
      </c>
      <c r="BJ122" s="17" t="s">
        <v>85</v>
      </c>
      <c r="BK122" s="144">
        <f>ROUND(I122*H122,2)</f>
        <v>0</v>
      </c>
      <c r="BL122" s="17" t="s">
        <v>145</v>
      </c>
      <c r="BM122" s="143" t="s">
        <v>1604</v>
      </c>
    </row>
    <row r="123" spans="2:65" s="1" customFormat="1" ht="16.5" customHeight="1">
      <c r="B123" s="32"/>
      <c r="C123" s="132" t="s">
        <v>87</v>
      </c>
      <c r="D123" s="132" t="s">
        <v>140</v>
      </c>
      <c r="E123" s="133" t="s">
        <v>1605</v>
      </c>
      <c r="F123" s="134" t="s">
        <v>1606</v>
      </c>
      <c r="G123" s="135" t="s">
        <v>232</v>
      </c>
      <c r="H123" s="136">
        <v>1</v>
      </c>
      <c r="I123" s="137"/>
      <c r="J123" s="138">
        <f>ROUND(I123*H123,2)</f>
        <v>0</v>
      </c>
      <c r="K123" s="134" t="s">
        <v>144</v>
      </c>
      <c r="L123" s="32"/>
      <c r="M123" s="139" t="s">
        <v>1</v>
      </c>
      <c r="N123" s="140" t="s">
        <v>42</v>
      </c>
      <c r="P123" s="141">
        <f>O123*H123</f>
        <v>0</v>
      </c>
      <c r="Q123" s="141">
        <v>0</v>
      </c>
      <c r="R123" s="141">
        <f>Q123*H123</f>
        <v>0</v>
      </c>
      <c r="S123" s="141">
        <v>0</v>
      </c>
      <c r="T123" s="142">
        <f>S123*H123</f>
        <v>0</v>
      </c>
      <c r="AR123" s="143" t="s">
        <v>1607</v>
      </c>
      <c r="AT123" s="143" t="s">
        <v>140</v>
      </c>
      <c r="AU123" s="143" t="s">
        <v>87</v>
      </c>
      <c r="AY123" s="17" t="s">
        <v>138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7" t="s">
        <v>85</v>
      </c>
      <c r="BK123" s="144">
        <f>ROUND(I123*H123,2)</f>
        <v>0</v>
      </c>
      <c r="BL123" s="17" t="s">
        <v>1607</v>
      </c>
      <c r="BM123" s="143" t="s">
        <v>1608</v>
      </c>
    </row>
    <row r="124" spans="2:65" s="1" customFormat="1" ht="16.5" customHeight="1">
      <c r="B124" s="32"/>
      <c r="C124" s="132" t="s">
        <v>154</v>
      </c>
      <c r="D124" s="132" t="s">
        <v>140</v>
      </c>
      <c r="E124" s="133" t="s">
        <v>1609</v>
      </c>
      <c r="F124" s="134" t="s">
        <v>1610</v>
      </c>
      <c r="G124" s="135" t="s">
        <v>957</v>
      </c>
      <c r="H124" s="136">
        <v>1</v>
      </c>
      <c r="I124" s="137"/>
      <c r="J124" s="138">
        <f>ROUND(I124*H124,2)</f>
        <v>0</v>
      </c>
      <c r="K124" s="134" t="s">
        <v>144</v>
      </c>
      <c r="L124" s="32"/>
      <c r="M124" s="139" t="s">
        <v>1</v>
      </c>
      <c r="N124" s="140" t="s">
        <v>42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145</v>
      </c>
      <c r="AT124" s="143" t="s">
        <v>140</v>
      </c>
      <c r="AU124" s="143" t="s">
        <v>87</v>
      </c>
      <c r="AY124" s="17" t="s">
        <v>138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7" t="s">
        <v>85</v>
      </c>
      <c r="BK124" s="144">
        <f>ROUND(I124*H124,2)</f>
        <v>0</v>
      </c>
      <c r="BL124" s="17" t="s">
        <v>145</v>
      </c>
      <c r="BM124" s="143" t="s">
        <v>1611</v>
      </c>
    </row>
    <row r="125" spans="2:65" s="11" customFormat="1" ht="22.8" customHeight="1">
      <c r="B125" s="120"/>
      <c r="D125" s="121" t="s">
        <v>76</v>
      </c>
      <c r="E125" s="130" t="s">
        <v>1612</v>
      </c>
      <c r="F125" s="130" t="s">
        <v>1613</v>
      </c>
      <c r="I125" s="123"/>
      <c r="J125" s="131">
        <f>BK125</f>
        <v>0</v>
      </c>
      <c r="L125" s="120"/>
      <c r="M125" s="125"/>
      <c r="P125" s="126">
        <f>SUM(P126:P128)</f>
        <v>0</v>
      </c>
      <c r="R125" s="126">
        <f>SUM(R126:R128)</f>
        <v>0</v>
      </c>
      <c r="T125" s="127">
        <f>SUM(T126:T128)</f>
        <v>0</v>
      </c>
      <c r="AR125" s="121" t="s">
        <v>168</v>
      </c>
      <c r="AT125" s="128" t="s">
        <v>76</v>
      </c>
      <c r="AU125" s="128" t="s">
        <v>85</v>
      </c>
      <c r="AY125" s="121" t="s">
        <v>138</v>
      </c>
      <c r="BK125" s="129">
        <f>SUM(BK126:BK128)</f>
        <v>0</v>
      </c>
    </row>
    <row r="126" spans="2:65" s="1" customFormat="1" ht="24.15" customHeight="1">
      <c r="B126" s="32"/>
      <c r="C126" s="132" t="s">
        <v>145</v>
      </c>
      <c r="D126" s="132" t="s">
        <v>140</v>
      </c>
      <c r="E126" s="133" t="s">
        <v>1614</v>
      </c>
      <c r="F126" s="134" t="s">
        <v>1615</v>
      </c>
      <c r="G126" s="135" t="s">
        <v>232</v>
      </c>
      <c r="H126" s="136">
        <v>1</v>
      </c>
      <c r="I126" s="137"/>
      <c r="J126" s="138">
        <f>ROUND(I126*H126,2)</f>
        <v>0</v>
      </c>
      <c r="K126" s="134" t="s">
        <v>144</v>
      </c>
      <c r="L126" s="32"/>
      <c r="M126" s="139" t="s">
        <v>1</v>
      </c>
      <c r="N126" s="140" t="s">
        <v>42</v>
      </c>
      <c r="P126" s="141">
        <f>O126*H126</f>
        <v>0</v>
      </c>
      <c r="Q126" s="141">
        <v>0</v>
      </c>
      <c r="R126" s="141">
        <f>Q126*H126</f>
        <v>0</v>
      </c>
      <c r="S126" s="141">
        <v>0</v>
      </c>
      <c r="T126" s="142">
        <f>S126*H126</f>
        <v>0</v>
      </c>
      <c r="AR126" s="143" t="s">
        <v>1607</v>
      </c>
      <c r="AT126" s="143" t="s">
        <v>140</v>
      </c>
      <c r="AU126" s="143" t="s">
        <v>87</v>
      </c>
      <c r="AY126" s="17" t="s">
        <v>138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7" t="s">
        <v>85</v>
      </c>
      <c r="BK126" s="144">
        <f>ROUND(I126*H126,2)</f>
        <v>0</v>
      </c>
      <c r="BL126" s="17" t="s">
        <v>1607</v>
      </c>
      <c r="BM126" s="143" t="s">
        <v>1616</v>
      </c>
    </row>
    <row r="127" spans="2:65" s="1" customFormat="1" ht="16.5" customHeight="1">
      <c r="B127" s="32"/>
      <c r="C127" s="132" t="s">
        <v>168</v>
      </c>
      <c r="D127" s="132" t="s">
        <v>140</v>
      </c>
      <c r="E127" s="133" t="s">
        <v>1617</v>
      </c>
      <c r="F127" s="134" t="s">
        <v>1613</v>
      </c>
      <c r="G127" s="135" t="s">
        <v>1618</v>
      </c>
      <c r="H127" s="136">
        <v>1</v>
      </c>
      <c r="I127" s="137"/>
      <c r="J127" s="138">
        <f>ROUND(I127*H127,2)</f>
        <v>0</v>
      </c>
      <c r="K127" s="134" t="s">
        <v>144</v>
      </c>
      <c r="L127" s="32"/>
      <c r="M127" s="139" t="s">
        <v>1</v>
      </c>
      <c r="N127" s="140" t="s">
        <v>42</v>
      </c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AR127" s="143" t="s">
        <v>145</v>
      </c>
      <c r="AT127" s="143" t="s">
        <v>140</v>
      </c>
      <c r="AU127" s="143" t="s">
        <v>87</v>
      </c>
      <c r="AY127" s="17" t="s">
        <v>138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7" t="s">
        <v>85</v>
      </c>
      <c r="BK127" s="144">
        <f>ROUND(I127*H127,2)</f>
        <v>0</v>
      </c>
      <c r="BL127" s="17" t="s">
        <v>145</v>
      </c>
      <c r="BM127" s="143" t="s">
        <v>1619</v>
      </c>
    </row>
    <row r="128" spans="2:65" s="1" customFormat="1" ht="16.5" customHeight="1">
      <c r="B128" s="32"/>
      <c r="C128" s="132" t="s">
        <v>173</v>
      </c>
      <c r="D128" s="132" t="s">
        <v>140</v>
      </c>
      <c r="E128" s="133" t="s">
        <v>1620</v>
      </c>
      <c r="F128" s="134" t="s">
        <v>1621</v>
      </c>
      <c r="G128" s="135" t="s">
        <v>1618</v>
      </c>
      <c r="H128" s="136">
        <v>1</v>
      </c>
      <c r="I128" s="137"/>
      <c r="J128" s="138">
        <f>ROUND(I128*H128,2)</f>
        <v>0</v>
      </c>
      <c r="K128" s="134" t="s">
        <v>144</v>
      </c>
      <c r="L128" s="32"/>
      <c r="M128" s="183" t="s">
        <v>1</v>
      </c>
      <c r="N128" s="184" t="s">
        <v>42</v>
      </c>
      <c r="O128" s="185"/>
      <c r="P128" s="186">
        <f>O128*H128</f>
        <v>0</v>
      </c>
      <c r="Q128" s="186">
        <v>0</v>
      </c>
      <c r="R128" s="186">
        <f>Q128*H128</f>
        <v>0</v>
      </c>
      <c r="S128" s="186">
        <v>0</v>
      </c>
      <c r="T128" s="187">
        <f>S128*H128</f>
        <v>0</v>
      </c>
      <c r="AR128" s="143" t="s">
        <v>145</v>
      </c>
      <c r="AT128" s="143" t="s">
        <v>140</v>
      </c>
      <c r="AU128" s="143" t="s">
        <v>87</v>
      </c>
      <c r="AY128" s="17" t="s">
        <v>138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7" t="s">
        <v>85</v>
      </c>
      <c r="BK128" s="144">
        <f>ROUND(I128*H128,2)</f>
        <v>0</v>
      </c>
      <c r="BL128" s="17" t="s">
        <v>145</v>
      </c>
      <c r="BM128" s="143" t="s">
        <v>1622</v>
      </c>
    </row>
    <row r="129" spans="2:12" s="1" customFormat="1" ht="6.9" customHeight="1">
      <c r="B129" s="44"/>
      <c r="C129" s="45"/>
      <c r="D129" s="45"/>
      <c r="E129" s="45"/>
      <c r="F129" s="45"/>
      <c r="G129" s="45"/>
      <c r="H129" s="45"/>
      <c r="I129" s="45"/>
      <c r="J129" s="45"/>
      <c r="K129" s="45"/>
      <c r="L129" s="32"/>
    </row>
  </sheetData>
  <sheetProtection algorithmName="SHA-512" hashValue="P1Ffj4pNLtUk4L4HrdVVRCwrXDzW65Rtc8L24U/651quJ9Z503sthVvS4UBdFg5dkubAvrH5uwgblJv/RjoYNg==" saltValue="s/ik6ybuKyDCoXl/s37FhkqZjMNmSPPE5/KN7QckCfVFSX4BbNxWK/NazejxknLK+0ZMYI0sVnbkx3A5O1Jpxg==" spinCount="100000" sheet="1" objects="1" scenarios="1" formatColumns="0" formatRows="0" autoFilter="0"/>
  <autoFilter ref="C118:K128" xr:uid="{00000000-0009-0000-0000-000007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H124"/>
  <sheetViews>
    <sheetView showGridLines="0" workbookViewId="0"/>
  </sheetViews>
  <sheetFormatPr defaultRowHeight="14.4"/>
  <cols>
    <col min="1" max="1" width="8.28515625" customWidth="1"/>
    <col min="2" max="2" width="1.7109375" customWidth="1"/>
    <col min="3" max="3" width="25" customWidth="1"/>
    <col min="4" max="4" width="75.85546875" customWidth="1"/>
    <col min="5" max="5" width="13.28515625" customWidth="1"/>
    <col min="6" max="6" width="20" customWidth="1"/>
    <col min="7" max="7" width="1.7109375" customWidth="1"/>
    <col min="8" max="8" width="8.28515625" customWidth="1"/>
  </cols>
  <sheetData>
    <row r="1" spans="2:8" ht="11.25" customHeight="1"/>
    <row r="2" spans="2:8" ht="36.9" customHeight="1"/>
    <row r="3" spans="2:8" ht="6.9" customHeight="1">
      <c r="B3" s="18"/>
      <c r="C3" s="19"/>
      <c r="D3" s="19"/>
      <c r="E3" s="19"/>
      <c r="F3" s="19"/>
      <c r="G3" s="19"/>
      <c r="H3" s="20"/>
    </row>
    <row r="4" spans="2:8" ht="24.9" customHeight="1">
      <c r="B4" s="20"/>
      <c r="C4" s="21" t="s">
        <v>1623</v>
      </c>
      <c r="H4" s="20"/>
    </row>
    <row r="5" spans="2:8" ht="12" customHeight="1">
      <c r="B5" s="20"/>
      <c r="C5" s="24" t="s">
        <v>13</v>
      </c>
      <c r="D5" s="233" t="s">
        <v>14</v>
      </c>
      <c r="E5" s="229"/>
      <c r="F5" s="229"/>
      <c r="H5" s="20"/>
    </row>
    <row r="6" spans="2:8" ht="36.9" customHeight="1">
      <c r="B6" s="20"/>
      <c r="C6" s="26" t="s">
        <v>16</v>
      </c>
      <c r="D6" s="230" t="s">
        <v>17</v>
      </c>
      <c r="E6" s="229"/>
      <c r="F6" s="229"/>
      <c r="H6" s="20"/>
    </row>
    <row r="7" spans="2:8" ht="16.5" customHeight="1">
      <c r="B7" s="20"/>
      <c r="C7" s="27" t="s">
        <v>22</v>
      </c>
      <c r="D7" s="52" t="str">
        <f>'Rekapitulace stavby'!AN8</f>
        <v>12. 3. 2026</v>
      </c>
      <c r="H7" s="20"/>
    </row>
    <row r="8" spans="2:8" s="1" customFormat="1" ht="10.8" customHeight="1">
      <c r="B8" s="32"/>
      <c r="H8" s="32"/>
    </row>
    <row r="9" spans="2:8" s="10" customFormat="1" ht="29.25" customHeight="1">
      <c r="B9" s="112"/>
      <c r="C9" s="113" t="s">
        <v>58</v>
      </c>
      <c r="D9" s="114" t="s">
        <v>59</v>
      </c>
      <c r="E9" s="114" t="s">
        <v>125</v>
      </c>
      <c r="F9" s="115" t="s">
        <v>1624</v>
      </c>
      <c r="H9" s="112"/>
    </row>
    <row r="10" spans="2:8" s="1" customFormat="1" ht="26.4" customHeight="1">
      <c r="B10" s="32"/>
      <c r="C10" s="198" t="s">
        <v>88</v>
      </c>
      <c r="D10" s="198" t="s">
        <v>89</v>
      </c>
      <c r="H10" s="32"/>
    </row>
    <row r="11" spans="2:8" s="1" customFormat="1" ht="16.8" customHeight="1">
      <c r="B11" s="32"/>
      <c r="C11" s="199" t="s">
        <v>301</v>
      </c>
      <c r="D11" s="200" t="s">
        <v>302</v>
      </c>
      <c r="E11" s="201" t="s">
        <v>143</v>
      </c>
      <c r="F11" s="202">
        <v>4.6399999999999997</v>
      </c>
      <c r="H11" s="32"/>
    </row>
    <row r="12" spans="2:8" s="1" customFormat="1" ht="16.8" customHeight="1">
      <c r="B12" s="32"/>
      <c r="C12" s="203" t="s">
        <v>1</v>
      </c>
      <c r="D12" s="203" t="s">
        <v>327</v>
      </c>
      <c r="E12" s="17" t="s">
        <v>1</v>
      </c>
      <c r="F12" s="204">
        <v>0</v>
      </c>
      <c r="H12" s="32"/>
    </row>
    <row r="13" spans="2:8" s="1" customFormat="1" ht="16.8" customHeight="1">
      <c r="B13" s="32"/>
      <c r="C13" s="203" t="s">
        <v>1</v>
      </c>
      <c r="D13" s="203" t="s">
        <v>328</v>
      </c>
      <c r="E13" s="17" t="s">
        <v>1</v>
      </c>
      <c r="F13" s="204">
        <v>4.6399999999999997</v>
      </c>
      <c r="H13" s="32"/>
    </row>
    <row r="14" spans="2:8" s="1" customFormat="1" ht="16.8" customHeight="1">
      <c r="B14" s="32"/>
      <c r="C14" s="203" t="s">
        <v>1</v>
      </c>
      <c r="D14" s="203" t="s">
        <v>150</v>
      </c>
      <c r="E14" s="17" t="s">
        <v>1</v>
      </c>
      <c r="F14" s="204">
        <v>4.6399999999999997</v>
      </c>
      <c r="H14" s="32"/>
    </row>
    <row r="15" spans="2:8" s="1" customFormat="1" ht="16.8" customHeight="1">
      <c r="B15" s="32"/>
      <c r="C15" s="205" t="s">
        <v>1625</v>
      </c>
      <c r="H15" s="32"/>
    </row>
    <row r="16" spans="2:8" s="1" customFormat="1" ht="16.8" customHeight="1">
      <c r="B16" s="32"/>
      <c r="C16" s="203" t="s">
        <v>323</v>
      </c>
      <c r="D16" s="203" t="s">
        <v>324</v>
      </c>
      <c r="E16" s="17" t="s">
        <v>143</v>
      </c>
      <c r="F16" s="204">
        <v>4.6399999999999997</v>
      </c>
      <c r="H16" s="32"/>
    </row>
    <row r="17" spans="2:8" s="1" customFormat="1" ht="20.399999999999999">
      <c r="B17" s="32"/>
      <c r="C17" s="203" t="s">
        <v>329</v>
      </c>
      <c r="D17" s="203" t="s">
        <v>330</v>
      </c>
      <c r="E17" s="17" t="s">
        <v>143</v>
      </c>
      <c r="F17" s="204">
        <v>4.6399999999999997</v>
      </c>
      <c r="H17" s="32"/>
    </row>
    <row r="18" spans="2:8" s="1" customFormat="1" ht="16.8" customHeight="1">
      <c r="B18" s="32"/>
      <c r="C18" s="203" t="s">
        <v>336</v>
      </c>
      <c r="D18" s="203" t="s">
        <v>337</v>
      </c>
      <c r="E18" s="17" t="s">
        <v>143</v>
      </c>
      <c r="F18" s="204">
        <v>4.6399999999999997</v>
      </c>
      <c r="H18" s="32"/>
    </row>
    <row r="19" spans="2:8" s="1" customFormat="1" ht="16.8" customHeight="1">
      <c r="B19" s="32"/>
      <c r="C19" s="203" t="s">
        <v>332</v>
      </c>
      <c r="D19" s="203" t="s">
        <v>333</v>
      </c>
      <c r="E19" s="17" t="s">
        <v>143</v>
      </c>
      <c r="F19" s="204">
        <v>5.1040000000000001</v>
      </c>
      <c r="H19" s="32"/>
    </row>
    <row r="20" spans="2:8" s="1" customFormat="1" ht="16.8" customHeight="1">
      <c r="B20" s="32"/>
      <c r="C20" s="199" t="s">
        <v>1626</v>
      </c>
      <c r="D20" s="200" t="s">
        <v>1627</v>
      </c>
      <c r="E20" s="201" t="s">
        <v>306</v>
      </c>
      <c r="F20" s="202">
        <v>260</v>
      </c>
      <c r="H20" s="32"/>
    </row>
    <row r="21" spans="2:8" s="1" customFormat="1" ht="16.8" customHeight="1">
      <c r="B21" s="32"/>
      <c r="C21" s="203" t="s">
        <v>1</v>
      </c>
      <c r="D21" s="203" t="s">
        <v>1628</v>
      </c>
      <c r="E21" s="17" t="s">
        <v>1</v>
      </c>
      <c r="F21" s="204">
        <v>0</v>
      </c>
      <c r="H21" s="32"/>
    </row>
    <row r="22" spans="2:8" s="1" customFormat="1" ht="16.8" customHeight="1">
      <c r="B22" s="32"/>
      <c r="C22" s="203" t="s">
        <v>1626</v>
      </c>
      <c r="D22" s="203" t="s">
        <v>1629</v>
      </c>
      <c r="E22" s="17" t="s">
        <v>1</v>
      </c>
      <c r="F22" s="204">
        <v>260</v>
      </c>
      <c r="H22" s="32"/>
    </row>
    <row r="23" spans="2:8" s="1" customFormat="1" ht="16.8" customHeight="1">
      <c r="B23" s="32"/>
      <c r="C23" s="199" t="s">
        <v>304</v>
      </c>
      <c r="D23" s="200" t="s">
        <v>305</v>
      </c>
      <c r="E23" s="201" t="s">
        <v>306</v>
      </c>
      <c r="F23" s="202">
        <v>458</v>
      </c>
      <c r="H23" s="32"/>
    </row>
    <row r="24" spans="2:8" s="1" customFormat="1" ht="16.8" customHeight="1">
      <c r="B24" s="32"/>
      <c r="C24" s="203" t="s">
        <v>1</v>
      </c>
      <c r="D24" s="203" t="s">
        <v>319</v>
      </c>
      <c r="E24" s="17" t="s">
        <v>1</v>
      </c>
      <c r="F24" s="204">
        <v>0</v>
      </c>
      <c r="H24" s="32"/>
    </row>
    <row r="25" spans="2:8" s="1" customFormat="1" ht="16.8" customHeight="1">
      <c r="B25" s="32"/>
      <c r="C25" s="203" t="s">
        <v>304</v>
      </c>
      <c r="D25" s="203" t="s">
        <v>307</v>
      </c>
      <c r="E25" s="17" t="s">
        <v>1</v>
      </c>
      <c r="F25" s="204">
        <v>458</v>
      </c>
      <c r="H25" s="32"/>
    </row>
    <row r="26" spans="2:8" s="1" customFormat="1" ht="16.8" customHeight="1">
      <c r="B26" s="32"/>
      <c r="C26" s="205" t="s">
        <v>1625</v>
      </c>
      <c r="H26" s="32"/>
    </row>
    <row r="27" spans="2:8" s="1" customFormat="1" ht="16.8" customHeight="1">
      <c r="B27" s="32"/>
      <c r="C27" s="203" t="s">
        <v>663</v>
      </c>
      <c r="D27" s="203" t="s">
        <v>664</v>
      </c>
      <c r="E27" s="17" t="s">
        <v>143</v>
      </c>
      <c r="F27" s="204">
        <v>458</v>
      </c>
      <c r="H27" s="32"/>
    </row>
    <row r="28" spans="2:8" s="1" customFormat="1" ht="16.8" customHeight="1">
      <c r="B28" s="32"/>
      <c r="C28" s="203" t="s">
        <v>313</v>
      </c>
      <c r="D28" s="203" t="s">
        <v>314</v>
      </c>
      <c r="E28" s="17" t="s">
        <v>143</v>
      </c>
      <c r="F28" s="204">
        <v>458</v>
      </c>
      <c r="H28" s="32"/>
    </row>
    <row r="29" spans="2:8" s="1" customFormat="1" ht="16.8" customHeight="1">
      <c r="B29" s="32"/>
      <c r="C29" s="203" t="s">
        <v>320</v>
      </c>
      <c r="D29" s="203" t="s">
        <v>321</v>
      </c>
      <c r="E29" s="17" t="s">
        <v>143</v>
      </c>
      <c r="F29" s="204">
        <v>458</v>
      </c>
      <c r="H29" s="32"/>
    </row>
    <row r="30" spans="2:8" s="1" customFormat="1" ht="20.399999999999999">
      <c r="B30" s="32"/>
      <c r="C30" s="203" t="s">
        <v>650</v>
      </c>
      <c r="D30" s="203" t="s">
        <v>651</v>
      </c>
      <c r="E30" s="17" t="s">
        <v>143</v>
      </c>
      <c r="F30" s="204">
        <v>458</v>
      </c>
      <c r="H30" s="32"/>
    </row>
    <row r="31" spans="2:8" s="1" customFormat="1" ht="20.399999999999999">
      <c r="B31" s="32"/>
      <c r="C31" s="203" t="s">
        <v>667</v>
      </c>
      <c r="D31" s="203" t="s">
        <v>668</v>
      </c>
      <c r="E31" s="17" t="s">
        <v>143</v>
      </c>
      <c r="F31" s="204">
        <v>458</v>
      </c>
      <c r="H31" s="32"/>
    </row>
    <row r="32" spans="2:8" s="1" customFormat="1" ht="26.4" customHeight="1">
      <c r="B32" s="32"/>
      <c r="C32" s="198" t="s">
        <v>91</v>
      </c>
      <c r="D32" s="198" t="s">
        <v>92</v>
      </c>
      <c r="H32" s="32"/>
    </row>
    <row r="33" spans="2:8" s="1" customFormat="1" ht="16.8" customHeight="1">
      <c r="B33" s="32"/>
      <c r="C33" s="199" t="s">
        <v>1630</v>
      </c>
      <c r="D33" s="200" t="s">
        <v>1631</v>
      </c>
      <c r="E33" s="201" t="s">
        <v>143</v>
      </c>
      <c r="F33" s="202">
        <v>0</v>
      </c>
      <c r="H33" s="32"/>
    </row>
    <row r="34" spans="2:8" s="1" customFormat="1" ht="16.8" customHeight="1">
      <c r="B34" s="32"/>
      <c r="C34" s="199" t="s">
        <v>1632</v>
      </c>
      <c r="D34" s="200" t="s">
        <v>1633</v>
      </c>
      <c r="E34" s="201" t="s">
        <v>1</v>
      </c>
      <c r="F34" s="202">
        <v>26.425999999999998</v>
      </c>
      <c r="H34" s="32"/>
    </row>
    <row r="35" spans="2:8" s="1" customFormat="1" ht="16.8" customHeight="1">
      <c r="B35" s="32"/>
      <c r="C35" s="199" t="s">
        <v>1634</v>
      </c>
      <c r="D35" s="200" t="s">
        <v>1635</v>
      </c>
      <c r="E35" s="201" t="s">
        <v>1</v>
      </c>
      <c r="F35" s="202">
        <v>0</v>
      </c>
      <c r="H35" s="32"/>
    </row>
    <row r="36" spans="2:8" s="1" customFormat="1" ht="16.8" customHeight="1">
      <c r="B36" s="32"/>
      <c r="C36" s="199" t="s">
        <v>1636</v>
      </c>
      <c r="D36" s="200" t="s">
        <v>1637</v>
      </c>
      <c r="E36" s="201" t="s">
        <v>143</v>
      </c>
      <c r="F36" s="202">
        <v>49.98</v>
      </c>
      <c r="H36" s="32"/>
    </row>
    <row r="37" spans="2:8" s="1" customFormat="1" ht="16.8" customHeight="1">
      <c r="B37" s="32"/>
      <c r="C37" s="199" t="s">
        <v>1638</v>
      </c>
      <c r="D37" s="200" t="s">
        <v>1639</v>
      </c>
      <c r="E37" s="201" t="s">
        <v>306</v>
      </c>
      <c r="F37" s="202">
        <v>20.173999999999999</v>
      </c>
      <c r="H37" s="32"/>
    </row>
    <row r="38" spans="2:8" s="1" customFormat="1" ht="16.8" customHeight="1">
      <c r="B38" s="32"/>
      <c r="C38" s="199" t="s">
        <v>670</v>
      </c>
      <c r="D38" s="200" t="s">
        <v>671</v>
      </c>
      <c r="E38" s="201" t="s">
        <v>143</v>
      </c>
      <c r="F38" s="202">
        <v>136</v>
      </c>
      <c r="H38" s="32"/>
    </row>
    <row r="39" spans="2:8" s="1" customFormat="1" ht="16.8" customHeight="1">
      <c r="B39" s="32"/>
      <c r="C39" s="203" t="s">
        <v>1</v>
      </c>
      <c r="D39" s="203" t="s">
        <v>750</v>
      </c>
      <c r="E39" s="17" t="s">
        <v>1</v>
      </c>
      <c r="F39" s="204">
        <v>0</v>
      </c>
      <c r="H39" s="32"/>
    </row>
    <row r="40" spans="2:8" s="1" customFormat="1" ht="16.8" customHeight="1">
      <c r="B40" s="32"/>
      <c r="C40" s="203" t="s">
        <v>1</v>
      </c>
      <c r="D40" s="203" t="s">
        <v>672</v>
      </c>
      <c r="E40" s="17" t="s">
        <v>1</v>
      </c>
      <c r="F40" s="204">
        <v>136</v>
      </c>
      <c r="H40" s="32"/>
    </row>
    <row r="41" spans="2:8" s="1" customFormat="1" ht="16.8" customHeight="1">
      <c r="B41" s="32"/>
      <c r="C41" s="203" t="s">
        <v>1</v>
      </c>
      <c r="D41" s="203" t="s">
        <v>150</v>
      </c>
      <c r="E41" s="17" t="s">
        <v>1</v>
      </c>
      <c r="F41" s="204">
        <v>136</v>
      </c>
      <c r="H41" s="32"/>
    </row>
    <row r="42" spans="2:8" s="1" customFormat="1" ht="16.8" customHeight="1">
      <c r="B42" s="32"/>
      <c r="C42" s="205" t="s">
        <v>1625</v>
      </c>
      <c r="H42" s="32"/>
    </row>
    <row r="43" spans="2:8" s="1" customFormat="1" ht="20.399999999999999">
      <c r="B43" s="32"/>
      <c r="C43" s="203" t="s">
        <v>746</v>
      </c>
      <c r="D43" s="203" t="s">
        <v>747</v>
      </c>
      <c r="E43" s="17" t="s">
        <v>143</v>
      </c>
      <c r="F43" s="204">
        <v>169.43100000000001</v>
      </c>
      <c r="H43" s="32"/>
    </row>
    <row r="44" spans="2:8" s="1" customFormat="1" ht="16.8" customHeight="1">
      <c r="B44" s="32"/>
      <c r="C44" s="203" t="s">
        <v>761</v>
      </c>
      <c r="D44" s="203" t="s">
        <v>762</v>
      </c>
      <c r="E44" s="17" t="s">
        <v>232</v>
      </c>
      <c r="F44" s="204">
        <v>16.943000000000001</v>
      </c>
      <c r="H44" s="32"/>
    </row>
    <row r="45" spans="2:8" s="1" customFormat="1" ht="16.8" customHeight="1">
      <c r="B45" s="32"/>
      <c r="C45" s="203" t="s">
        <v>767</v>
      </c>
      <c r="D45" s="203" t="s">
        <v>768</v>
      </c>
      <c r="E45" s="17" t="s">
        <v>143</v>
      </c>
      <c r="F45" s="204">
        <v>169.43100000000001</v>
      </c>
      <c r="H45" s="32"/>
    </row>
    <row r="46" spans="2:8" s="1" customFormat="1" ht="20.399999999999999">
      <c r="B46" s="32"/>
      <c r="C46" s="203" t="s">
        <v>832</v>
      </c>
      <c r="D46" s="203" t="s">
        <v>833</v>
      </c>
      <c r="E46" s="17" t="s">
        <v>143</v>
      </c>
      <c r="F46" s="204">
        <v>169.43100000000001</v>
      </c>
      <c r="H46" s="32"/>
    </row>
    <row r="47" spans="2:8" s="1" customFormat="1" ht="16.8" customHeight="1">
      <c r="B47" s="32"/>
      <c r="C47" s="203" t="s">
        <v>842</v>
      </c>
      <c r="D47" s="203" t="s">
        <v>843</v>
      </c>
      <c r="E47" s="17" t="s">
        <v>143</v>
      </c>
      <c r="F47" s="204">
        <v>169.43100000000001</v>
      </c>
      <c r="H47" s="32"/>
    </row>
    <row r="48" spans="2:8" s="1" customFormat="1" ht="16.8" customHeight="1">
      <c r="B48" s="32"/>
      <c r="C48" s="203" t="s">
        <v>880</v>
      </c>
      <c r="D48" s="203" t="s">
        <v>881</v>
      </c>
      <c r="E48" s="17" t="s">
        <v>143</v>
      </c>
      <c r="F48" s="204">
        <v>621</v>
      </c>
      <c r="H48" s="32"/>
    </row>
    <row r="49" spans="2:8" s="1" customFormat="1" ht="16.8" customHeight="1">
      <c r="B49" s="32"/>
      <c r="C49" s="203" t="s">
        <v>907</v>
      </c>
      <c r="D49" s="203" t="s">
        <v>908</v>
      </c>
      <c r="E49" s="17" t="s">
        <v>143</v>
      </c>
      <c r="F49" s="204">
        <v>152.55000000000001</v>
      </c>
      <c r="H49" s="32"/>
    </row>
    <row r="50" spans="2:8" s="1" customFormat="1" ht="16.8" customHeight="1">
      <c r="B50" s="32"/>
      <c r="C50" s="203" t="s">
        <v>770</v>
      </c>
      <c r="D50" s="203" t="s">
        <v>771</v>
      </c>
      <c r="E50" s="17" t="s">
        <v>185</v>
      </c>
      <c r="F50" s="204">
        <v>0.06</v>
      </c>
      <c r="H50" s="32"/>
    </row>
    <row r="51" spans="2:8" s="1" customFormat="1" ht="16.8" customHeight="1">
      <c r="B51" s="32"/>
      <c r="C51" s="203" t="s">
        <v>883</v>
      </c>
      <c r="D51" s="203" t="s">
        <v>884</v>
      </c>
      <c r="E51" s="17" t="s">
        <v>143</v>
      </c>
      <c r="F51" s="204">
        <v>156.4</v>
      </c>
      <c r="H51" s="32"/>
    </row>
    <row r="52" spans="2:8" s="1" customFormat="1" ht="20.399999999999999">
      <c r="B52" s="32"/>
      <c r="C52" s="203" t="s">
        <v>845</v>
      </c>
      <c r="D52" s="203" t="s">
        <v>846</v>
      </c>
      <c r="E52" s="17" t="s">
        <v>143</v>
      </c>
      <c r="F52" s="204">
        <v>194.846</v>
      </c>
      <c r="H52" s="32"/>
    </row>
    <row r="53" spans="2:8" s="1" customFormat="1" ht="30.6">
      <c r="B53" s="32"/>
      <c r="C53" s="203" t="s">
        <v>836</v>
      </c>
      <c r="D53" s="203" t="s">
        <v>837</v>
      </c>
      <c r="E53" s="17" t="s">
        <v>143</v>
      </c>
      <c r="F53" s="204">
        <v>194.846</v>
      </c>
      <c r="H53" s="32"/>
    </row>
    <row r="54" spans="2:8" s="1" customFormat="1" ht="16.8" customHeight="1">
      <c r="B54" s="32"/>
      <c r="C54" s="199" t="s">
        <v>673</v>
      </c>
      <c r="D54" s="200" t="s">
        <v>671</v>
      </c>
      <c r="E54" s="201" t="s">
        <v>143</v>
      </c>
      <c r="F54" s="202">
        <v>485</v>
      </c>
      <c r="H54" s="32"/>
    </row>
    <row r="55" spans="2:8" s="1" customFormat="1" ht="16.8" customHeight="1">
      <c r="B55" s="32"/>
      <c r="C55" s="203" t="s">
        <v>1</v>
      </c>
      <c r="D55" s="203" t="s">
        <v>806</v>
      </c>
      <c r="E55" s="17" t="s">
        <v>1</v>
      </c>
      <c r="F55" s="204">
        <v>0</v>
      </c>
      <c r="H55" s="32"/>
    </row>
    <row r="56" spans="2:8" s="1" customFormat="1" ht="16.8" customHeight="1">
      <c r="B56" s="32"/>
      <c r="C56" s="203" t="s">
        <v>1</v>
      </c>
      <c r="D56" s="203" t="s">
        <v>674</v>
      </c>
      <c r="E56" s="17" t="s">
        <v>1</v>
      </c>
      <c r="F56" s="204">
        <v>485</v>
      </c>
      <c r="H56" s="32"/>
    </row>
    <row r="57" spans="2:8" s="1" customFormat="1" ht="16.8" customHeight="1">
      <c r="B57" s="32"/>
      <c r="C57" s="203" t="s">
        <v>1</v>
      </c>
      <c r="D57" s="203" t="s">
        <v>150</v>
      </c>
      <c r="E57" s="17" t="s">
        <v>1</v>
      </c>
      <c r="F57" s="204">
        <v>485</v>
      </c>
      <c r="H57" s="32"/>
    </row>
    <row r="58" spans="2:8" s="1" customFormat="1" ht="16.8" customHeight="1">
      <c r="B58" s="32"/>
      <c r="C58" s="205" t="s">
        <v>1625</v>
      </c>
      <c r="H58" s="32"/>
    </row>
    <row r="59" spans="2:8" s="1" customFormat="1" ht="20.399999999999999">
      <c r="B59" s="32"/>
      <c r="C59" s="203" t="s">
        <v>800</v>
      </c>
      <c r="D59" s="203" t="s">
        <v>801</v>
      </c>
      <c r="E59" s="17" t="s">
        <v>143</v>
      </c>
      <c r="F59" s="204">
        <v>583.375</v>
      </c>
      <c r="H59" s="32"/>
    </row>
    <row r="60" spans="2:8" s="1" customFormat="1" ht="16.8" customHeight="1">
      <c r="B60" s="32"/>
      <c r="C60" s="203" t="s">
        <v>880</v>
      </c>
      <c r="D60" s="203" t="s">
        <v>881</v>
      </c>
      <c r="E60" s="17" t="s">
        <v>143</v>
      </c>
      <c r="F60" s="204">
        <v>621</v>
      </c>
      <c r="H60" s="32"/>
    </row>
    <row r="61" spans="2:8" s="1" customFormat="1" ht="16.8" customHeight="1">
      <c r="B61" s="32"/>
      <c r="C61" s="203" t="s">
        <v>904</v>
      </c>
      <c r="D61" s="203" t="s">
        <v>905</v>
      </c>
      <c r="E61" s="17" t="s">
        <v>143</v>
      </c>
      <c r="F61" s="204">
        <v>561.17499999999995</v>
      </c>
      <c r="H61" s="32"/>
    </row>
    <row r="62" spans="2:8" s="1" customFormat="1" ht="16.8" customHeight="1">
      <c r="B62" s="32"/>
      <c r="C62" s="203" t="s">
        <v>811</v>
      </c>
      <c r="D62" s="203" t="s">
        <v>812</v>
      </c>
      <c r="E62" s="17" t="s">
        <v>143</v>
      </c>
      <c r="F62" s="204">
        <v>669.77099999999996</v>
      </c>
      <c r="H62" s="32"/>
    </row>
    <row r="63" spans="2:8" s="1" customFormat="1" ht="16.8" customHeight="1">
      <c r="B63" s="32"/>
      <c r="C63" s="203" t="s">
        <v>826</v>
      </c>
      <c r="D63" s="203" t="s">
        <v>827</v>
      </c>
      <c r="E63" s="17" t="s">
        <v>143</v>
      </c>
      <c r="F63" s="204">
        <v>1234.585</v>
      </c>
      <c r="H63" s="32"/>
    </row>
    <row r="64" spans="2:8" s="1" customFormat="1" ht="16.8" customHeight="1">
      <c r="B64" s="32"/>
      <c r="C64" s="199" t="s">
        <v>301</v>
      </c>
      <c r="D64" s="200" t="s">
        <v>675</v>
      </c>
      <c r="E64" s="201" t="s">
        <v>143</v>
      </c>
      <c r="F64" s="202">
        <v>16.881</v>
      </c>
      <c r="H64" s="32"/>
    </row>
    <row r="65" spans="2:8" s="1" customFormat="1" ht="16.8" customHeight="1">
      <c r="B65" s="32"/>
      <c r="C65" s="203" t="s">
        <v>1</v>
      </c>
      <c r="D65" s="203" t="s">
        <v>754</v>
      </c>
      <c r="E65" s="17" t="s">
        <v>1</v>
      </c>
      <c r="F65" s="204">
        <v>0</v>
      </c>
      <c r="H65" s="32"/>
    </row>
    <row r="66" spans="2:8" s="1" customFormat="1" ht="16.8" customHeight="1">
      <c r="B66" s="32"/>
      <c r="C66" s="203" t="s">
        <v>1</v>
      </c>
      <c r="D66" s="203" t="s">
        <v>755</v>
      </c>
      <c r="E66" s="17" t="s">
        <v>1</v>
      </c>
      <c r="F66" s="204">
        <v>16.881</v>
      </c>
      <c r="H66" s="32"/>
    </row>
    <row r="67" spans="2:8" s="1" customFormat="1" ht="16.8" customHeight="1">
      <c r="B67" s="32"/>
      <c r="C67" s="203" t="s">
        <v>1</v>
      </c>
      <c r="D67" s="203" t="s">
        <v>150</v>
      </c>
      <c r="E67" s="17" t="s">
        <v>1</v>
      </c>
      <c r="F67" s="204">
        <v>16.881</v>
      </c>
      <c r="H67" s="32"/>
    </row>
    <row r="68" spans="2:8" s="1" customFormat="1" ht="16.8" customHeight="1">
      <c r="B68" s="32"/>
      <c r="C68" s="205" t="s">
        <v>1625</v>
      </c>
      <c r="H68" s="32"/>
    </row>
    <row r="69" spans="2:8" s="1" customFormat="1" ht="20.399999999999999">
      <c r="B69" s="32"/>
      <c r="C69" s="203" t="s">
        <v>746</v>
      </c>
      <c r="D69" s="203" t="s">
        <v>747</v>
      </c>
      <c r="E69" s="17" t="s">
        <v>143</v>
      </c>
      <c r="F69" s="204">
        <v>169.43100000000001</v>
      </c>
      <c r="H69" s="32"/>
    </row>
    <row r="70" spans="2:8" s="1" customFormat="1" ht="16.8" customHeight="1">
      <c r="B70" s="32"/>
      <c r="C70" s="203" t="s">
        <v>761</v>
      </c>
      <c r="D70" s="203" t="s">
        <v>762</v>
      </c>
      <c r="E70" s="17" t="s">
        <v>232</v>
      </c>
      <c r="F70" s="204">
        <v>16.943000000000001</v>
      </c>
      <c r="H70" s="32"/>
    </row>
    <row r="71" spans="2:8" s="1" customFormat="1" ht="16.8" customHeight="1">
      <c r="B71" s="32"/>
      <c r="C71" s="203" t="s">
        <v>767</v>
      </c>
      <c r="D71" s="203" t="s">
        <v>768</v>
      </c>
      <c r="E71" s="17" t="s">
        <v>143</v>
      </c>
      <c r="F71" s="204">
        <v>169.43100000000001</v>
      </c>
      <c r="H71" s="32"/>
    </row>
    <row r="72" spans="2:8" s="1" customFormat="1" ht="20.399999999999999">
      <c r="B72" s="32"/>
      <c r="C72" s="203" t="s">
        <v>832</v>
      </c>
      <c r="D72" s="203" t="s">
        <v>833</v>
      </c>
      <c r="E72" s="17" t="s">
        <v>143</v>
      </c>
      <c r="F72" s="204">
        <v>169.43100000000001</v>
      </c>
      <c r="H72" s="32"/>
    </row>
    <row r="73" spans="2:8" s="1" customFormat="1" ht="16.8" customHeight="1">
      <c r="B73" s="32"/>
      <c r="C73" s="203" t="s">
        <v>842</v>
      </c>
      <c r="D73" s="203" t="s">
        <v>843</v>
      </c>
      <c r="E73" s="17" t="s">
        <v>143</v>
      </c>
      <c r="F73" s="204">
        <v>169.43100000000001</v>
      </c>
      <c r="H73" s="32"/>
    </row>
    <row r="74" spans="2:8" s="1" customFormat="1" ht="20.399999999999999">
      <c r="B74" s="32"/>
      <c r="C74" s="203" t="s">
        <v>861</v>
      </c>
      <c r="D74" s="203" t="s">
        <v>862</v>
      </c>
      <c r="E74" s="17" t="s">
        <v>143</v>
      </c>
      <c r="F74" s="204">
        <v>16.881</v>
      </c>
      <c r="H74" s="32"/>
    </row>
    <row r="75" spans="2:8" s="1" customFormat="1" ht="16.8" customHeight="1">
      <c r="B75" s="32"/>
      <c r="C75" s="203" t="s">
        <v>901</v>
      </c>
      <c r="D75" s="203" t="s">
        <v>902</v>
      </c>
      <c r="E75" s="17" t="s">
        <v>143</v>
      </c>
      <c r="F75" s="204">
        <v>16.881</v>
      </c>
      <c r="H75" s="32"/>
    </row>
    <row r="76" spans="2:8" s="1" customFormat="1" ht="16.8" customHeight="1">
      <c r="B76" s="32"/>
      <c r="C76" s="203" t="s">
        <v>719</v>
      </c>
      <c r="D76" s="203" t="s">
        <v>720</v>
      </c>
      <c r="E76" s="17" t="s">
        <v>143</v>
      </c>
      <c r="F76" s="204">
        <v>17.219000000000001</v>
      </c>
      <c r="H76" s="32"/>
    </row>
    <row r="77" spans="2:8" s="1" customFormat="1" ht="20.399999999999999">
      <c r="B77" s="32"/>
      <c r="C77" s="203" t="s">
        <v>845</v>
      </c>
      <c r="D77" s="203" t="s">
        <v>846</v>
      </c>
      <c r="E77" s="17" t="s">
        <v>143</v>
      </c>
      <c r="F77" s="204">
        <v>194.846</v>
      </c>
      <c r="H77" s="32"/>
    </row>
    <row r="78" spans="2:8" s="1" customFormat="1" ht="30.6">
      <c r="B78" s="32"/>
      <c r="C78" s="203" t="s">
        <v>836</v>
      </c>
      <c r="D78" s="203" t="s">
        <v>837</v>
      </c>
      <c r="E78" s="17" t="s">
        <v>143</v>
      </c>
      <c r="F78" s="204">
        <v>194.846</v>
      </c>
      <c r="H78" s="32"/>
    </row>
    <row r="79" spans="2:8" s="1" customFormat="1" ht="16.8" customHeight="1">
      <c r="B79" s="32"/>
      <c r="C79" s="199" t="s">
        <v>677</v>
      </c>
      <c r="D79" s="200" t="s">
        <v>675</v>
      </c>
      <c r="E79" s="201" t="s">
        <v>143</v>
      </c>
      <c r="F79" s="202">
        <v>24.675000000000001</v>
      </c>
      <c r="H79" s="32"/>
    </row>
    <row r="80" spans="2:8" s="1" customFormat="1" ht="16.8" customHeight="1">
      <c r="B80" s="32"/>
      <c r="C80" s="203" t="s">
        <v>1</v>
      </c>
      <c r="D80" s="203" t="s">
        <v>754</v>
      </c>
      <c r="E80" s="17" t="s">
        <v>1</v>
      </c>
      <c r="F80" s="204">
        <v>0</v>
      </c>
      <c r="H80" s="32"/>
    </row>
    <row r="81" spans="2:8" s="1" customFormat="1" ht="16.8" customHeight="1">
      <c r="B81" s="32"/>
      <c r="C81" s="203" t="s">
        <v>1</v>
      </c>
      <c r="D81" s="203" t="s">
        <v>808</v>
      </c>
      <c r="E81" s="17" t="s">
        <v>1</v>
      </c>
      <c r="F81" s="204">
        <v>24.675000000000001</v>
      </c>
      <c r="H81" s="32"/>
    </row>
    <row r="82" spans="2:8" s="1" customFormat="1" ht="16.8" customHeight="1">
      <c r="B82" s="32"/>
      <c r="C82" s="203" t="s">
        <v>1</v>
      </c>
      <c r="D82" s="203" t="s">
        <v>150</v>
      </c>
      <c r="E82" s="17" t="s">
        <v>1</v>
      </c>
      <c r="F82" s="204">
        <v>24.675000000000001</v>
      </c>
      <c r="H82" s="32"/>
    </row>
    <row r="83" spans="2:8" s="1" customFormat="1" ht="16.8" customHeight="1">
      <c r="B83" s="32"/>
      <c r="C83" s="205" t="s">
        <v>1625</v>
      </c>
      <c r="H83" s="32"/>
    </row>
    <row r="84" spans="2:8" s="1" customFormat="1" ht="20.399999999999999">
      <c r="B84" s="32"/>
      <c r="C84" s="203" t="s">
        <v>800</v>
      </c>
      <c r="D84" s="203" t="s">
        <v>801</v>
      </c>
      <c r="E84" s="17" t="s">
        <v>143</v>
      </c>
      <c r="F84" s="204">
        <v>583.375</v>
      </c>
      <c r="H84" s="32"/>
    </row>
    <row r="85" spans="2:8" s="1" customFormat="1" ht="20.399999999999999">
      <c r="B85" s="32"/>
      <c r="C85" s="203" t="s">
        <v>818</v>
      </c>
      <c r="D85" s="203" t="s">
        <v>819</v>
      </c>
      <c r="E85" s="17" t="s">
        <v>143</v>
      </c>
      <c r="F85" s="204">
        <v>2.468</v>
      </c>
      <c r="H85" s="32"/>
    </row>
    <row r="86" spans="2:8" s="1" customFormat="1" ht="20.399999999999999">
      <c r="B86" s="32"/>
      <c r="C86" s="203" t="s">
        <v>823</v>
      </c>
      <c r="D86" s="203" t="s">
        <v>824</v>
      </c>
      <c r="E86" s="17" t="s">
        <v>143</v>
      </c>
      <c r="F86" s="204">
        <v>2.468</v>
      </c>
      <c r="H86" s="32"/>
    </row>
    <row r="87" spans="2:8" s="1" customFormat="1" ht="16.8" customHeight="1">
      <c r="B87" s="32"/>
      <c r="C87" s="203" t="s">
        <v>904</v>
      </c>
      <c r="D87" s="203" t="s">
        <v>905</v>
      </c>
      <c r="E87" s="17" t="s">
        <v>143</v>
      </c>
      <c r="F87" s="204">
        <v>561.17499999999995</v>
      </c>
      <c r="H87" s="32"/>
    </row>
    <row r="88" spans="2:8" s="1" customFormat="1" ht="16.8" customHeight="1">
      <c r="B88" s="32"/>
      <c r="C88" s="203" t="s">
        <v>811</v>
      </c>
      <c r="D88" s="203" t="s">
        <v>812</v>
      </c>
      <c r="E88" s="17" t="s">
        <v>143</v>
      </c>
      <c r="F88" s="204">
        <v>669.77099999999996</v>
      </c>
      <c r="H88" s="32"/>
    </row>
    <row r="89" spans="2:8" s="1" customFormat="1" ht="16.8" customHeight="1">
      <c r="B89" s="32"/>
      <c r="C89" s="203" t="s">
        <v>826</v>
      </c>
      <c r="D89" s="203" t="s">
        <v>827</v>
      </c>
      <c r="E89" s="17" t="s">
        <v>143</v>
      </c>
      <c r="F89" s="204">
        <v>1234.585</v>
      </c>
      <c r="H89" s="32"/>
    </row>
    <row r="90" spans="2:8" s="1" customFormat="1" ht="16.8" customHeight="1">
      <c r="B90" s="32"/>
      <c r="C90" s="199" t="s">
        <v>679</v>
      </c>
      <c r="D90" s="200" t="s">
        <v>680</v>
      </c>
      <c r="E90" s="201" t="s">
        <v>143</v>
      </c>
      <c r="F90" s="202">
        <v>16.55</v>
      </c>
      <c r="H90" s="32"/>
    </row>
    <row r="91" spans="2:8" s="1" customFormat="1" ht="16.8" customHeight="1">
      <c r="B91" s="32"/>
      <c r="C91" s="203" t="s">
        <v>1</v>
      </c>
      <c r="D91" s="203" t="s">
        <v>752</v>
      </c>
      <c r="E91" s="17" t="s">
        <v>1</v>
      </c>
      <c r="F91" s="204">
        <v>0</v>
      </c>
      <c r="H91" s="32"/>
    </row>
    <row r="92" spans="2:8" s="1" customFormat="1" ht="16.8" customHeight="1">
      <c r="B92" s="32"/>
      <c r="C92" s="203" t="s">
        <v>1</v>
      </c>
      <c r="D92" s="203" t="s">
        <v>753</v>
      </c>
      <c r="E92" s="17" t="s">
        <v>1</v>
      </c>
      <c r="F92" s="204">
        <v>16.55</v>
      </c>
      <c r="H92" s="32"/>
    </row>
    <row r="93" spans="2:8" s="1" customFormat="1" ht="16.8" customHeight="1">
      <c r="B93" s="32"/>
      <c r="C93" s="203" t="s">
        <v>1</v>
      </c>
      <c r="D93" s="203" t="s">
        <v>150</v>
      </c>
      <c r="E93" s="17" t="s">
        <v>1</v>
      </c>
      <c r="F93" s="204">
        <v>16.55</v>
      </c>
      <c r="H93" s="32"/>
    </row>
    <row r="94" spans="2:8" s="1" customFormat="1" ht="16.8" customHeight="1">
      <c r="B94" s="32"/>
      <c r="C94" s="205" t="s">
        <v>1625</v>
      </c>
      <c r="H94" s="32"/>
    </row>
    <row r="95" spans="2:8" s="1" customFormat="1" ht="20.399999999999999">
      <c r="B95" s="32"/>
      <c r="C95" s="203" t="s">
        <v>746</v>
      </c>
      <c r="D95" s="203" t="s">
        <v>747</v>
      </c>
      <c r="E95" s="17" t="s">
        <v>143</v>
      </c>
      <c r="F95" s="204">
        <v>169.43100000000001</v>
      </c>
      <c r="H95" s="32"/>
    </row>
    <row r="96" spans="2:8" s="1" customFormat="1" ht="16.8" customHeight="1">
      <c r="B96" s="32"/>
      <c r="C96" s="203" t="s">
        <v>761</v>
      </c>
      <c r="D96" s="203" t="s">
        <v>762</v>
      </c>
      <c r="E96" s="17" t="s">
        <v>232</v>
      </c>
      <c r="F96" s="204">
        <v>16.943000000000001</v>
      </c>
      <c r="H96" s="32"/>
    </row>
    <row r="97" spans="2:8" s="1" customFormat="1" ht="16.8" customHeight="1">
      <c r="B97" s="32"/>
      <c r="C97" s="203" t="s">
        <v>767</v>
      </c>
      <c r="D97" s="203" t="s">
        <v>768</v>
      </c>
      <c r="E97" s="17" t="s">
        <v>143</v>
      </c>
      <c r="F97" s="204">
        <v>169.43100000000001</v>
      </c>
      <c r="H97" s="32"/>
    </row>
    <row r="98" spans="2:8" s="1" customFormat="1" ht="20.399999999999999">
      <c r="B98" s="32"/>
      <c r="C98" s="203" t="s">
        <v>832</v>
      </c>
      <c r="D98" s="203" t="s">
        <v>833</v>
      </c>
      <c r="E98" s="17" t="s">
        <v>143</v>
      </c>
      <c r="F98" s="204">
        <v>169.43100000000001</v>
      </c>
      <c r="H98" s="32"/>
    </row>
    <row r="99" spans="2:8" s="1" customFormat="1" ht="16.8" customHeight="1">
      <c r="B99" s="32"/>
      <c r="C99" s="203" t="s">
        <v>842</v>
      </c>
      <c r="D99" s="203" t="s">
        <v>843</v>
      </c>
      <c r="E99" s="17" t="s">
        <v>143</v>
      </c>
      <c r="F99" s="204">
        <v>169.43100000000001</v>
      </c>
      <c r="H99" s="32"/>
    </row>
    <row r="100" spans="2:8" s="1" customFormat="1" ht="20.399999999999999">
      <c r="B100" s="32"/>
      <c r="C100" s="203" t="s">
        <v>866</v>
      </c>
      <c r="D100" s="203" t="s">
        <v>867</v>
      </c>
      <c r="E100" s="17" t="s">
        <v>143</v>
      </c>
      <c r="F100" s="204">
        <v>90.27</v>
      </c>
      <c r="H100" s="32"/>
    </row>
    <row r="101" spans="2:8" s="1" customFormat="1" ht="16.8" customHeight="1">
      <c r="B101" s="32"/>
      <c r="C101" s="203" t="s">
        <v>907</v>
      </c>
      <c r="D101" s="203" t="s">
        <v>908</v>
      </c>
      <c r="E101" s="17" t="s">
        <v>143</v>
      </c>
      <c r="F101" s="204">
        <v>152.55000000000001</v>
      </c>
      <c r="H101" s="32"/>
    </row>
    <row r="102" spans="2:8" s="1" customFormat="1" ht="16.8" customHeight="1">
      <c r="B102" s="32"/>
      <c r="C102" s="203" t="s">
        <v>910</v>
      </c>
      <c r="D102" s="203" t="s">
        <v>911</v>
      </c>
      <c r="E102" s="17" t="s">
        <v>143</v>
      </c>
      <c r="F102" s="204">
        <v>73.72</v>
      </c>
      <c r="H102" s="32"/>
    </row>
    <row r="103" spans="2:8" s="1" customFormat="1" ht="16.8" customHeight="1">
      <c r="B103" s="32"/>
      <c r="C103" s="203" t="s">
        <v>913</v>
      </c>
      <c r="D103" s="203" t="s">
        <v>914</v>
      </c>
      <c r="E103" s="17" t="s">
        <v>157</v>
      </c>
      <c r="F103" s="204">
        <v>2.4740000000000002</v>
      </c>
      <c r="H103" s="32"/>
    </row>
    <row r="104" spans="2:8" s="1" customFormat="1" ht="16.8" customHeight="1">
      <c r="B104" s="32"/>
      <c r="C104" s="203" t="s">
        <v>874</v>
      </c>
      <c r="D104" s="203" t="s">
        <v>875</v>
      </c>
      <c r="E104" s="17" t="s">
        <v>143</v>
      </c>
      <c r="F104" s="204">
        <v>81.091999999999999</v>
      </c>
      <c r="H104" s="32"/>
    </row>
    <row r="105" spans="2:8" s="1" customFormat="1" ht="20.399999999999999">
      <c r="B105" s="32"/>
      <c r="C105" s="203" t="s">
        <v>845</v>
      </c>
      <c r="D105" s="203" t="s">
        <v>846</v>
      </c>
      <c r="E105" s="17" t="s">
        <v>143</v>
      </c>
      <c r="F105" s="204">
        <v>194.846</v>
      </c>
      <c r="H105" s="32"/>
    </row>
    <row r="106" spans="2:8" s="1" customFormat="1" ht="30.6">
      <c r="B106" s="32"/>
      <c r="C106" s="203" t="s">
        <v>836</v>
      </c>
      <c r="D106" s="203" t="s">
        <v>837</v>
      </c>
      <c r="E106" s="17" t="s">
        <v>143</v>
      </c>
      <c r="F106" s="204">
        <v>194.846</v>
      </c>
      <c r="H106" s="32"/>
    </row>
    <row r="107" spans="2:8" s="1" customFormat="1" ht="16.8" customHeight="1">
      <c r="B107" s="32"/>
      <c r="C107" s="199" t="s">
        <v>682</v>
      </c>
      <c r="D107" s="200" t="s">
        <v>680</v>
      </c>
      <c r="E107" s="201" t="s">
        <v>143</v>
      </c>
      <c r="F107" s="202">
        <v>51.5</v>
      </c>
      <c r="H107" s="32"/>
    </row>
    <row r="108" spans="2:8" s="1" customFormat="1" ht="16.8" customHeight="1">
      <c r="B108" s="32"/>
      <c r="C108" s="203" t="s">
        <v>1</v>
      </c>
      <c r="D108" s="203" t="s">
        <v>752</v>
      </c>
      <c r="E108" s="17" t="s">
        <v>1</v>
      </c>
      <c r="F108" s="204">
        <v>0</v>
      </c>
      <c r="H108" s="32"/>
    </row>
    <row r="109" spans="2:8" s="1" customFormat="1" ht="16.8" customHeight="1">
      <c r="B109" s="32"/>
      <c r="C109" s="203" t="s">
        <v>1</v>
      </c>
      <c r="D109" s="203" t="s">
        <v>810</v>
      </c>
      <c r="E109" s="17" t="s">
        <v>1</v>
      </c>
      <c r="F109" s="204">
        <v>51.5</v>
      </c>
      <c r="H109" s="32"/>
    </row>
    <row r="110" spans="2:8" s="1" customFormat="1" ht="16.8" customHeight="1">
      <c r="B110" s="32"/>
      <c r="C110" s="203" t="s">
        <v>1</v>
      </c>
      <c r="D110" s="203" t="s">
        <v>150</v>
      </c>
      <c r="E110" s="17" t="s">
        <v>1</v>
      </c>
      <c r="F110" s="204">
        <v>51.5</v>
      </c>
      <c r="H110" s="32"/>
    </row>
    <row r="111" spans="2:8" s="1" customFormat="1" ht="16.8" customHeight="1">
      <c r="B111" s="32"/>
      <c r="C111" s="205" t="s">
        <v>1625</v>
      </c>
      <c r="H111" s="32"/>
    </row>
    <row r="112" spans="2:8" s="1" customFormat="1" ht="20.399999999999999">
      <c r="B112" s="32"/>
      <c r="C112" s="203" t="s">
        <v>800</v>
      </c>
      <c r="D112" s="203" t="s">
        <v>801</v>
      </c>
      <c r="E112" s="17" t="s">
        <v>143</v>
      </c>
      <c r="F112" s="204">
        <v>583.375</v>
      </c>
      <c r="H112" s="32"/>
    </row>
    <row r="113" spans="2:8" s="1" customFormat="1" ht="16.8" customHeight="1">
      <c r="B113" s="32"/>
      <c r="C113" s="203" t="s">
        <v>904</v>
      </c>
      <c r="D113" s="203" t="s">
        <v>905</v>
      </c>
      <c r="E113" s="17" t="s">
        <v>143</v>
      </c>
      <c r="F113" s="204">
        <v>561.17499999999995</v>
      </c>
      <c r="H113" s="32"/>
    </row>
    <row r="114" spans="2:8" s="1" customFormat="1" ht="16.8" customHeight="1">
      <c r="B114" s="32"/>
      <c r="C114" s="203" t="s">
        <v>811</v>
      </c>
      <c r="D114" s="203" t="s">
        <v>812</v>
      </c>
      <c r="E114" s="17" t="s">
        <v>143</v>
      </c>
      <c r="F114" s="204">
        <v>669.77099999999996</v>
      </c>
      <c r="H114" s="32"/>
    </row>
    <row r="115" spans="2:8" s="1" customFormat="1" ht="16.8" customHeight="1">
      <c r="B115" s="32"/>
      <c r="C115" s="203" t="s">
        <v>826</v>
      </c>
      <c r="D115" s="203" t="s">
        <v>827</v>
      </c>
      <c r="E115" s="17" t="s">
        <v>143</v>
      </c>
      <c r="F115" s="204">
        <v>1234.585</v>
      </c>
      <c r="H115" s="32"/>
    </row>
    <row r="116" spans="2:8" s="1" customFormat="1" ht="26.4" customHeight="1">
      <c r="B116" s="32"/>
      <c r="C116" s="198" t="s">
        <v>94</v>
      </c>
      <c r="D116" s="198" t="s">
        <v>95</v>
      </c>
      <c r="H116" s="32"/>
    </row>
    <row r="117" spans="2:8" s="1" customFormat="1" ht="16.8" customHeight="1">
      <c r="B117" s="32"/>
      <c r="C117" s="199" t="s">
        <v>301</v>
      </c>
      <c r="D117" s="200" t="s">
        <v>1106</v>
      </c>
      <c r="E117" s="201" t="s">
        <v>143</v>
      </c>
      <c r="F117" s="202">
        <v>5.4</v>
      </c>
      <c r="H117" s="32"/>
    </row>
    <row r="118" spans="2:8" s="1" customFormat="1" ht="16.8" customHeight="1">
      <c r="B118" s="32"/>
      <c r="C118" s="203" t="s">
        <v>1</v>
      </c>
      <c r="D118" s="203" t="s">
        <v>1107</v>
      </c>
      <c r="E118" s="17" t="s">
        <v>1</v>
      </c>
      <c r="F118" s="204">
        <v>5.4</v>
      </c>
      <c r="H118" s="32"/>
    </row>
    <row r="119" spans="2:8" s="1" customFormat="1" ht="16.8" customHeight="1">
      <c r="B119" s="32"/>
      <c r="C119" s="205" t="s">
        <v>1625</v>
      </c>
      <c r="H119" s="32"/>
    </row>
    <row r="120" spans="2:8" s="1" customFormat="1" ht="16.8" customHeight="1">
      <c r="B120" s="32"/>
      <c r="C120" s="203" t="s">
        <v>1328</v>
      </c>
      <c r="D120" s="203" t="s">
        <v>1329</v>
      </c>
      <c r="E120" s="17" t="s">
        <v>143</v>
      </c>
      <c r="F120" s="204">
        <v>5.4</v>
      </c>
      <c r="H120" s="32"/>
    </row>
    <row r="121" spans="2:8" s="1" customFormat="1" ht="20.399999999999999">
      <c r="B121" s="32"/>
      <c r="C121" s="203" t="s">
        <v>1332</v>
      </c>
      <c r="D121" s="203" t="s">
        <v>1333</v>
      </c>
      <c r="E121" s="17" t="s">
        <v>143</v>
      </c>
      <c r="F121" s="204">
        <v>5.4</v>
      </c>
      <c r="H121" s="32"/>
    </row>
    <row r="122" spans="2:8" s="1" customFormat="1" ht="16.8" customHeight="1">
      <c r="B122" s="32"/>
      <c r="C122" s="203" t="s">
        <v>1336</v>
      </c>
      <c r="D122" s="203" t="s">
        <v>1337</v>
      </c>
      <c r="E122" s="17" t="s">
        <v>143</v>
      </c>
      <c r="F122" s="204">
        <v>5.94</v>
      </c>
      <c r="H122" s="32"/>
    </row>
    <row r="123" spans="2:8" s="1" customFormat="1" ht="7.35" customHeight="1">
      <c r="B123" s="44"/>
      <c r="C123" s="45"/>
      <c r="D123" s="45"/>
      <c r="E123" s="45"/>
      <c r="F123" s="45"/>
      <c r="G123" s="45"/>
      <c r="H123" s="32"/>
    </row>
    <row r="124" spans="2:8" s="1" customFormat="1" ht="10.199999999999999"/>
  </sheetData>
  <sheetProtection algorithmName="SHA-512" hashValue="ykKZgD+IsS/6NXLPvjqF7LSDdOchmiQ9g4DEzkHsSzF9h2BaX+uXJxEbBOHVf6RT5Ee++yu61Vq6Bn0Ts9Gk4A==" saltValue="3CzRMOBYgSQbYzM6XEyWefhAaSPXPzmyYq6ZjfXl+X/l/JhiOZGMzFPY3j57Jshb7uKwObbdyNI0dEr6l5PNeQ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18</vt:i4>
      </vt:variant>
    </vt:vector>
  </HeadingPairs>
  <TitlesOfParts>
    <vt:vector size="27" baseType="lpstr">
      <vt:lpstr>Rekapitulace stavby</vt:lpstr>
      <vt:lpstr>01 - Okapový chodník</vt:lpstr>
      <vt:lpstr>02 - Zateplení fasády a s...</vt:lpstr>
      <vt:lpstr>03 - Zateplení střechy</vt:lpstr>
      <vt:lpstr>04 - Výplně otvorů</vt:lpstr>
      <vt:lpstr>05 - Vstup</vt:lpstr>
      <vt:lpstr>06 - Ostatní práce</vt:lpstr>
      <vt:lpstr>07 - Vedlejší náklady</vt:lpstr>
      <vt:lpstr>Seznam figur</vt:lpstr>
      <vt:lpstr>'01 - Okapový chodník'!Názvy_tisku</vt:lpstr>
      <vt:lpstr>'02 - Zateplení fasády a s...'!Názvy_tisku</vt:lpstr>
      <vt:lpstr>'03 - Zateplení střechy'!Názvy_tisku</vt:lpstr>
      <vt:lpstr>'04 - Výplně otvorů'!Názvy_tisku</vt:lpstr>
      <vt:lpstr>'05 - Vstup'!Názvy_tisku</vt:lpstr>
      <vt:lpstr>'06 - Ostatní práce'!Názvy_tisku</vt:lpstr>
      <vt:lpstr>'07 - Vedlejší náklady'!Názvy_tisku</vt:lpstr>
      <vt:lpstr>'Rekapitulace stavby'!Názvy_tisku</vt:lpstr>
      <vt:lpstr>'Seznam figur'!Názvy_tisku</vt:lpstr>
      <vt:lpstr>'01 - Okapový chodník'!Oblast_tisku</vt:lpstr>
      <vt:lpstr>'02 - Zateplení fasády a s...'!Oblast_tisku</vt:lpstr>
      <vt:lpstr>'03 - Zateplení střechy'!Oblast_tisku</vt:lpstr>
      <vt:lpstr>'04 - Výplně otvorů'!Oblast_tisku</vt:lpstr>
      <vt:lpstr>'05 - Vstup'!Oblast_tisku</vt:lpstr>
      <vt:lpstr>'06 - Ostatní práce'!Oblast_tisku</vt:lpstr>
      <vt:lpstr>'07 - Vedlejší náklady'!Oblast_tisku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Pelešková</dc:creator>
  <cp:lastModifiedBy>Petra Pelešková</cp:lastModifiedBy>
  <dcterms:created xsi:type="dcterms:W3CDTF">2026-03-13T06:50:22Z</dcterms:created>
  <dcterms:modified xsi:type="dcterms:W3CDTF">2026-03-13T06:53:03Z</dcterms:modified>
</cp:coreProperties>
</file>