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us-data1.sus.zo.loc\Spolecne\_SUSPK\_Obchodní úsek\interní OÚ\Zakázka\2026\STAVEBNÍ PRÁCE\II 230 Krásné Údolí - Černošín, oprava\ZD\"/>
    </mc:Choice>
  </mc:AlternateContent>
  <bookViews>
    <workbookView xWindow="0" yWindow="0" windowWidth="28800" windowHeight="9900"/>
  </bookViews>
  <sheets>
    <sheet name="Rekapitulace stavby" sheetId="1" r:id="rId1"/>
    <sheet name="00 - Vedlejší a ostatní n..." sheetId="2" r:id="rId2"/>
    <sheet name="01 - Komunikace" sheetId="3" r:id="rId3"/>
  </sheets>
  <definedNames>
    <definedName name="_xlnm._FilterDatabase" localSheetId="1" hidden="1">'00 - Vedlejší a ostatní n...'!$C$80:$K$104</definedName>
    <definedName name="_xlnm._FilterDatabase" localSheetId="2" hidden="1">'01 - Komunikace'!$C$83:$K$187</definedName>
    <definedName name="_xlnm.Print_Titles" localSheetId="1">'00 - Vedlejší a ostatní n...'!$80:$80</definedName>
    <definedName name="_xlnm.Print_Titles" localSheetId="2">'01 - Komunikace'!$83:$83</definedName>
    <definedName name="_xlnm.Print_Titles" localSheetId="0">'Rekapitulace stavby'!$52:$52</definedName>
    <definedName name="_xlnm.Print_Area" localSheetId="1">'00 - Vedlejší a ostatní n...'!$C$4:$J$39,'00 - Vedlejší a ostatní n...'!$C$68:$K$104</definedName>
    <definedName name="_xlnm.Print_Area" localSheetId="2">'01 - Komunikace'!$C$4:$J$39,'01 - Komunikace'!$C$71:$K$187</definedName>
    <definedName name="_xlnm.Print_Area" localSheetId="0">'Rekapitulace stavby'!$D$4:$AO$36,'Rekapitulace stavby'!$C$42:$AQ$57</definedName>
  </definedNames>
  <calcPr calcId="162913"/>
</workbook>
</file>

<file path=xl/calcChain.xml><?xml version="1.0" encoding="utf-8"?>
<calcChain xmlns="http://schemas.openxmlformats.org/spreadsheetml/2006/main">
  <c r="J37" i="3" l="1"/>
  <c r="J36" i="3"/>
  <c r="AY56" i="1"/>
  <c r="J35" i="3"/>
  <c r="AX56" i="1"/>
  <c r="BI186" i="3"/>
  <c r="BH186" i="3"/>
  <c r="BG186" i="3"/>
  <c r="BF186" i="3"/>
  <c r="T186" i="3"/>
  <c r="T185" i="3"/>
  <c r="R186" i="3"/>
  <c r="R185" i="3"/>
  <c r="P186" i="3"/>
  <c r="P185" i="3"/>
  <c r="BI182" i="3"/>
  <c r="BH182" i="3"/>
  <c r="BG182" i="3"/>
  <c r="BF182" i="3"/>
  <c r="T182" i="3"/>
  <c r="R182" i="3"/>
  <c r="P182" i="3"/>
  <c r="BI181" i="3"/>
  <c r="BH181" i="3"/>
  <c r="BG181" i="3"/>
  <c r="BF181" i="3"/>
  <c r="T181" i="3"/>
  <c r="R181" i="3"/>
  <c r="P181" i="3"/>
  <c r="BI180" i="3"/>
  <c r="BH180" i="3"/>
  <c r="BG180" i="3"/>
  <c r="BF180" i="3"/>
  <c r="T180" i="3"/>
  <c r="R180" i="3"/>
  <c r="P180" i="3"/>
  <c r="BI178" i="3"/>
  <c r="BH178" i="3"/>
  <c r="BG178" i="3"/>
  <c r="BF178" i="3"/>
  <c r="T178" i="3"/>
  <c r="R178" i="3"/>
  <c r="P178" i="3"/>
  <c r="BI175" i="3"/>
  <c r="BH175" i="3"/>
  <c r="BG175" i="3"/>
  <c r="BF175" i="3"/>
  <c r="T175" i="3"/>
  <c r="R175" i="3"/>
  <c r="P175" i="3"/>
  <c r="BI173" i="3"/>
  <c r="BH173" i="3"/>
  <c r="BG173" i="3"/>
  <c r="BF173" i="3"/>
  <c r="T173" i="3"/>
  <c r="R173" i="3"/>
  <c r="P173" i="3"/>
  <c r="BI171" i="3"/>
  <c r="BH171" i="3"/>
  <c r="BG171" i="3"/>
  <c r="BF171" i="3"/>
  <c r="T171" i="3"/>
  <c r="R171" i="3"/>
  <c r="P171" i="3"/>
  <c r="BI166" i="3"/>
  <c r="BH166" i="3"/>
  <c r="BG166" i="3"/>
  <c r="BF166" i="3"/>
  <c r="T166" i="3"/>
  <c r="R166" i="3"/>
  <c r="P166" i="3"/>
  <c r="BI164" i="3"/>
  <c r="BH164" i="3"/>
  <c r="BG164" i="3"/>
  <c r="BF164" i="3"/>
  <c r="T164" i="3"/>
  <c r="R164" i="3"/>
  <c r="P164" i="3"/>
  <c r="BI160" i="3"/>
  <c r="BH160" i="3"/>
  <c r="BG160" i="3"/>
  <c r="BF160" i="3"/>
  <c r="T160" i="3"/>
  <c r="R160" i="3"/>
  <c r="P160" i="3"/>
  <c r="BI158" i="3"/>
  <c r="BH158" i="3"/>
  <c r="BG158" i="3"/>
  <c r="BF158" i="3"/>
  <c r="T158" i="3"/>
  <c r="R158" i="3"/>
  <c r="P158" i="3"/>
  <c r="BI155" i="3"/>
  <c r="BH155" i="3"/>
  <c r="BG155" i="3"/>
  <c r="BF155" i="3"/>
  <c r="T155" i="3"/>
  <c r="R155" i="3"/>
  <c r="P155" i="3"/>
  <c r="BI153" i="3"/>
  <c r="BH153" i="3"/>
  <c r="BG153" i="3"/>
  <c r="BF153" i="3"/>
  <c r="T153" i="3"/>
  <c r="R153" i="3"/>
  <c r="P153" i="3"/>
  <c r="BI149" i="3"/>
  <c r="BH149" i="3"/>
  <c r="BG149" i="3"/>
  <c r="BF149" i="3"/>
  <c r="T149" i="3"/>
  <c r="R149" i="3"/>
  <c r="P149" i="3"/>
  <c r="BI147" i="3"/>
  <c r="BH147" i="3"/>
  <c r="BG147" i="3"/>
  <c r="BF147" i="3"/>
  <c r="T147" i="3"/>
  <c r="R147" i="3"/>
  <c r="P147" i="3"/>
  <c r="BI142" i="3"/>
  <c r="BH142" i="3"/>
  <c r="BG142" i="3"/>
  <c r="BF142" i="3"/>
  <c r="T142" i="3"/>
  <c r="R142" i="3"/>
  <c r="P142" i="3"/>
  <c r="BI139" i="3"/>
  <c r="BH139" i="3"/>
  <c r="BG139" i="3"/>
  <c r="BF139" i="3"/>
  <c r="T139" i="3"/>
  <c r="R139" i="3"/>
  <c r="P139" i="3"/>
  <c r="BI138" i="3"/>
  <c r="BH138" i="3"/>
  <c r="BG138" i="3"/>
  <c r="BF138" i="3"/>
  <c r="T138" i="3"/>
  <c r="R138" i="3"/>
  <c r="P138" i="3"/>
  <c r="BI136" i="3"/>
  <c r="BH136" i="3"/>
  <c r="BG136" i="3"/>
  <c r="BF136" i="3"/>
  <c r="T136" i="3"/>
  <c r="R136" i="3"/>
  <c r="P136" i="3"/>
  <c r="BI132" i="3"/>
  <c r="BH132" i="3"/>
  <c r="BG132" i="3"/>
  <c r="BF132" i="3"/>
  <c r="T132" i="3"/>
  <c r="R132" i="3"/>
  <c r="P132" i="3"/>
  <c r="BI128" i="3"/>
  <c r="BH128" i="3"/>
  <c r="BG128" i="3"/>
  <c r="BF128" i="3"/>
  <c r="T128" i="3"/>
  <c r="R128" i="3"/>
  <c r="P128" i="3"/>
  <c r="BI122" i="3"/>
  <c r="BH122" i="3"/>
  <c r="BG122" i="3"/>
  <c r="BF122" i="3"/>
  <c r="T122" i="3"/>
  <c r="R122" i="3"/>
  <c r="P122" i="3"/>
  <c r="BI121" i="3"/>
  <c r="BH121" i="3"/>
  <c r="BG121" i="3"/>
  <c r="BF121" i="3"/>
  <c r="T121" i="3"/>
  <c r="R121" i="3"/>
  <c r="P121" i="3"/>
  <c r="BI118" i="3"/>
  <c r="BH118" i="3"/>
  <c r="BG118" i="3"/>
  <c r="BF118" i="3"/>
  <c r="T118" i="3"/>
  <c r="R118" i="3"/>
  <c r="P118" i="3"/>
  <c r="BI117" i="3"/>
  <c r="BH117" i="3"/>
  <c r="BG117" i="3"/>
  <c r="BF117" i="3"/>
  <c r="T117" i="3"/>
  <c r="R117" i="3"/>
  <c r="P117" i="3"/>
  <c r="BI113" i="3"/>
  <c r="BH113" i="3"/>
  <c r="BG113" i="3"/>
  <c r="BF113" i="3"/>
  <c r="T113" i="3"/>
  <c r="R113" i="3"/>
  <c r="P113" i="3"/>
  <c r="BI111" i="3"/>
  <c r="BH111" i="3"/>
  <c r="BG111" i="3"/>
  <c r="BF111" i="3"/>
  <c r="T111" i="3"/>
  <c r="R111" i="3"/>
  <c r="P111" i="3"/>
  <c r="BI106" i="3"/>
  <c r="BH106" i="3"/>
  <c r="BG106" i="3"/>
  <c r="BF106" i="3"/>
  <c r="T106" i="3"/>
  <c r="R106" i="3"/>
  <c r="P106" i="3"/>
  <c r="BI105" i="3"/>
  <c r="BH105" i="3"/>
  <c r="BG105" i="3"/>
  <c r="BF105" i="3"/>
  <c r="T105" i="3"/>
  <c r="R105" i="3"/>
  <c r="P105" i="3"/>
  <c r="BI101" i="3"/>
  <c r="BH101" i="3"/>
  <c r="BG101" i="3"/>
  <c r="BF101" i="3"/>
  <c r="T101" i="3"/>
  <c r="R101" i="3"/>
  <c r="P101" i="3"/>
  <c r="BI99" i="3"/>
  <c r="BH99" i="3"/>
  <c r="BG99" i="3"/>
  <c r="BF99" i="3"/>
  <c r="T99" i="3"/>
  <c r="R99" i="3"/>
  <c r="P99" i="3"/>
  <c r="BI96" i="3"/>
  <c r="BH96" i="3"/>
  <c r="BG96" i="3"/>
  <c r="BF96" i="3"/>
  <c r="T96" i="3"/>
  <c r="R96" i="3"/>
  <c r="P96" i="3"/>
  <c r="BI93" i="3"/>
  <c r="BH93" i="3"/>
  <c r="BG93" i="3"/>
  <c r="BF93" i="3"/>
  <c r="T93" i="3"/>
  <c r="R93" i="3"/>
  <c r="P93" i="3"/>
  <c r="BI87" i="3"/>
  <c r="BH87" i="3"/>
  <c r="BG87" i="3"/>
  <c r="BF87" i="3"/>
  <c r="T87" i="3"/>
  <c r="R87" i="3"/>
  <c r="P87" i="3"/>
  <c r="J81" i="3"/>
  <c r="J80" i="3"/>
  <c r="F80" i="3"/>
  <c r="F78" i="3"/>
  <c r="E76" i="3"/>
  <c r="J55" i="3"/>
  <c r="J54" i="3"/>
  <c r="F54" i="3"/>
  <c r="F52" i="3"/>
  <c r="E50" i="3"/>
  <c r="J18" i="3"/>
  <c r="E18" i="3"/>
  <c r="F81" i="3"/>
  <c r="J17" i="3"/>
  <c r="J12" i="3"/>
  <c r="J78" i="3"/>
  <c r="E7" i="3"/>
  <c r="E74" i="3"/>
  <c r="J37" i="2"/>
  <c r="J36" i="2"/>
  <c r="AY55" i="1"/>
  <c r="J35" i="2"/>
  <c r="AX55" i="1"/>
  <c r="BI103" i="2"/>
  <c r="BH103" i="2"/>
  <c r="BG103" i="2"/>
  <c r="BF103" i="2"/>
  <c r="T103" i="2"/>
  <c r="R103" i="2"/>
  <c r="P103" i="2"/>
  <c r="BI100" i="2"/>
  <c r="BH100" i="2"/>
  <c r="BG100" i="2"/>
  <c r="BF100" i="2"/>
  <c r="T100" i="2"/>
  <c r="R100" i="2"/>
  <c r="P100" i="2"/>
  <c r="BI97" i="2"/>
  <c r="BH97" i="2"/>
  <c r="BG97" i="2"/>
  <c r="BF97" i="2"/>
  <c r="T97" i="2"/>
  <c r="R97" i="2"/>
  <c r="P97" i="2"/>
  <c r="BI94" i="2"/>
  <c r="BH94" i="2"/>
  <c r="BG94" i="2"/>
  <c r="BF94" i="2"/>
  <c r="T94" i="2"/>
  <c r="R94" i="2"/>
  <c r="P94" i="2"/>
  <c r="BI92" i="2"/>
  <c r="BH92" i="2"/>
  <c r="BG92" i="2"/>
  <c r="BF92" i="2"/>
  <c r="T92" i="2"/>
  <c r="R92" i="2"/>
  <c r="P92" i="2"/>
  <c r="BI89" i="2"/>
  <c r="BH89" i="2"/>
  <c r="BG89" i="2"/>
  <c r="BF89" i="2"/>
  <c r="T89" i="2"/>
  <c r="R89" i="2"/>
  <c r="P89" i="2"/>
  <c r="BI86" i="2"/>
  <c r="BH86" i="2"/>
  <c r="BG86" i="2"/>
  <c r="BF86" i="2"/>
  <c r="T86" i="2"/>
  <c r="R86" i="2"/>
  <c r="P86" i="2"/>
  <c r="BI83" i="2"/>
  <c r="BH83" i="2"/>
  <c r="BG83" i="2"/>
  <c r="BF83" i="2"/>
  <c r="T83" i="2"/>
  <c r="R83" i="2"/>
  <c r="P83" i="2"/>
  <c r="J78" i="2"/>
  <c r="J77" i="2"/>
  <c r="F77" i="2"/>
  <c r="F75" i="2"/>
  <c r="E73" i="2"/>
  <c r="J55" i="2"/>
  <c r="J54" i="2"/>
  <c r="F54" i="2"/>
  <c r="F52" i="2"/>
  <c r="E50" i="2"/>
  <c r="J18" i="2"/>
  <c r="E18" i="2"/>
  <c r="F78" i="2"/>
  <c r="J17" i="2"/>
  <c r="J12" i="2"/>
  <c r="J75" i="2"/>
  <c r="E7" i="2"/>
  <c r="E71" i="2"/>
  <c r="L50" i="1"/>
  <c r="AM50" i="1"/>
  <c r="AM49" i="1"/>
  <c r="L49" i="1"/>
  <c r="AM47" i="1"/>
  <c r="L47" i="1"/>
  <c r="L45" i="1"/>
  <c r="L44" i="1"/>
  <c r="BK128" i="3"/>
  <c r="J121" i="3"/>
  <c r="J111" i="3"/>
  <c r="J106" i="3"/>
  <c r="BK105" i="3"/>
  <c r="BK101" i="3"/>
  <c r="J101" i="3"/>
  <c r="BK99" i="3"/>
  <c r="J99" i="3"/>
  <c r="BK96" i="3"/>
  <c r="J96" i="3"/>
  <c r="BK93" i="3"/>
  <c r="J93" i="3"/>
  <c r="BK87" i="3"/>
  <c r="J87" i="3"/>
  <c r="BK103" i="2"/>
  <c r="J103" i="2"/>
  <c r="BK100" i="2"/>
  <c r="J100" i="2"/>
  <c r="BK97" i="2"/>
  <c r="J97" i="2"/>
  <c r="BK94" i="2"/>
  <c r="J94" i="2"/>
  <c r="BK92" i="2"/>
  <c r="J92" i="2"/>
  <c r="BK89" i="2"/>
  <c r="J89" i="2"/>
  <c r="BK86" i="2"/>
  <c r="J86" i="2"/>
  <c r="BK83" i="2"/>
  <c r="J83" i="2"/>
  <c r="J128" i="3"/>
  <c r="BK121" i="3"/>
  <c r="J158" i="3"/>
  <c r="J155" i="3"/>
  <c r="J149" i="3"/>
  <c r="BK186" i="3"/>
  <c r="BK136" i="3"/>
  <c r="J186" i="3"/>
  <c r="BK182" i="3"/>
  <c r="J182" i="3"/>
  <c r="BK122" i="3"/>
  <c r="J122" i="3"/>
  <c r="BK118" i="3"/>
  <c r="BK117" i="3"/>
  <c r="J160" i="3"/>
  <c r="BK158" i="3"/>
  <c r="BK155" i="3"/>
  <c r="J153" i="3"/>
  <c r="BK149" i="3"/>
  <c r="J147" i="3"/>
  <c r="J136" i="3"/>
  <c r="J132" i="3"/>
  <c r="J118" i="3"/>
  <c r="J117" i="3"/>
  <c r="BK181" i="3"/>
  <c r="J181" i="3"/>
  <c r="BK180" i="3"/>
  <c r="J180" i="3"/>
  <c r="BK178" i="3"/>
  <c r="J178" i="3"/>
  <c r="BK175" i="3"/>
  <c r="J175" i="3"/>
  <c r="BK173" i="3"/>
  <c r="J173" i="3"/>
  <c r="BK171" i="3"/>
  <c r="J171" i="3"/>
  <c r="BK166" i="3"/>
  <c r="J166" i="3"/>
  <c r="BK164" i="3"/>
  <c r="J164" i="3"/>
  <c r="BK160" i="3"/>
  <c r="BK153" i="3"/>
  <c r="AS54" i="1"/>
  <c r="BK147" i="3"/>
  <c r="BK142" i="3"/>
  <c r="J142" i="3"/>
  <c r="BK139" i="3"/>
  <c r="J139" i="3"/>
  <c r="BK138" i="3"/>
  <c r="J138" i="3"/>
  <c r="BK132" i="3"/>
  <c r="BK113" i="3"/>
  <c r="J113" i="3"/>
  <c r="BK111" i="3"/>
  <c r="BK106" i="3"/>
  <c r="J105" i="3"/>
  <c r="R110" i="3" l="1"/>
  <c r="T110" i="3"/>
  <c r="BK110" i="3"/>
  <c r="J110" i="3"/>
  <c r="J62" i="3"/>
  <c r="R86" i="3"/>
  <c r="BK135" i="3"/>
  <c r="J135" i="3"/>
  <c r="J63" i="3"/>
  <c r="P135" i="3"/>
  <c r="P85" i="3" s="1"/>
  <c r="P84" i="3" s="1"/>
  <c r="AU56" i="1" s="1"/>
  <c r="R135" i="3"/>
  <c r="R85" i="3" s="1"/>
  <c r="R84" i="3" s="1"/>
  <c r="T135" i="3"/>
  <c r="T85" i="3" s="1"/>
  <c r="T84" i="3" s="1"/>
  <c r="BK86" i="3"/>
  <c r="P110" i="3"/>
  <c r="P86" i="3"/>
  <c r="BK82" i="2"/>
  <c r="J82" i="2"/>
  <c r="J60" i="2"/>
  <c r="P82" i="2"/>
  <c r="R82" i="2"/>
  <c r="T82" i="2"/>
  <c r="BK88" i="2"/>
  <c r="J88" i="2"/>
  <c r="J61" i="2"/>
  <c r="P88" i="2"/>
  <c r="R88" i="2"/>
  <c r="T88" i="2"/>
  <c r="T86" i="3"/>
  <c r="BE101" i="3"/>
  <c r="BE111" i="3"/>
  <c r="BE113" i="3"/>
  <c r="BE138" i="3"/>
  <c r="BE139" i="3"/>
  <c r="BE142" i="3"/>
  <c r="BE147" i="3"/>
  <c r="BE182" i="3"/>
  <c r="E48" i="2"/>
  <c r="J52" i="2"/>
  <c r="BE153" i="3"/>
  <c r="BE155" i="3"/>
  <c r="BE158" i="3"/>
  <c r="BE166" i="3"/>
  <c r="BE171" i="3"/>
  <c r="BE173" i="3"/>
  <c r="BE175" i="3"/>
  <c r="BE178" i="3"/>
  <c r="BE180" i="3"/>
  <c r="BE181" i="3"/>
  <c r="BE149" i="3"/>
  <c r="BE164" i="3"/>
  <c r="BE186" i="3"/>
  <c r="BE128" i="3"/>
  <c r="BE160" i="3"/>
  <c r="BK185" i="3"/>
  <c r="J185" i="3" s="1"/>
  <c r="J64" i="3" s="1"/>
  <c r="BE118" i="3"/>
  <c r="BE132" i="3"/>
  <c r="BE136" i="3"/>
  <c r="BE117" i="3"/>
  <c r="BE121" i="3"/>
  <c r="BE122" i="3"/>
  <c r="F55" i="2"/>
  <c r="BE83" i="2"/>
  <c r="BE86" i="2"/>
  <c r="BE89" i="2"/>
  <c r="BE92" i="2"/>
  <c r="BE94" i="2"/>
  <c r="BE97" i="2"/>
  <c r="BE100" i="2"/>
  <c r="BE103" i="2"/>
  <c r="E48" i="3"/>
  <c r="J52" i="3"/>
  <c r="F55" i="3"/>
  <c r="BE87" i="3"/>
  <c r="BE93" i="3"/>
  <c r="BE96" i="3"/>
  <c r="BE99" i="3"/>
  <c r="BE105" i="3"/>
  <c r="BE106" i="3"/>
  <c r="F37" i="3"/>
  <c r="BD56" i="1" s="1"/>
  <c r="F34" i="3"/>
  <c r="BA56" i="1"/>
  <c r="J34" i="2"/>
  <c r="AW55" i="1"/>
  <c r="F35" i="2"/>
  <c r="BB55" i="1"/>
  <c r="F35" i="3"/>
  <c r="BB56" i="1"/>
  <c r="F37" i="2"/>
  <c r="BD55" i="1" s="1"/>
  <c r="F36" i="3"/>
  <c r="BC56" i="1"/>
  <c r="F36" i="2"/>
  <c r="BC55" i="1"/>
  <c r="F34" i="2"/>
  <c r="BA55" i="1"/>
  <c r="J34" i="3"/>
  <c r="AW56" i="1"/>
  <c r="BK85" i="3" l="1"/>
  <c r="J85" i="3" s="1"/>
  <c r="J60" i="3" s="1"/>
  <c r="P81" i="2"/>
  <c r="AU55" i="1"/>
  <c r="R81" i="2"/>
  <c r="T81" i="2"/>
  <c r="J86" i="3"/>
  <c r="J61" i="3"/>
  <c r="BK84" i="3"/>
  <c r="J84" i="3"/>
  <c r="J30" i="3" s="1"/>
  <c r="AG56" i="1" s="1"/>
  <c r="BK81" i="2"/>
  <c r="J81" i="2"/>
  <c r="J59" i="2"/>
  <c r="AU54" i="1"/>
  <c r="BB54" i="1"/>
  <c r="AX54" i="1"/>
  <c r="F33" i="3"/>
  <c r="AZ56" i="1" s="1"/>
  <c r="BC54" i="1"/>
  <c r="W32" i="1"/>
  <c r="F33" i="2"/>
  <c r="AZ55" i="1"/>
  <c r="BD54" i="1"/>
  <c r="W33" i="1"/>
  <c r="J33" i="3"/>
  <c r="AV56" i="1" s="1"/>
  <c r="AT56" i="1" s="1"/>
  <c r="BA54" i="1"/>
  <c r="W30" i="1"/>
  <c r="J33" i="2"/>
  <c r="AV55" i="1"/>
  <c r="AT55" i="1" s="1"/>
  <c r="J39" i="3" l="1"/>
  <c r="J59" i="3"/>
  <c r="AN56" i="1"/>
  <c r="AZ54" i="1"/>
  <c r="W29" i="1"/>
  <c r="W31" i="1"/>
  <c r="AW54" i="1"/>
  <c r="AK30" i="1"/>
  <c r="J30" i="2"/>
  <c r="AG55" i="1"/>
  <c r="AN55" i="1"/>
  <c r="AY54" i="1"/>
  <c r="J39" i="2" l="1"/>
  <c r="AV54" i="1"/>
  <c r="AK29" i="1"/>
  <c r="AG54" i="1"/>
  <c r="AK26" i="1" l="1"/>
  <c r="AK35" i="1"/>
  <c r="AT54" i="1"/>
  <c r="AN54" i="1" l="1"/>
</calcChain>
</file>

<file path=xl/sharedStrings.xml><?xml version="1.0" encoding="utf-8"?>
<sst xmlns="http://schemas.openxmlformats.org/spreadsheetml/2006/main" count="1512" uniqueCount="368">
  <si>
    <t>Export Komplet</t>
  </si>
  <si>
    <t>VZ</t>
  </si>
  <si>
    <t>2.0</t>
  </si>
  <si>
    <t>ZAMOK</t>
  </si>
  <si>
    <t>False</t>
  </si>
  <si>
    <t>{67728b63-2703-48e7-afb7-3730ed294240}</t>
  </si>
  <si>
    <t>0,1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</si>
  <si>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</si>
  <si>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</si>
  <si>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</si>
  <si>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</si>
  <si>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</si>
  <si>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0,01</t>
  </si>
  <si>
    <t>Kód:</t>
  </si>
  <si>
    <t>11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</si>
  <si>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</si>
  <si>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</si>
  <si>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II/230 Krásné Údolí - Černošín, oprava</t>
  </si>
  <si>
    <t>KSO:</t>
  </si>
  <si>
    <t/>
  </si>
  <si>
    <t>CC-CZ:</t>
  </si>
  <si>
    <t>Místo:</t>
  </si>
  <si>
    <t xml:space="preserve"> </t>
  </si>
  <si>
    <t>Datum:</t>
  </si>
  <si>
    <t>11. 11. 2025</t>
  </si>
  <si>
    <t>Zadavatel:</t>
  </si>
  <si>
    <t>IČ:</t>
  </si>
  <si>
    <t>Správa a údržba silnic Plzeňského kraje</t>
  </si>
  <si>
    <t>DIČ:</t>
  </si>
  <si>
    <t>Účastník:</t>
  </si>
  <si>
    <t>Vyplň údaj</t>
  </si>
  <si>
    <t>Projektant:</t>
  </si>
  <si>
    <t>SG Geotechnika</t>
  </si>
  <si>
    <t>True</t>
  </si>
  <si>
    <t>Zpracovatel:</t>
  </si>
  <si>
    <t>Roman Mitas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</si>
  <si>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</si>
  <si>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https://podminky.urs.cz.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</si>
  <si>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</si>
  <si>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</si>
  <si>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</si>
  <si>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</si>
  <si>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</si>
  <si>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</si>
  <si>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</si>
  <si>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</si>
  <si>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</si>
  <si>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</si>
  <si>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</si>
  <si>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</si>
  <si>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</si>
  <si>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</si>
  <si>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</si>
  <si>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</si>
  <si>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</si>
  <si>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</si>
  <si>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</si>
  <si>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</si>
  <si>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</si>
  <si>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</si>
  <si>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</si>
  <si>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</si>
  <si>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</si>
  <si>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</si>
  <si>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</si>
  <si>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</si>
  <si>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</si>
  <si>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</si>
  <si>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</si>
  <si>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</si>
  <si>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</si>
  <si>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</si>
  <si>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</si>
  <si>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</si>
  <si>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</si>
  <si>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</si>
  <si>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</si>
  <si>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00</t>
  </si>
  <si>
    <t>Vedlejší a ostatní náklady</t>
  </si>
  <si>
    <t>STA</t>
  </si>
  <si>
    <t>1</t>
  </si>
  <si>
    <t>{9880814a-82b2-4b1f-a3a1-fbba60c45918}</t>
  </si>
  <si>
    <t>2</t>
  </si>
  <si>
    <t>01</t>
  </si>
  <si>
    <t>Komunikace</t>
  </si>
  <si>
    <t>{561b55e4-fdca-47b7-89d8-a152fcf0c834}</t>
  </si>
  <si>
    <t>KRYCÍ LIST SOUPISU PRACÍ</t>
  </si>
  <si>
    <t>Objekt:</t>
  </si>
  <si>
    <t>00 - Vedlejší a ostatní náklady</t>
  </si>
  <si>
    <t>REKAPITULACE ČLENĚNÍ SOUPISU PRACÍ</t>
  </si>
  <si>
    <t>Kód dílu - Popis</t>
  </si>
  <si>
    <t>Cena celkem [CZK]</t>
  </si>
  <si>
    <t>-1</t>
  </si>
  <si>
    <t>VN - VEDLEJŠÍ NÁKLADY</t>
  </si>
  <si>
    <t>ON - OSTATNÍ NÁKLADY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</si>
  <si>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</si>
  <si>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</si>
  <si>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</si>
  <si>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</si>
  <si>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</si>
  <si>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</si>
  <si>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</si>
  <si>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</si>
  <si>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</si>
  <si>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</si>
  <si>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</si>
  <si>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</si>
  <si>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</si>
  <si>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VN</t>
  </si>
  <si>
    <t>VEDLEJŠÍ NÁKLADY</t>
  </si>
  <si>
    <t>ROZPOCET</t>
  </si>
  <si>
    <t>K</t>
  </si>
  <si>
    <t>030001000</t>
  </si>
  <si>
    <t>Základní rozdělení průvodních činností a nákladů zařízení staveniště</t>
  </si>
  <si>
    <t>Kč</t>
  </si>
  <si>
    <t>CS ÚRS 2025 02</t>
  </si>
  <si>
    <t>1024</t>
  </si>
  <si>
    <t>1966780954</t>
  </si>
  <si>
    <t>Online PSC</t>
  </si>
  <si>
    <t>https://podminky.urs.cz/item/CS_URS_2025_02/030001000</t>
  </si>
  <si>
    <t>P</t>
  </si>
  <si>
    <t xml:space="preserve">Poznámka k položce:_x000D_
Do ceny položky zhotovitel zahrne:_x000D_
- náklady na objekty zařízení staveniště nutné k provozování po celou dobu výstavby;_x000D_
_x000D_
Veškerá zeleň (stromy, keře, zatravněné plochy) přímo na staveništi a v okolí stavby, která není v kolizi s novou výstavbou, nesmí být narušena a je nutno ji chránit (např. dřevěným bedněním, sejmutím ornice apod.) v souladu s vyhláškou "Ochrana stromů, porostů a ploch pro vegetaci při stavebních činnostech". _x000D_
Při dokončení výstavby musí být staveniště a jeho okolí vráceno do stavu stejného, který existoval při předání staveniště zhotoviteli. _x000D_
Položka bude fakturována průběžně na základě dílčích faktur vztahujícím se ke konkrétním dílčím dodávkám zařízení staveniště._x000D_
</t>
  </si>
  <si>
    <t>034503000</t>
  </si>
  <si>
    <t>Zařízení staveniště zabezpečení staveniště informační tabule</t>
  </si>
  <si>
    <t>kus</t>
  </si>
  <si>
    <t>-1169767145</t>
  </si>
  <si>
    <t>https://podminky.urs.cz/item/CS_URS_2025_02/034503000</t>
  </si>
  <si>
    <t>ON</t>
  </si>
  <si>
    <t>OSTATNÍ NÁKLADY</t>
  </si>
  <si>
    <t>3</t>
  </si>
  <si>
    <t>012103000</t>
  </si>
  <si>
    <t>Průzkumné, geodetické a projektové práce geodetické práce před výstavbou</t>
  </si>
  <si>
    <t>-351885263</t>
  </si>
  <si>
    <t>https://podminky.urs.cz/item/CS_URS_2025_02/012103000</t>
  </si>
  <si>
    <t>Poznámka k položce:_x000D_
vč. vytýčení stávajících podzemních vedení</t>
  </si>
  <si>
    <t>4</t>
  </si>
  <si>
    <t>012203000</t>
  </si>
  <si>
    <t>Průzkumné, geodetické a projektové práce geodetické práce při provádění stavby</t>
  </si>
  <si>
    <t>-8622557</t>
  </si>
  <si>
    <t>https://podminky.urs.cz/item/CS_URS_2025_02/012203000</t>
  </si>
  <si>
    <t>5</t>
  </si>
  <si>
    <t>012303000</t>
  </si>
  <si>
    <t>Průzkumné, geodetické a projektové práce geodetické práce po výstavbě</t>
  </si>
  <si>
    <t>1604254712</t>
  </si>
  <si>
    <t>https://podminky.urs.cz/item/CS_URS_2025_02/012303000</t>
  </si>
  <si>
    <t>Poznámka k položce:_x000D_
Do ceny položky zhotovitel zahrne:
_x000D_
- náklady na provedení, zpracování a předložení geodetického zaměření skutečného provedení stavby v tištěné formě v požadovaném počtu a v digitální formě na datovém nosiči;
_x000D_
- náklady na provedení, zpracování a předložení geometrického plánu v požadovaném počtu v tištěné formě a v digitální formě na datovém nosiči;
_x000D_
Geodetické zaměření skutečného provedení musí obsahovat následující náležitosti: _x000D_
- technická zpráva _x000D_
- seznam souřadnic a výšek _x000D_
- seznam musí obsahovat číslo bodu, souřadnice X, Y, Z a 
poznámku se slovním popisem zařízení;_x000D_
- seznam parcel; 
_x000D_
- zákres do snímku KN; 
	_x000D_
Položka bude fakturována na základě dílčích faktur vztahujícím se ke konkrétním dílčím dodávkám geometrického zaměření skutečného provedení</t>
  </si>
  <si>
    <t>6</t>
  </si>
  <si>
    <t>013254000</t>
  </si>
  <si>
    <t>Průzkumné, geodetické a projektové práce projektové práce dokumentace stavby (výkresová a textová) skutečného provedení stavby</t>
  </si>
  <si>
    <t>-344873145</t>
  </si>
  <si>
    <t>https://podminky.urs.cz/item/CS_URS_2025_02/013254000</t>
  </si>
  <si>
    <t xml:space="preserve">Poznámka k položce:_x000D_
Do ceny položky  zhotovitel zahrne:_x000D_
- náklady na zpracování a předložení dokumentace skutečného provedení stavby v požadovaném počtu a v v digitální formě na CD, popř. DVD ve formátech *.dwg a *.dgn, *.pdf a formátech MS Office.
Dokumentace skutečného provedení bude minimálně obsahovat kompletní výkresy skutečného provedení a kompletní seznam použitých materiálů. Dokumentace skutečného provedení bude zahrnovat kromě výše uvedeného 
tyto následující části: 
_x000D_
- projektovou dokumentaci se zakreslením všech změn odsouhlasených TDI / správcem stavby; 
_x000D_
Dokumentace skutečného provedení bude bude předána zadavateli před vydáním protokolu o převzetí stavebních prací. _x000D_
Položka bude fakturována na základě faktury vztahující se ke konkrétní dodávce dokumentace skutečného provedení._x000D_
</t>
  </si>
  <si>
    <t>7</t>
  </si>
  <si>
    <t>043002000</t>
  </si>
  <si>
    <t>Hlavní tituly průvodních činností a nákladů inženýrská činnost zkoušky a ostatní měření</t>
  </si>
  <si>
    <t>1739094733</t>
  </si>
  <si>
    <t>https://podminky.urs.cz/item/CS_URS_2025_02/043002000</t>
  </si>
  <si>
    <t xml:space="preserve">Poznámka k položce:_x000D_
Do ceny položky zhotovitel zahrne:_x000D_
- náklady na vlastní provedení zkoušek;
_x000D_
- náklady na jejich organizaci;_x000D_
- náklady na energie, média a materiály nutné pro provedení zkoušek._x000D_
Položka bude fakturována průběžně na základě dílčích faktur vztahujícím se ke konkrétním dílčím komplexním zkouškám skupin strojů a zařízení.
_x000D_
</t>
  </si>
  <si>
    <t>8</t>
  </si>
  <si>
    <t>900901016.1</t>
  </si>
  <si>
    <t xml:space="preserve">Dopravně inženýrské opatření vč. projednání </t>
  </si>
  <si>
    <t>-1024703382</t>
  </si>
  <si>
    <t>Poznámka k položce:_x000D_
2x úplné uzavírky vč vyznačení objízdných tras</t>
  </si>
  <si>
    <t>01 - Komunikace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</si>
  <si>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</si>
  <si>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HSV - Práce a dodávky HSV</t>
  </si>
  <si>
    <t xml:space="preserve">    1 - Zemní práce</t>
  </si>
  <si>
    <t xml:space="preserve">    5 - Komunikace pozemní</t>
  </si>
  <si>
    <t xml:space="preserve">    9 - Ostatní konstrukce a práce, bourání</t>
  </si>
  <si>
    <t xml:space="preserve">    99 - Přesun hmot</t>
  </si>
  <si>
    <t>HSV</t>
  </si>
  <si>
    <t>Práce a dodávky HSV</t>
  </si>
  <si>
    <t>Zemní práce</t>
  </si>
  <si>
    <t>113154563.R</t>
  </si>
  <si>
    <t xml:space="preserve">Frézování živičného podkladu nebo krytu s naložením hmot na dopravní prostředek plochy přes 10 000 m2 tloušťky vrstvy 50 mm </t>
  </si>
  <si>
    <t>m2</t>
  </si>
  <si>
    <t>1291300171</t>
  </si>
  <si>
    <t>Poznámka k položce:_x000D_
frézovaná živice bude odkoupena zhotovitelem_x000D_
není uvažován odvoz na skládku ani poplatek za uložení</t>
  </si>
  <si>
    <t>VV</t>
  </si>
  <si>
    <t>"T1" 13117</t>
  </si>
  <si>
    <t>"T2" 7042</t>
  </si>
  <si>
    <t>"most" 312</t>
  </si>
  <si>
    <t>"T1" 1410</t>
  </si>
  <si>
    <t>34</t>
  </si>
  <si>
    <t>113154563.R1</t>
  </si>
  <si>
    <t>Frézování živičného podkladu nebo krytu s naložením hmot na dopravní prostředek plochy přes 10 000 m2 tloušťky vrstvy 50 mm (odvoz dle možností zhotovitele a případného poplatku za skládku)</t>
  </si>
  <si>
    <t>847367232</t>
  </si>
  <si>
    <t>"T3R" 13117</t>
  </si>
  <si>
    <t>"T3R" 2624</t>
  </si>
  <si>
    <t>113154590.R</t>
  </si>
  <si>
    <t>Frézování živičného podkladu nebo krytu s naložením hmot na dopravní prostředek Příplatek za každých dalších 10 mm</t>
  </si>
  <si>
    <t>-1795022765</t>
  </si>
  <si>
    <t>35</t>
  </si>
  <si>
    <t>113154590.R1</t>
  </si>
  <si>
    <t>Frézování živičného podkladu nebo krytu s naložením hmot na dopravní prostředek Příplatek za každých dalších 10 mm (odvoz dle možností zhotovitele a případného poplatku za skládku)</t>
  </si>
  <si>
    <t>-141058268</t>
  </si>
  <si>
    <t>122552203</t>
  </si>
  <si>
    <t>Odkopávky a prokopávky nezapažené pro silnice a dálnice strojně v hornině třídy těžitelnosti III do 100 m3</t>
  </si>
  <si>
    <t>m3</t>
  </si>
  <si>
    <t>1853814742</t>
  </si>
  <si>
    <t>https://podminky.urs.cz/item/CS_URS_2025_02/122552203</t>
  </si>
  <si>
    <t>HOSPODÁŘSKÉ VJEZDY</t>
  </si>
  <si>
    <t>215*0,13</t>
  </si>
  <si>
    <t>162751118.R</t>
  </si>
  <si>
    <t>Vodorovné přemístění výkopku nebo sypaniny po suchu na obvyklém dopravním prostředku, bez naložení výkopku, avšak se složením bez rozhrnutí z horniny třídy těžitelnosti I skupiny 1 až 3 (odvoz dle možností zhotovitele a případného poplatku za skládku)</t>
  </si>
  <si>
    <t>1544536606</t>
  </si>
  <si>
    <t>181951112</t>
  </si>
  <si>
    <t>Úprava pláně vyrovnáním výškových rozdílů strojně v hornině třídy těžitelnosti I, skupiny 1 až 3 se zhutněním</t>
  </si>
  <si>
    <t>-1887293635</t>
  </si>
  <si>
    <t>https://podminky.urs.cz/item/CS_URS_2025_02/181951112</t>
  </si>
  <si>
    <t>215</t>
  </si>
  <si>
    <t>Komunikace pozemní</t>
  </si>
  <si>
    <t>573211108</t>
  </si>
  <si>
    <t>Postřik spojovací PS bez posypu kamenivem z asfaltu silničního, v množství 0,40 kg/m2</t>
  </si>
  <si>
    <t>-780649</t>
  </si>
  <si>
    <t>https://podminky.urs.cz/item/CS_URS_2025_02/573211108</t>
  </si>
  <si>
    <t>565145111</t>
  </si>
  <si>
    <t>Asfaltový beton vrstva podkladní ACP 16 z nemodifikovaného asfaltu s rozprostřením a zhutněním ACP 16 S v pruhu šířky přes 1,5 do 3 m, po zhutnění tl. 60 mm</t>
  </si>
  <si>
    <t>-1830298727</t>
  </si>
  <si>
    <t>https://podminky.urs.cz/item/CS_URS_2025_02/565145111</t>
  </si>
  <si>
    <t>lokální opravy</t>
  </si>
  <si>
    <t>4034</t>
  </si>
  <si>
    <t>573231107.R</t>
  </si>
  <si>
    <t>Postřik spojovací PS-C bez posypu kamenivem ze silniční emulze, v množství 0,40 kg/m2</t>
  </si>
  <si>
    <t>526517772</t>
  </si>
  <si>
    <t>9</t>
  </si>
  <si>
    <t>577165132</t>
  </si>
  <si>
    <t>Asfaltový beton vrstva ložní ACL 16 z modifikovaného asfaltu s rozprostřením a zhutněním ACL 16 S v pruhu šířky přes 1,5 do 3 m, po zhutnění tl. 70 mm</t>
  </si>
  <si>
    <t>1948340573</t>
  </si>
  <si>
    <t>https://podminky.urs.cz/item/CS_URS_2025_02/577165132</t>
  </si>
  <si>
    <t>Poznámka k položce:_x000D_
ACL 16S PMB (25/55-60) TL. 70 mm (ČSN 736121)</t>
  </si>
  <si>
    <t>10</t>
  </si>
  <si>
    <t>573231106.R</t>
  </si>
  <si>
    <t>Postřik spojovací PS-CP bez posypu kamenivem ze silniční emulze, v množství 0,30 kg/m2</t>
  </si>
  <si>
    <t>389618278</t>
  </si>
  <si>
    <t>577144131</t>
  </si>
  <si>
    <t>Asfaltový beton vrstva obrusná ACO 11 z modifikovaného asfaltu s rozprostřením a se zhutněním ACO 11+ v pruhu šířky přes do 1,5 do 3 m, po zhutnění tl. 50 mm</t>
  </si>
  <si>
    <t>1574763769</t>
  </si>
  <si>
    <t>https://podminky.urs.cz/item/CS_URS_2025_02/577144131</t>
  </si>
  <si>
    <t>Poznámka k položce:_x000D_
ACO 11+ PMB (45/80-65) (ČSN 736121)</t>
  </si>
  <si>
    <t>13117</t>
  </si>
  <si>
    <t>7042</t>
  </si>
  <si>
    <t>312</t>
  </si>
  <si>
    <t>564950413</t>
  </si>
  <si>
    <t>Podklad nebo podsyp z asfaltového recyklátu s rozprostřením a zhutněním plochy jednotlivě do 100 m2, po zhutnění tl. 150 mm</t>
  </si>
  <si>
    <t>-1603544295</t>
  </si>
  <si>
    <t>https://podminky.urs.cz/item/CS_URS_2025_02/564950413</t>
  </si>
  <si>
    <t>13</t>
  </si>
  <si>
    <t>569931132</t>
  </si>
  <si>
    <t>Zpevnění krajnic nebo komunikací pro pěší s rozprostřením a zhutněním, po zhutnění asfaltovým recyklátem tl. 100 mm</t>
  </si>
  <si>
    <t>-231796302</t>
  </si>
  <si>
    <t>https://podminky.urs.cz/item/CS_URS_2025_02/569931132</t>
  </si>
  <si>
    <t>Poznámka k položce:_x000D_
bude použit materiál vytěžený na stavbě vč. naložení, dopravy, manipulace</t>
  </si>
  <si>
    <t>Ostatní konstrukce a práce, bourání</t>
  </si>
  <si>
    <t>14</t>
  </si>
  <si>
    <t>912221111</t>
  </si>
  <si>
    <t>Montáž směrového sloupku pružného ručním beraněním silničního</t>
  </si>
  <si>
    <t>1459214076</t>
  </si>
  <si>
    <t>https://podminky.urs.cz/item/CS_URS_2025_02/912221111</t>
  </si>
  <si>
    <t>15</t>
  </si>
  <si>
    <t>M</t>
  </si>
  <si>
    <t>40445162</t>
  </si>
  <si>
    <t>silniční směrový sloupek flexibilní SPS-90 s bodcem bílý</t>
  </si>
  <si>
    <t>-1490746971</t>
  </si>
  <si>
    <t>16</t>
  </si>
  <si>
    <t>915611111</t>
  </si>
  <si>
    <t>Předznačení pro vodorovné značení stříkané barvou nebo prováděné z nátěrových hmot liniové dělicí čáry, vodicí proužky</t>
  </si>
  <si>
    <t>m</t>
  </si>
  <si>
    <t>1029215609</t>
  </si>
  <si>
    <t>https://podminky.urs.cz/item/CS_URS_2025_02/915611111</t>
  </si>
  <si>
    <t>6180+1730+26+98</t>
  </si>
  <si>
    <t>17</t>
  </si>
  <si>
    <t>915111111</t>
  </si>
  <si>
    <t>Vodorovné dopravní značení stříkané barvou dělící čára šířky 125 mm souvislá bílá základní</t>
  </si>
  <si>
    <t>-1557131056</t>
  </si>
  <si>
    <t>https://podminky.urs.cz/item/CS_URS_2025_02/915111111</t>
  </si>
  <si>
    <t>"V4" 4060</t>
  </si>
  <si>
    <t>"V1a" 1910</t>
  </si>
  <si>
    <t>"V3" 210</t>
  </si>
  <si>
    <t>18</t>
  </si>
  <si>
    <t>915211112</t>
  </si>
  <si>
    <t>Vodorovné dopravní značení stříkaným plastem dělící čára šířky 125 mm souvislá bílá retroreflexní</t>
  </si>
  <si>
    <t>-1400795607</t>
  </si>
  <si>
    <t>https://podminky.urs.cz/item/CS_URS_2025_02/915211112</t>
  </si>
  <si>
    <t>19</t>
  </si>
  <si>
    <t>915111121</t>
  </si>
  <si>
    <t>Vodorovné dopravní značení stříkané barvou dělící čára šířky 125 mm přerušovaná bílá základní</t>
  </si>
  <si>
    <t>485697041</t>
  </si>
  <si>
    <t>https://podminky.urs.cz/item/CS_URS_2025_02/915111121</t>
  </si>
  <si>
    <t>"V2b" 1520</t>
  </si>
  <si>
    <t>20</t>
  </si>
  <si>
    <t>915211122</t>
  </si>
  <si>
    <t>Vodorovné dopravní značení stříkaným plastem dělící čára šířky 125 mm přerušovaná bílá retroreflexní</t>
  </si>
  <si>
    <t>-271940697</t>
  </si>
  <si>
    <t>https://podminky.urs.cz/item/CS_URS_2025_02/915211122</t>
  </si>
  <si>
    <t>915121111</t>
  </si>
  <si>
    <t>Vodorovné dopravní značení stříkané barvou vodící čára bílá šířky 250 mm souvislá základní</t>
  </si>
  <si>
    <t>-1511888656</t>
  </si>
  <si>
    <t>https://podminky.urs.cz/item/CS_URS_2025_02/915121111</t>
  </si>
  <si>
    <t>"V4" 26</t>
  </si>
  <si>
    <t>22</t>
  </si>
  <si>
    <t>915221112</t>
  </si>
  <si>
    <t>Vodorovné dopravní značení stříkaným plastem vodící čára bílá šířky 250 mm souvislá retroreflexní</t>
  </si>
  <si>
    <t>1721454281</t>
  </si>
  <si>
    <t>https://podminky.urs.cz/item/CS_URS_2025_02/915221112</t>
  </si>
  <si>
    <t>23</t>
  </si>
  <si>
    <t>915121121</t>
  </si>
  <si>
    <t>Vodorovné dopravní značení stříkané barvou vodící čára bílá šířky 250 mm přerušovaná základní</t>
  </si>
  <si>
    <t>244826419</t>
  </si>
  <si>
    <t>https://podminky.urs.cz/item/CS_URS_2025_02/915121121</t>
  </si>
  <si>
    <t>"V2b" 14</t>
  </si>
  <si>
    <t>"V4" 84</t>
  </si>
  <si>
    <t>24</t>
  </si>
  <si>
    <t>915221122</t>
  </si>
  <si>
    <t>Vodorovné dopravní značení stříkaným plastem vodící čára bílá šířky 250 mm přerušovaná retroreflexní</t>
  </si>
  <si>
    <t>1225128538</t>
  </si>
  <si>
    <t>https://podminky.urs.cz/item/CS_URS_2025_02/915221122</t>
  </si>
  <si>
    <t>25</t>
  </si>
  <si>
    <t>919112233</t>
  </si>
  <si>
    <t>Řezání dilatačních spár v živičném krytu vytvoření komůrky pro těsnící zálivku šířky 20 mm, hloubky 40 mm</t>
  </si>
  <si>
    <t>1235145201</t>
  </si>
  <si>
    <t>https://podminky.urs.cz/item/CS_URS_2025_02/919112233</t>
  </si>
  <si>
    <t>podél říms 20+20=40</t>
  </si>
  <si>
    <t>příčné spáry ve vozovce nad dilatacemi NK 2*14=28</t>
  </si>
  <si>
    <t>40+28</t>
  </si>
  <si>
    <t>26</t>
  </si>
  <si>
    <t>919122132</t>
  </si>
  <si>
    <t>Utěsnění dilatačních spár zálivkou za tepla v cementobetonovém nebo živičném krytu včetně adhezního nátěru s těsnicím profilem pod zálivkou, pro komůrky šířky 20 mm, hloubky 40 mm</t>
  </si>
  <si>
    <t>-1556521595</t>
  </si>
  <si>
    <t>https://podminky.urs.cz/item/CS_URS_2025_02/919122132</t>
  </si>
  <si>
    <t>27</t>
  </si>
  <si>
    <t>919732211</t>
  </si>
  <si>
    <t>Styčná pracovní spára při napojení nového živičného povrchu na stávající se zalitím za tepla modifikovanou asfaltovou hmotou s posypem vápenným hydrátem šířky do 15 mm, hloubky do 25 mm včetně prořezání spáry</t>
  </si>
  <si>
    <t>-1962591075</t>
  </si>
  <si>
    <t>https://podminky.urs.cz/item/CS_URS_2025_02/919732211</t>
  </si>
  <si>
    <t>28</t>
  </si>
  <si>
    <t>938902151</t>
  </si>
  <si>
    <t>Čištění příkopů komunikací s odstraněním travnatého porostu nebo nánosu s naložením na dopravní prostředek nebo s přemístěním na hromady na vzdálenost do 20 m strojně příkopovou frézou při šířce dna do 400 mm</t>
  </si>
  <si>
    <t>163027477</t>
  </si>
  <si>
    <t>https://podminky.urs.cz/item/CS_URS_2025_02/938902151</t>
  </si>
  <si>
    <t>1550*0,7</t>
  </si>
  <si>
    <t>29</t>
  </si>
  <si>
    <t>938902111.R</t>
  </si>
  <si>
    <t>Profilace a čištění příkopů komunikací příkopovým rypadlem s odstraněním travnatého porostu nebo nánosu, s úpravou dna a svahů do předepsaného profilu a s naložením na dopravní prostředek nebo s přemístěním na hromady na vzdálenost do 20 m nezpevněných nebo zpevněných objemu nánosu do 0,15 m3/m (odvoz dle možností zhotovitele a případného poplatku za skládku)</t>
  </si>
  <si>
    <t>-806589665</t>
  </si>
  <si>
    <t>1550*0,3</t>
  </si>
  <si>
    <t>30</t>
  </si>
  <si>
    <t>938902421.R</t>
  </si>
  <si>
    <t>Čištění propustků s odstraněním travnatého porostu nebo nánosu, s naložením na dopravní prostředek nebo s přemístěním na hromady na vzdálenost do 20 m strojně tlakovou vodou tloušťky nánosu přes 25 do 50% průměru propustku do 500 mm (odvoz dle možností zhotovitele a případného poplatku za skládku)</t>
  </si>
  <si>
    <t>-918000493</t>
  </si>
  <si>
    <t>31</t>
  </si>
  <si>
    <t>938909311.R</t>
  </si>
  <si>
    <t>Čištění vozovek metením bláta, prachu nebo hlinitého nánosu s odklizením na hromady na vzdálenost do 20 m nebo naložením na dopravní prostředek strojně povrchu podkladu nebo krytu betonového nebo živičného (odvoz dle možností zhotovitele a případného poplatku za skládku)</t>
  </si>
  <si>
    <t>-2144094489</t>
  </si>
  <si>
    <t>32</t>
  </si>
  <si>
    <t>938909611.R</t>
  </si>
  <si>
    <t>Čištění krajnic odstraněním nánosu (ulehlého, popř. zaježděného) naneseného vlivem silničního provozu, s přemístěním na hromady na vzdálenost do 50 m nebo s naložením na dopravní prostředek, ale bez složení průměrné tloušťky do 100 mm (odvoz dle možností zhotovitele a případného poplatku za skládku)</t>
  </si>
  <si>
    <t>545394563</t>
  </si>
  <si>
    <t>seříznutí krajnice</t>
  </si>
  <si>
    <t>1942</t>
  </si>
  <si>
    <t>99</t>
  </si>
  <si>
    <t>Přesun hmot</t>
  </si>
  <si>
    <t>33</t>
  </si>
  <si>
    <t>998225111</t>
  </si>
  <si>
    <t>Přesun hmot pro komunikace s krytem z kameniva, monolitickým betonovým nebo živičným dopravní vzdálenost do 200 m jakékoliv délky objektu</t>
  </si>
  <si>
    <t>t</t>
  </si>
  <si>
    <t>2029477402</t>
  </si>
  <si>
    <t>https://podminky.urs.cz/item/CS_URS_2025_02/998225111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</si>
</sst>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%"/>
    <numFmt numFmtId="165" formatCode="dd\.mm\.yyyy"/>
    <numFmt numFmtId="166" formatCode="#,##0.00000"/>
  </numFmts>
  <fonts count="39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8"/>
      <color rgb="FF003366"/>
      <name val="Arial CE"/>
    </font>
    <font>
      <sz val="10"/>
      <color rgb="FF003366"/>
      <name val="Arial CE"/>
    </font>
    <font>
      <sz val="8"/>
      <color rgb="FF505050"/>
      <name val="Arial CE"/>
    </font>
    <font>
      <sz val="8"/>
      <color rgb="FF80008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i/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8" fillId="0" borderId="0" applyNumberFormat="0" applyFill="0" applyBorder="0" applyAlignment="0" applyProtection="0"/>
  </cellStyleXfs>
  <cellXfs count="275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7" fillId="0" borderId="0" xfId="0" applyFont="1" applyAlignment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2" fillId="0" borderId="0" xfId="0" applyFont="1" applyAlignment="1" applyProtection="1">
      <alignment horizontal="left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top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6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3" xfId="0" applyFont="1" applyBorder="1" applyAlignment="1">
      <alignment vertical="center"/>
    </xf>
    <xf numFmtId="0" fontId="16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0" fillId="4" borderId="7" xfId="0" applyFont="1" applyFill="1" applyBorder="1" applyAlignment="1" applyProtection="1">
      <alignment vertical="center"/>
    </xf>
    <xf numFmtId="0" fontId="20" fillId="4" borderId="8" xfId="0" applyFont="1" applyFill="1" applyBorder="1" applyAlignment="1" applyProtection="1">
      <alignment horizontal="center" vertical="center"/>
    </xf>
    <xf numFmtId="0" fontId="21" fillId="0" borderId="16" xfId="0" applyFont="1" applyBorder="1" applyAlignment="1" applyProtection="1">
      <alignment horizontal="center" vertical="center" wrapText="1"/>
    </xf>
    <xf numFmtId="0" fontId="21" fillId="0" borderId="17" xfId="0" applyFont="1" applyBorder="1" applyAlignment="1" applyProtection="1">
      <alignment horizontal="center" vertical="center" wrapText="1"/>
    </xf>
    <xf numFmtId="0" fontId="21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2" fillId="0" borderId="0" xfId="0" applyFont="1" applyAlignment="1" applyProtection="1">
      <alignment horizontal="left" vertical="center"/>
    </xf>
    <xf numFmtId="0" fontId="22" fillId="0" borderId="0" xfId="0" applyFont="1" applyAlignment="1" applyProtection="1">
      <alignment vertical="center"/>
    </xf>
    <xf numFmtId="4" fontId="22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18" fillId="0" borderId="14" xfId="0" applyNumberFormat="1" applyFont="1" applyBorder="1" applyAlignment="1" applyProtection="1">
      <alignment vertical="center"/>
    </xf>
    <xf numFmtId="4" fontId="18" fillId="0" borderId="0" xfId="0" applyNumberFormat="1" applyFont="1" applyBorder="1" applyAlignment="1" applyProtection="1">
      <alignment vertical="center"/>
    </xf>
    <xf numFmtId="166" fontId="18" fillId="0" borderId="0" xfId="0" applyNumberFormat="1" applyFont="1" applyBorder="1" applyAlignment="1" applyProtection="1">
      <alignment vertical="center"/>
    </xf>
    <xf numFmtId="4" fontId="18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4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5" fillId="0" borderId="0" xfId="0" applyFont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7" fillId="0" borderId="14" xfId="0" applyNumberFormat="1" applyFont="1" applyBorder="1" applyAlignment="1" applyProtection="1">
      <alignment vertical="center"/>
    </xf>
    <xf numFmtId="4" fontId="27" fillId="0" borderId="0" xfId="0" applyNumberFormat="1" applyFont="1" applyBorder="1" applyAlignment="1" applyProtection="1">
      <alignment vertical="center"/>
    </xf>
    <xf numFmtId="166" fontId="27" fillId="0" borderId="0" xfId="0" applyNumberFormat="1" applyFont="1" applyBorder="1" applyAlignment="1" applyProtection="1">
      <alignment vertical="center"/>
    </xf>
    <xf numFmtId="4" fontId="27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7" fillId="0" borderId="19" xfId="0" applyNumberFormat="1" applyFont="1" applyBorder="1" applyAlignment="1" applyProtection="1">
      <alignment vertical="center"/>
    </xf>
    <xf numFmtId="4" fontId="27" fillId="0" borderId="20" xfId="0" applyNumberFormat="1" applyFont="1" applyBorder="1" applyAlignment="1" applyProtection="1">
      <alignment vertical="center"/>
    </xf>
    <xf numFmtId="166" fontId="27" fillId="0" borderId="20" xfId="0" applyNumberFormat="1" applyFont="1" applyBorder="1" applyAlignment="1" applyProtection="1">
      <alignment vertical="center"/>
    </xf>
    <xf numFmtId="4" fontId="27" fillId="0" borderId="21" xfId="0" applyNumberFormat="1" applyFont="1" applyBorder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2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3" xfId="0" applyBorder="1" applyAlignment="1">
      <alignment vertical="center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6" fillId="0" borderId="0" xfId="0" applyFont="1" applyAlignment="1">
      <alignment horizontal="left" vertical="center"/>
    </xf>
    <xf numFmtId="4" fontId="22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19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0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0" fillId="4" borderId="0" xfId="0" applyFont="1" applyFill="1" applyAlignment="1" applyProtection="1">
      <alignment horizontal="right" vertical="center"/>
    </xf>
    <xf numFmtId="0" fontId="29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0" fillId="4" borderId="16" xfId="0" applyFont="1" applyFill="1" applyBorder="1" applyAlignment="1" applyProtection="1">
      <alignment horizontal="center" vertical="center" wrapText="1"/>
    </xf>
    <xf numFmtId="0" fontId="20" fillId="4" borderId="17" xfId="0" applyFont="1" applyFill="1" applyBorder="1" applyAlignment="1" applyProtection="1">
      <alignment horizontal="center" vertical="center" wrapText="1"/>
    </xf>
    <xf numFmtId="0" fontId="20" fillId="4" borderId="18" xfId="0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2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0" fillId="0" borderId="12" xfId="0" applyNumberFormat="1" applyFont="1" applyBorder="1" applyAlignment="1" applyProtection="1"/>
    <xf numFmtId="166" fontId="30" fillId="0" borderId="13" xfId="0" applyNumberFormat="1" applyFont="1" applyBorder="1" applyAlignment="1" applyProtection="1"/>
    <xf numFmtId="4" fontId="31" fillId="0" borderId="0" xfId="0" applyNumberFormat="1" applyFont="1" applyAlignment="1">
      <alignment vertical="center"/>
    </xf>
    <xf numFmtId="0" fontId="7" fillId="0" borderId="3" xfId="0" applyFont="1" applyBorder="1" applyAlignment="1" applyProtection="1"/>
    <xf numFmtId="0" fontId="7" fillId="0" borderId="0" xfId="0" applyFont="1" applyAlignment="1" applyProtection="1"/>
    <xf numFmtId="0" fontId="7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7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7" fillId="0" borderId="3" xfId="0" applyFont="1" applyBorder="1" applyAlignment="1"/>
    <xf numFmtId="0" fontId="7" fillId="0" borderId="14" xfId="0" applyFont="1" applyBorder="1" applyAlignment="1" applyProtection="1"/>
    <xf numFmtId="0" fontId="7" fillId="0" borderId="0" xfId="0" applyFont="1" applyBorder="1" applyAlignment="1" applyProtection="1"/>
    <xf numFmtId="166" fontId="7" fillId="0" borderId="0" xfId="0" applyNumberFormat="1" applyFont="1" applyBorder="1" applyAlignment="1" applyProtection="1"/>
    <xf numFmtId="166" fontId="7" fillId="0" borderId="15" xfId="0" applyNumberFormat="1" applyFont="1" applyBorder="1" applyAlignment="1" applyProtection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4" fontId="7" fillId="0" borderId="0" xfId="0" applyNumberFormat="1" applyFont="1" applyAlignment="1">
      <alignment vertical="center"/>
    </xf>
    <xf numFmtId="0" fontId="20" fillId="0" borderId="22" xfId="0" applyFont="1" applyBorder="1" applyAlignment="1" applyProtection="1">
      <alignment horizontal="center" vertical="center"/>
    </xf>
    <xf numFmtId="49" fontId="20" fillId="0" borderId="22" xfId="0" applyNumberFormat="1" applyFont="1" applyBorder="1" applyAlignment="1" applyProtection="1">
      <alignment horizontal="left" vertical="center" wrapText="1"/>
    </xf>
    <xf numFmtId="0" fontId="20" fillId="0" borderId="22" xfId="0" applyFont="1" applyBorder="1" applyAlignment="1" applyProtection="1">
      <alignment horizontal="left" vertical="center" wrapText="1"/>
    </xf>
    <xf numFmtId="0" fontId="20" fillId="0" borderId="22" xfId="0" applyFont="1" applyBorder="1" applyAlignment="1" applyProtection="1">
      <alignment horizontal="center" vertical="center" wrapText="1"/>
    </xf>
    <xf numFmtId="4" fontId="20" fillId="0" borderId="22" xfId="0" applyNumberFormat="1" applyFont="1" applyBorder="1" applyAlignment="1" applyProtection="1">
      <alignment vertical="center"/>
    </xf>
    <xf numFmtId="4" fontId="20" fillId="2" borderId="22" xfId="0" applyNumberFormat="1" applyFont="1" applyFill="1" applyBorder="1" applyAlignment="1" applyProtection="1">
      <alignment vertical="center"/>
      <protection locked="0"/>
    </xf>
    <xf numFmtId="0" fontId="21" fillId="2" borderId="14" xfId="0" applyFont="1" applyFill="1" applyBorder="1" applyAlignment="1" applyProtection="1">
      <alignment horizontal="left" vertical="center"/>
      <protection locked="0"/>
    </xf>
    <xf numFmtId="0" fontId="21" fillId="0" borderId="0" xfId="0" applyFont="1" applyBorder="1" applyAlignment="1" applyProtection="1">
      <alignment horizontal="center" vertical="center"/>
    </xf>
    <xf numFmtId="166" fontId="21" fillId="0" borderId="0" xfId="0" applyNumberFormat="1" applyFont="1" applyBorder="1" applyAlignment="1" applyProtection="1">
      <alignment vertical="center"/>
    </xf>
    <xf numFmtId="166" fontId="21" fillId="0" borderId="15" xfId="0" applyNumberFormat="1" applyFont="1" applyBorder="1" applyAlignment="1" applyProtection="1">
      <alignment vertical="center"/>
    </xf>
    <xf numFmtId="0" fontId="20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2" fillId="0" borderId="0" xfId="0" applyFont="1" applyAlignment="1" applyProtection="1">
      <alignment horizontal="left" vertical="center"/>
    </xf>
    <xf numFmtId="0" fontId="33" fillId="0" borderId="0" xfId="1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34" fillId="0" borderId="0" xfId="0" applyFont="1" applyAlignment="1" applyProtection="1">
      <alignment horizontal="left" vertical="center"/>
    </xf>
    <xf numFmtId="0" fontId="35" fillId="0" borderId="0" xfId="0" applyFont="1" applyAlignment="1" applyProtection="1">
      <alignment vertical="center" wrapText="1"/>
    </xf>
    <xf numFmtId="0" fontId="0" fillId="0" borderId="19" xfId="0" applyFont="1" applyBorder="1" applyAlignment="1" applyProtection="1">
      <alignment vertical="center"/>
    </xf>
    <xf numFmtId="0" fontId="0" fillId="0" borderId="20" xfId="0" applyBorder="1" applyAlignment="1" applyProtection="1">
      <alignment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8" fillId="0" borderId="3" xfId="0" applyFont="1" applyBorder="1" applyAlignment="1" applyProtection="1">
      <alignment vertical="center"/>
    </xf>
    <xf numFmtId="0" fontId="8" fillId="0" borderId="0" xfId="0" applyFont="1" applyAlignment="1" applyProtection="1">
      <alignment vertical="center"/>
    </xf>
    <xf numFmtId="0" fontId="8" fillId="0" borderId="20" xfId="0" applyFont="1" applyBorder="1" applyAlignment="1" applyProtection="1">
      <alignment horizontal="left" vertical="center"/>
    </xf>
    <xf numFmtId="0" fontId="8" fillId="0" borderId="20" xfId="0" applyFont="1" applyBorder="1" applyAlignment="1" applyProtection="1">
      <alignment vertical="center"/>
    </xf>
    <xf numFmtId="4" fontId="8" fillId="0" borderId="20" xfId="0" applyNumberFormat="1" applyFont="1" applyBorder="1" applyAlignment="1" applyProtection="1">
      <alignment vertical="center"/>
    </xf>
    <xf numFmtId="0" fontId="8" fillId="0" borderId="3" xfId="0" applyFont="1" applyBorder="1" applyAlignment="1">
      <alignment vertical="center"/>
    </xf>
    <xf numFmtId="0" fontId="8" fillId="0" borderId="0" xfId="0" applyFont="1" applyAlignment="1" applyProtection="1">
      <alignment horizontal="left"/>
    </xf>
    <xf numFmtId="4" fontId="8" fillId="0" borderId="0" xfId="0" applyNumberFormat="1" applyFont="1" applyAlignment="1" applyProtection="1"/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4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36" fillId="0" borderId="22" xfId="0" applyFont="1" applyBorder="1" applyAlignment="1" applyProtection="1">
      <alignment horizontal="center" vertical="center"/>
    </xf>
    <xf numFmtId="49" fontId="36" fillId="0" borderId="22" xfId="0" applyNumberFormat="1" applyFont="1" applyBorder="1" applyAlignment="1" applyProtection="1">
      <alignment horizontal="left" vertical="center" wrapText="1"/>
    </xf>
    <xf numFmtId="0" fontId="36" fillId="0" borderId="22" xfId="0" applyFont="1" applyBorder="1" applyAlignment="1" applyProtection="1">
      <alignment horizontal="left" vertical="center" wrapText="1"/>
    </xf>
    <xf numFmtId="0" fontId="36" fillId="0" borderId="22" xfId="0" applyFont="1" applyBorder="1" applyAlignment="1" applyProtection="1">
      <alignment horizontal="center" vertical="center" wrapText="1"/>
    </xf>
    <xf numFmtId="4" fontId="36" fillId="0" borderId="22" xfId="0" applyNumberFormat="1" applyFont="1" applyBorder="1" applyAlignment="1" applyProtection="1">
      <alignment vertical="center"/>
    </xf>
    <xf numFmtId="4" fontId="36" fillId="2" borderId="22" xfId="0" applyNumberFormat="1" applyFont="1" applyFill="1" applyBorder="1" applyAlignment="1" applyProtection="1">
      <alignment vertical="center"/>
      <protection locked="0"/>
    </xf>
    <xf numFmtId="0" fontId="37" fillId="0" borderId="3" xfId="0" applyFont="1" applyBorder="1" applyAlignment="1">
      <alignment vertical="center"/>
    </xf>
    <xf numFmtId="0" fontId="36" fillId="2" borderId="14" xfId="0" applyFont="1" applyFill="1" applyBorder="1" applyAlignment="1" applyProtection="1">
      <alignment horizontal="left" vertical="center"/>
      <protection locked="0"/>
    </xf>
    <xf numFmtId="0" fontId="36" fillId="0" borderId="0" xfId="0" applyFont="1" applyBorder="1" applyAlignment="1" applyProtection="1">
      <alignment horizontal="center" vertical="center"/>
    </xf>
    <xf numFmtId="0" fontId="15" fillId="0" borderId="0" xfId="0" applyFont="1" applyAlignment="1">
      <alignment horizontal="left" vertical="top" wrapText="1"/>
    </xf>
    <xf numFmtId="0" fontId="15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0" fillId="0" borderId="0" xfId="0" applyProtection="1"/>
    <xf numFmtId="0" fontId="3" fillId="0" borderId="0" xfId="0" applyFont="1" applyAlignment="1" applyProtection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4" fontId="16" fillId="0" borderId="5" xfId="0" applyNumberFormat="1" applyFont="1" applyBorder="1" applyAlignment="1" applyProtection="1">
      <alignment vertical="center"/>
    </xf>
    <xf numFmtId="0" fontId="0" fillId="0" borderId="5" xfId="0" applyFont="1" applyBorder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4" fontId="17" fillId="0" borderId="0" xfId="0" applyNumberFormat="1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18" fillId="0" borderId="11" xfId="0" applyFont="1" applyBorder="1" applyAlignment="1">
      <alignment horizontal="center" vertical="center"/>
    </xf>
    <xf numFmtId="0" fontId="18" fillId="0" borderId="12" xfId="0" applyFont="1" applyBorder="1" applyAlignment="1">
      <alignment horizontal="left" vertical="center"/>
    </xf>
    <xf numFmtId="0" fontId="19" fillId="0" borderId="14" xfId="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19" fillId="0" borderId="14" xfId="0" applyFont="1" applyBorder="1" applyAlignment="1" applyProtection="1">
      <alignment horizontal="left" vertical="center"/>
    </xf>
    <xf numFmtId="0" fontId="19" fillId="0" borderId="0" xfId="0" applyFont="1" applyBorder="1" applyAlignment="1" applyProtection="1">
      <alignment horizontal="left" vertical="center"/>
    </xf>
    <xf numFmtId="0" fontId="20" fillId="4" borderId="6" xfId="0" applyFont="1" applyFill="1" applyBorder="1" applyAlignment="1" applyProtection="1">
      <alignment horizontal="center" vertical="center"/>
    </xf>
    <xf numFmtId="0" fontId="20" fillId="4" borderId="7" xfId="0" applyFont="1" applyFill="1" applyBorder="1" applyAlignment="1" applyProtection="1">
      <alignment horizontal="left" vertical="center"/>
    </xf>
    <xf numFmtId="0" fontId="20" fillId="4" borderId="7" xfId="0" applyFont="1" applyFill="1" applyBorder="1" applyAlignment="1" applyProtection="1">
      <alignment horizontal="center" vertical="center"/>
    </xf>
    <xf numFmtId="0" fontId="20" fillId="4" borderId="7" xfId="0" applyFont="1" applyFill="1" applyBorder="1" applyAlignment="1" applyProtection="1">
      <alignment horizontal="right" vertical="center"/>
    </xf>
    <xf numFmtId="4" fontId="26" fillId="0" borderId="0" xfId="0" applyNumberFormat="1" applyFont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25" fillId="0" borderId="0" xfId="0" applyFont="1" applyAlignment="1" applyProtection="1">
      <alignment horizontal="left" vertical="center" wrapText="1"/>
    </xf>
    <xf numFmtId="4" fontId="22" fillId="0" borderId="0" xfId="0" applyNumberFormat="1" applyFont="1" applyAlignment="1" applyProtection="1">
      <alignment horizontal="right" vertical="center"/>
    </xf>
    <xf numFmtId="4" fontId="22" fillId="0" borderId="0" xfId="0" applyNumberFormat="1" applyFont="1" applyAlignment="1" applyProtection="1">
      <alignment vertical="center"/>
    </xf>
    <xf numFmtId="0" fontId="0" fillId="0" borderId="0" xfId="0"/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horizontal="left" vertical="center"/>
    </xf>
    <xf numFmtId="0" fontId="0" fillId="0" borderId="0" xfId="0" applyFont="1" applyAlignment="1" applyProtection="1">
      <alignment vertical="center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2.xml"/><Relationship Id="rId3" Type="http://schemas.openxmlformats.org/officeDocument/2006/relationships/hyperlink" Target="https://podminky.urs.cz/item/CS_URS_2025_02/012103000" TargetMode="External"/><Relationship Id="rId7" Type="http://schemas.openxmlformats.org/officeDocument/2006/relationships/hyperlink" Target="https://podminky.urs.cz/item/CS_URS_2025_02/043002000" TargetMode="External"/><Relationship Id="rId2" Type="http://schemas.openxmlformats.org/officeDocument/2006/relationships/hyperlink" Target="https://podminky.urs.cz/item/CS_URS_2025_02/034503000" TargetMode="External"/><Relationship Id="rId1" Type="http://schemas.openxmlformats.org/officeDocument/2006/relationships/hyperlink" Target="https://podminky.urs.cz/item/CS_URS_2025_02/030001000" TargetMode="External"/><Relationship Id="rId6" Type="http://schemas.openxmlformats.org/officeDocument/2006/relationships/hyperlink" Target="https://podminky.urs.cz/item/CS_URS_2025_02/013254000" TargetMode="External"/><Relationship Id="rId5" Type="http://schemas.openxmlformats.org/officeDocument/2006/relationships/hyperlink" Target="https://podminky.urs.cz/item/CS_URS_2025_02/012303000" TargetMode="External"/><Relationship Id="rId4" Type="http://schemas.openxmlformats.org/officeDocument/2006/relationships/hyperlink" Target="https://podminky.urs.cz/item/CS_URS_2025_02/012203000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5_02/569931132" TargetMode="External"/><Relationship Id="rId13" Type="http://schemas.openxmlformats.org/officeDocument/2006/relationships/hyperlink" Target="https://podminky.urs.cz/item/CS_URS_2025_02/915111121" TargetMode="External"/><Relationship Id="rId18" Type="http://schemas.openxmlformats.org/officeDocument/2006/relationships/hyperlink" Target="https://podminky.urs.cz/item/CS_URS_2025_02/915221122" TargetMode="External"/><Relationship Id="rId3" Type="http://schemas.openxmlformats.org/officeDocument/2006/relationships/hyperlink" Target="https://podminky.urs.cz/item/CS_URS_2025_02/573211108" TargetMode="External"/><Relationship Id="rId21" Type="http://schemas.openxmlformats.org/officeDocument/2006/relationships/hyperlink" Target="https://podminky.urs.cz/item/CS_URS_2025_02/919732211" TargetMode="External"/><Relationship Id="rId7" Type="http://schemas.openxmlformats.org/officeDocument/2006/relationships/hyperlink" Target="https://podminky.urs.cz/item/CS_URS_2025_02/564950413" TargetMode="External"/><Relationship Id="rId12" Type="http://schemas.openxmlformats.org/officeDocument/2006/relationships/hyperlink" Target="https://podminky.urs.cz/item/CS_URS_2025_02/915211112" TargetMode="External"/><Relationship Id="rId17" Type="http://schemas.openxmlformats.org/officeDocument/2006/relationships/hyperlink" Target="https://podminky.urs.cz/item/CS_URS_2025_02/915121121" TargetMode="External"/><Relationship Id="rId2" Type="http://schemas.openxmlformats.org/officeDocument/2006/relationships/hyperlink" Target="https://podminky.urs.cz/item/CS_URS_2025_02/181951112" TargetMode="External"/><Relationship Id="rId16" Type="http://schemas.openxmlformats.org/officeDocument/2006/relationships/hyperlink" Target="https://podminky.urs.cz/item/CS_URS_2025_02/915221112" TargetMode="External"/><Relationship Id="rId20" Type="http://schemas.openxmlformats.org/officeDocument/2006/relationships/hyperlink" Target="https://podminky.urs.cz/item/CS_URS_2025_02/919122132" TargetMode="External"/><Relationship Id="rId1" Type="http://schemas.openxmlformats.org/officeDocument/2006/relationships/hyperlink" Target="https://podminky.urs.cz/item/CS_URS_2025_02/122552203" TargetMode="External"/><Relationship Id="rId6" Type="http://schemas.openxmlformats.org/officeDocument/2006/relationships/hyperlink" Target="https://podminky.urs.cz/item/CS_URS_2025_02/577144131" TargetMode="External"/><Relationship Id="rId11" Type="http://schemas.openxmlformats.org/officeDocument/2006/relationships/hyperlink" Target="https://podminky.urs.cz/item/CS_URS_2025_02/915111111" TargetMode="External"/><Relationship Id="rId24" Type="http://schemas.openxmlformats.org/officeDocument/2006/relationships/drawing" Target="../drawings/drawing3.xml"/><Relationship Id="rId5" Type="http://schemas.openxmlformats.org/officeDocument/2006/relationships/hyperlink" Target="https://podminky.urs.cz/item/CS_URS_2025_02/577165132" TargetMode="External"/><Relationship Id="rId15" Type="http://schemas.openxmlformats.org/officeDocument/2006/relationships/hyperlink" Target="https://podminky.urs.cz/item/CS_URS_2025_02/915121111" TargetMode="External"/><Relationship Id="rId23" Type="http://schemas.openxmlformats.org/officeDocument/2006/relationships/hyperlink" Target="https://podminky.urs.cz/item/CS_URS_2025_02/998225111" TargetMode="External"/><Relationship Id="rId10" Type="http://schemas.openxmlformats.org/officeDocument/2006/relationships/hyperlink" Target="https://podminky.urs.cz/item/CS_URS_2025_02/915611111" TargetMode="External"/><Relationship Id="rId19" Type="http://schemas.openxmlformats.org/officeDocument/2006/relationships/hyperlink" Target="https://podminky.urs.cz/item/CS_URS_2025_02/919112233" TargetMode="External"/><Relationship Id="rId4" Type="http://schemas.openxmlformats.org/officeDocument/2006/relationships/hyperlink" Target="https://podminky.urs.cz/item/CS_URS_2025_02/565145111" TargetMode="External"/><Relationship Id="rId9" Type="http://schemas.openxmlformats.org/officeDocument/2006/relationships/hyperlink" Target="https://podminky.urs.cz/item/CS_URS_2025_02/912221111" TargetMode="External"/><Relationship Id="rId14" Type="http://schemas.openxmlformats.org/officeDocument/2006/relationships/hyperlink" Target="https://podminky.urs.cz/item/CS_URS_2025_02/915211122" TargetMode="External"/><Relationship Id="rId22" Type="http://schemas.openxmlformats.org/officeDocument/2006/relationships/hyperlink" Target="https://podminky.urs.cz/item/CS_URS_2025_02/9389021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58"/>
  <sheetViews>
    <sheetView showGridLines="0" tabSelected="1" workbookViewId="0"/>
  </sheetViews>
  <sheetFormatPr defaultRowHeight="1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 ht="11.25">
      <c r="A1" s="15" t="s">
        <v>0</v>
      </c>
      <c r="AZ1" s="15" t="s">
        <v>1</v>
      </c>
      <c r="BA1" s="15" t="s">
        <v>2</v>
      </c>
      <c r="BB1" s="15" t="s">
        <v>3</v>
      </c>
      <c r="BT1" s="15" t="s">
        <v>4</v>
      </c>
      <c r="BU1" s="15" t="s">
        <v>4</v>
      </c>
      <c r="BV1" s="15" t="s">
        <v>5</v>
      </c>
    </row>
    <row r="2" spans="1:74" s="1" customFormat="1" ht="36.950000000000003" customHeight="1">
      <c r="AR2" s="264"/>
      <c r="AS2" s="264"/>
      <c r="AT2" s="264"/>
      <c r="AU2" s="264"/>
      <c r="AV2" s="264"/>
      <c r="AW2" s="264"/>
      <c r="AX2" s="264"/>
      <c r="AY2" s="264"/>
      <c r="AZ2" s="264"/>
      <c r="BA2" s="264"/>
      <c r="BB2" s="264"/>
      <c r="BC2" s="264"/>
      <c r="BD2" s="264"/>
      <c r="BE2" s="264"/>
      <c r="BS2" s="16" t="s">
        <v>6</v>
      </c>
      <c r="BT2" s="16" t="s">
        <v>7</v>
      </c>
    </row>
    <row r="3" spans="1:74" s="1" customFormat="1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  <c r="BS3" s="16" t="s">
        <v>6</v>
      </c>
      <c r="BT3" s="16" t="s">
        <v>8</v>
      </c>
    </row>
    <row r="4" spans="1:74" s="1" customFormat="1" ht="24.95" customHeight="1">
      <c r="B4" s="20"/>
      <c r="C4" s="21"/>
      <c r="D4" s="22" t="s">
        <v>9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19"/>
      <c r="AS4" s="23" t="s">
        <v>10</v>
      </c>
      <c r="BE4" s="24" t="s">
        <v>11</v>
      </c>
      <c r="BS4" s="16" t="s">
        <v>12</v>
      </c>
    </row>
    <row r="5" spans="1:74" s="1" customFormat="1" ht="12" customHeight="1">
      <c r="B5" s="20"/>
      <c r="C5" s="21"/>
      <c r="D5" s="25" t="s">
        <v>13</v>
      </c>
      <c r="E5" s="21"/>
      <c r="F5" s="21"/>
      <c r="G5" s="21"/>
      <c r="H5" s="21"/>
      <c r="I5" s="21"/>
      <c r="J5" s="21"/>
      <c r="K5" s="228" t="s">
        <v>14</v>
      </c>
      <c r="L5" s="229"/>
      <c r="M5" s="229"/>
      <c r="N5" s="229"/>
      <c r="O5" s="229"/>
      <c r="P5" s="229"/>
      <c r="Q5" s="229"/>
      <c r="R5" s="229"/>
      <c r="S5" s="229"/>
      <c r="T5" s="229"/>
      <c r="U5" s="229"/>
      <c r="V5" s="229"/>
      <c r="W5" s="229"/>
      <c r="X5" s="229"/>
      <c r="Y5" s="229"/>
      <c r="Z5" s="229"/>
      <c r="AA5" s="229"/>
      <c r="AB5" s="229"/>
      <c r="AC5" s="229"/>
      <c r="AD5" s="229"/>
      <c r="AE5" s="229"/>
      <c r="AF5" s="229"/>
      <c r="AG5" s="229"/>
      <c r="AH5" s="229"/>
      <c r="AI5" s="229"/>
      <c r="AJ5" s="229"/>
      <c r="AK5" s="229"/>
      <c r="AL5" s="229"/>
      <c r="AM5" s="229"/>
      <c r="AN5" s="229"/>
      <c r="AO5" s="229"/>
      <c r="AP5" s="21"/>
      <c r="AQ5" s="21"/>
      <c r="AR5" s="19"/>
      <c r="BE5" s="225" t="s">
        <v>15</v>
      </c>
      <c r="BS5" s="16" t="s">
        <v>6</v>
      </c>
    </row>
    <row r="6" spans="1:74" s="1" customFormat="1" ht="36.950000000000003" customHeight="1">
      <c r="B6" s="20"/>
      <c r="C6" s="21"/>
      <c r="D6" s="27" t="s">
        <v>16</v>
      </c>
      <c r="E6" s="21"/>
      <c r="F6" s="21"/>
      <c r="G6" s="21"/>
      <c r="H6" s="21"/>
      <c r="I6" s="21"/>
      <c r="J6" s="21"/>
      <c r="K6" s="230" t="s">
        <v>17</v>
      </c>
      <c r="L6" s="229"/>
      <c r="M6" s="229"/>
      <c r="N6" s="229"/>
      <c r="O6" s="229"/>
      <c r="P6" s="229"/>
      <c r="Q6" s="229"/>
      <c r="R6" s="229"/>
      <c r="S6" s="229"/>
      <c r="T6" s="229"/>
      <c r="U6" s="229"/>
      <c r="V6" s="229"/>
      <c r="W6" s="229"/>
      <c r="X6" s="229"/>
      <c r="Y6" s="229"/>
      <c r="Z6" s="229"/>
      <c r="AA6" s="229"/>
      <c r="AB6" s="229"/>
      <c r="AC6" s="229"/>
      <c r="AD6" s="229"/>
      <c r="AE6" s="229"/>
      <c r="AF6" s="229"/>
      <c r="AG6" s="229"/>
      <c r="AH6" s="229"/>
      <c r="AI6" s="229"/>
      <c r="AJ6" s="229"/>
      <c r="AK6" s="229"/>
      <c r="AL6" s="229"/>
      <c r="AM6" s="229"/>
      <c r="AN6" s="229"/>
      <c r="AO6" s="229"/>
      <c r="AP6" s="21"/>
      <c r="AQ6" s="21"/>
      <c r="AR6" s="19"/>
      <c r="BE6" s="226"/>
      <c r="BS6" s="16" t="s">
        <v>6</v>
      </c>
    </row>
    <row r="7" spans="1:74" s="1" customFormat="1" ht="12" customHeight="1">
      <c r="B7" s="20"/>
      <c r="C7" s="21"/>
      <c r="D7" s="28" t="s">
        <v>18</v>
      </c>
      <c r="E7" s="21"/>
      <c r="F7" s="21"/>
      <c r="G7" s="21"/>
      <c r="H7" s="21"/>
      <c r="I7" s="21"/>
      <c r="J7" s="21"/>
      <c r="K7" s="26" t="s">
        <v>19</v>
      </c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8" t="s">
        <v>20</v>
      </c>
      <c r="AL7" s="21"/>
      <c r="AM7" s="21"/>
      <c r="AN7" s="26" t="s">
        <v>19</v>
      </c>
      <c r="AO7" s="21"/>
      <c r="AP7" s="21"/>
      <c r="AQ7" s="21"/>
      <c r="AR7" s="19"/>
      <c r="BE7" s="226"/>
      <c r="BS7" s="16" t="s">
        <v>6</v>
      </c>
    </row>
    <row r="8" spans="1:74" s="1" customFormat="1" ht="12" customHeight="1">
      <c r="B8" s="20"/>
      <c r="C8" s="21"/>
      <c r="D8" s="28" t="s">
        <v>21</v>
      </c>
      <c r="E8" s="21"/>
      <c r="F8" s="21"/>
      <c r="G8" s="21"/>
      <c r="H8" s="21"/>
      <c r="I8" s="21"/>
      <c r="J8" s="21"/>
      <c r="K8" s="26" t="s">
        <v>22</v>
      </c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8" t="s">
        <v>23</v>
      </c>
      <c r="AL8" s="21"/>
      <c r="AM8" s="21"/>
      <c r="AN8" s="29" t="s">
        <v>24</v>
      </c>
      <c r="AO8" s="21"/>
      <c r="AP8" s="21"/>
      <c r="AQ8" s="21"/>
      <c r="AR8" s="19"/>
      <c r="BE8" s="226"/>
      <c r="BS8" s="16" t="s">
        <v>6</v>
      </c>
    </row>
    <row r="9" spans="1:74" s="1" customFormat="1" ht="14.45" customHeight="1">
      <c r="B9" s="20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19"/>
      <c r="BE9" s="226"/>
      <c r="BS9" s="16" t="s">
        <v>6</v>
      </c>
    </row>
    <row r="10" spans="1:74" s="1" customFormat="1" ht="12" customHeight="1">
      <c r="B10" s="20"/>
      <c r="C10" s="21"/>
      <c r="D10" s="28" t="s">
        <v>25</v>
      </c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8" t="s">
        <v>26</v>
      </c>
      <c r="AL10" s="21"/>
      <c r="AM10" s="21"/>
      <c r="AN10" s="26" t="s">
        <v>19</v>
      </c>
      <c r="AO10" s="21"/>
      <c r="AP10" s="21"/>
      <c r="AQ10" s="21"/>
      <c r="AR10" s="19"/>
      <c r="BE10" s="226"/>
      <c r="BS10" s="16" t="s">
        <v>6</v>
      </c>
    </row>
    <row r="11" spans="1:74" s="1" customFormat="1" ht="18.399999999999999" customHeight="1">
      <c r="B11" s="20"/>
      <c r="C11" s="21"/>
      <c r="D11" s="21"/>
      <c r="E11" s="26" t="s">
        <v>27</v>
      </c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8" t="s">
        <v>28</v>
      </c>
      <c r="AL11" s="21"/>
      <c r="AM11" s="21"/>
      <c r="AN11" s="26" t="s">
        <v>19</v>
      </c>
      <c r="AO11" s="21"/>
      <c r="AP11" s="21"/>
      <c r="AQ11" s="21"/>
      <c r="AR11" s="19"/>
      <c r="BE11" s="226"/>
      <c r="BS11" s="16" t="s">
        <v>6</v>
      </c>
    </row>
    <row r="12" spans="1:74" s="1" customFormat="1" ht="6.95" customHeight="1">
      <c r="B12" s="20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19"/>
      <c r="BE12" s="226"/>
      <c r="BS12" s="16" t="s">
        <v>6</v>
      </c>
    </row>
    <row r="13" spans="1:74" s="1" customFormat="1" ht="12" customHeight="1">
      <c r="B13" s="20"/>
      <c r="C13" s="21"/>
      <c r="D13" s="28" t="s">
        <v>29</v>
      </c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8" t="s">
        <v>26</v>
      </c>
      <c r="AL13" s="21"/>
      <c r="AM13" s="21"/>
      <c r="AN13" s="30" t="s">
        <v>30</v>
      </c>
      <c r="AO13" s="21"/>
      <c r="AP13" s="21"/>
      <c r="AQ13" s="21"/>
      <c r="AR13" s="19"/>
      <c r="BE13" s="226"/>
      <c r="BS13" s="16" t="s">
        <v>6</v>
      </c>
    </row>
    <row r="14" spans="1:74" ht="12.75">
      <c r="B14" s="20"/>
      <c r="C14" s="21"/>
      <c r="D14" s="21"/>
      <c r="E14" s="231" t="s">
        <v>30</v>
      </c>
      <c r="F14" s="232"/>
      <c r="G14" s="232"/>
      <c r="H14" s="232"/>
      <c r="I14" s="232"/>
      <c r="J14" s="232"/>
      <c r="K14" s="232"/>
      <c r="L14" s="232"/>
      <c r="M14" s="232"/>
      <c r="N14" s="232"/>
      <c r="O14" s="232"/>
      <c r="P14" s="232"/>
      <c r="Q14" s="232"/>
      <c r="R14" s="232"/>
      <c r="S14" s="232"/>
      <c r="T14" s="232"/>
      <c r="U14" s="232"/>
      <c r="V14" s="232"/>
      <c r="W14" s="232"/>
      <c r="X14" s="232"/>
      <c r="Y14" s="232"/>
      <c r="Z14" s="232"/>
      <c r="AA14" s="232"/>
      <c r="AB14" s="232"/>
      <c r="AC14" s="232"/>
      <c r="AD14" s="232"/>
      <c r="AE14" s="232"/>
      <c r="AF14" s="232"/>
      <c r="AG14" s="232"/>
      <c r="AH14" s="232"/>
      <c r="AI14" s="232"/>
      <c r="AJ14" s="232"/>
      <c r="AK14" s="28" t="s">
        <v>28</v>
      </c>
      <c r="AL14" s="21"/>
      <c r="AM14" s="21"/>
      <c r="AN14" s="30" t="s">
        <v>30</v>
      </c>
      <c r="AO14" s="21"/>
      <c r="AP14" s="21"/>
      <c r="AQ14" s="21"/>
      <c r="AR14" s="19"/>
      <c r="BE14" s="226"/>
      <c r="BS14" s="16" t="s">
        <v>6</v>
      </c>
    </row>
    <row r="15" spans="1:74" s="1" customFormat="1" ht="6.95" customHeight="1">
      <c r="B15" s="20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19"/>
      <c r="BE15" s="226"/>
      <c r="BS15" s="16" t="s">
        <v>4</v>
      </c>
    </row>
    <row r="16" spans="1:74" s="1" customFormat="1" ht="12" customHeight="1">
      <c r="B16" s="20"/>
      <c r="C16" s="21"/>
      <c r="D16" s="28" t="s">
        <v>31</v>
      </c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8" t="s">
        <v>26</v>
      </c>
      <c r="AL16" s="21"/>
      <c r="AM16" s="21"/>
      <c r="AN16" s="26" t="s">
        <v>19</v>
      </c>
      <c r="AO16" s="21"/>
      <c r="AP16" s="21"/>
      <c r="AQ16" s="21"/>
      <c r="AR16" s="19"/>
      <c r="BE16" s="226"/>
      <c r="BS16" s="16" t="s">
        <v>4</v>
      </c>
    </row>
    <row r="17" spans="1:71" s="1" customFormat="1" ht="18.399999999999999" customHeight="1">
      <c r="B17" s="20"/>
      <c r="C17" s="21"/>
      <c r="D17" s="21"/>
      <c r="E17" s="26" t="s">
        <v>32</v>
      </c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8" t="s">
        <v>28</v>
      </c>
      <c r="AL17" s="21"/>
      <c r="AM17" s="21"/>
      <c r="AN17" s="26" t="s">
        <v>19</v>
      </c>
      <c r="AO17" s="21"/>
      <c r="AP17" s="21"/>
      <c r="AQ17" s="21"/>
      <c r="AR17" s="19"/>
      <c r="BE17" s="226"/>
      <c r="BS17" s="16" t="s">
        <v>33</v>
      </c>
    </row>
    <row r="18" spans="1:71" s="1" customFormat="1" ht="6.95" customHeight="1">
      <c r="B18" s="20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19"/>
      <c r="BE18" s="226"/>
      <c r="BS18" s="16" t="s">
        <v>6</v>
      </c>
    </row>
    <row r="19" spans="1:71" s="1" customFormat="1" ht="12" customHeight="1">
      <c r="B19" s="20"/>
      <c r="C19" s="21"/>
      <c r="D19" s="28" t="s">
        <v>34</v>
      </c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8" t="s">
        <v>26</v>
      </c>
      <c r="AL19" s="21"/>
      <c r="AM19" s="21"/>
      <c r="AN19" s="26" t="s">
        <v>19</v>
      </c>
      <c r="AO19" s="21"/>
      <c r="AP19" s="21"/>
      <c r="AQ19" s="21"/>
      <c r="AR19" s="19"/>
      <c r="BE19" s="226"/>
      <c r="BS19" s="16" t="s">
        <v>12</v>
      </c>
    </row>
    <row r="20" spans="1:71" s="1" customFormat="1" ht="18.399999999999999" customHeight="1">
      <c r="B20" s="20"/>
      <c r="C20" s="21"/>
      <c r="D20" s="21"/>
      <c r="E20" s="26" t="s">
        <v>35</v>
      </c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8" t="s">
        <v>28</v>
      </c>
      <c r="AL20" s="21"/>
      <c r="AM20" s="21"/>
      <c r="AN20" s="26" t="s">
        <v>19</v>
      </c>
      <c r="AO20" s="21"/>
      <c r="AP20" s="21"/>
      <c r="AQ20" s="21"/>
      <c r="AR20" s="19"/>
      <c r="BE20" s="226"/>
      <c r="BS20" s="16" t="s">
        <v>4</v>
      </c>
    </row>
    <row r="21" spans="1:71" s="1" customFormat="1" ht="6.95" customHeight="1">
      <c r="B21" s="20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19"/>
      <c r="BE21" s="226"/>
    </row>
    <row r="22" spans="1:71" s="1" customFormat="1" ht="12" customHeight="1">
      <c r="B22" s="20"/>
      <c r="C22" s="21"/>
      <c r="D22" s="28" t="s">
        <v>36</v>
      </c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19"/>
      <c r="BE22" s="226"/>
    </row>
    <row r="23" spans="1:71" s="1" customFormat="1" ht="47.25" customHeight="1">
      <c r="B23" s="20"/>
      <c r="C23" s="21"/>
      <c r="D23" s="21"/>
      <c r="E23" s="233" t="s">
        <v>37</v>
      </c>
      <c r="F23" s="233"/>
      <c r="G23" s="233"/>
      <c r="H23" s="233"/>
      <c r="I23" s="233"/>
      <c r="J23" s="233"/>
      <c r="K23" s="233"/>
      <c r="L23" s="233"/>
      <c r="M23" s="233"/>
      <c r="N23" s="233"/>
      <c r="O23" s="233"/>
      <c r="P23" s="233"/>
      <c r="Q23" s="233"/>
      <c r="R23" s="233"/>
      <c r="S23" s="233"/>
      <c r="T23" s="233"/>
      <c r="U23" s="233"/>
      <c r="V23" s="233"/>
      <c r="W23" s="233"/>
      <c r="X23" s="233"/>
      <c r="Y23" s="233"/>
      <c r="Z23" s="233"/>
      <c r="AA23" s="233"/>
      <c r="AB23" s="233"/>
      <c r="AC23" s="233"/>
      <c r="AD23" s="233"/>
      <c r="AE23" s="233"/>
      <c r="AF23" s="233"/>
      <c r="AG23" s="233"/>
      <c r="AH23" s="233"/>
      <c r="AI23" s="233"/>
      <c r="AJ23" s="233"/>
      <c r="AK23" s="233"/>
      <c r="AL23" s="233"/>
      <c r="AM23" s="233"/>
      <c r="AN23" s="233"/>
      <c r="AO23" s="21"/>
      <c r="AP23" s="21"/>
      <c r="AQ23" s="21"/>
      <c r="AR23" s="19"/>
      <c r="BE23" s="226"/>
    </row>
    <row r="24" spans="1:71" s="1" customFormat="1" ht="6.95" customHeight="1">
      <c r="B24" s="20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19"/>
      <c r="BE24" s="226"/>
    </row>
    <row r="25" spans="1:71" s="1" customFormat="1" ht="6.95" customHeight="1">
      <c r="B25" s="20"/>
      <c r="C25" s="21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P25" s="21"/>
      <c r="AQ25" s="21"/>
      <c r="AR25" s="19"/>
      <c r="BE25" s="226"/>
    </row>
    <row r="26" spans="1:71" s="2" customFormat="1" ht="25.9" customHeight="1">
      <c r="A26" s="33"/>
      <c r="B26" s="34"/>
      <c r="C26" s="35"/>
      <c r="D26" s="36" t="s">
        <v>38</v>
      </c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234">
        <f>ROUND(AG54,1)</f>
        <v>0</v>
      </c>
      <c r="AL26" s="235"/>
      <c r="AM26" s="235"/>
      <c r="AN26" s="235"/>
      <c r="AO26" s="235"/>
      <c r="AP26" s="35"/>
      <c r="AQ26" s="35"/>
      <c r="AR26" s="38"/>
      <c r="BE26" s="226"/>
    </row>
    <row r="27" spans="1:71" s="2" customFormat="1" ht="6.95" customHeight="1">
      <c r="A27" s="33"/>
      <c r="B27" s="34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J27" s="35"/>
      <c r="AK27" s="35"/>
      <c r="AL27" s="35"/>
      <c r="AM27" s="35"/>
      <c r="AN27" s="35"/>
      <c r="AO27" s="35"/>
      <c r="AP27" s="35"/>
      <c r="AQ27" s="35"/>
      <c r="AR27" s="38"/>
      <c r="BE27" s="226"/>
    </row>
    <row r="28" spans="1:71" s="2" customFormat="1" ht="12.75">
      <c r="A28" s="33"/>
      <c r="B28" s="34"/>
      <c r="C28" s="35"/>
      <c r="D28" s="35"/>
      <c r="E28" s="35"/>
      <c r="F28" s="35"/>
      <c r="G28" s="35"/>
      <c r="H28" s="35"/>
      <c r="I28" s="35"/>
      <c r="J28" s="35"/>
      <c r="K28" s="35"/>
      <c r="L28" s="236" t="s">
        <v>39</v>
      </c>
      <c r="M28" s="236"/>
      <c r="N28" s="236"/>
      <c r="O28" s="236"/>
      <c r="P28" s="236"/>
      <c r="Q28" s="35"/>
      <c r="R28" s="35"/>
      <c r="S28" s="35"/>
      <c r="T28" s="35"/>
      <c r="U28" s="35"/>
      <c r="V28" s="35"/>
      <c r="W28" s="236" t="s">
        <v>40</v>
      </c>
      <c r="X28" s="236"/>
      <c r="Y28" s="236"/>
      <c r="Z28" s="236"/>
      <c r="AA28" s="236"/>
      <c r="AB28" s="236"/>
      <c r="AC28" s="236"/>
      <c r="AD28" s="236"/>
      <c r="AE28" s="236"/>
      <c r="AF28" s="35"/>
      <c r="AG28" s="35"/>
      <c r="AH28" s="35"/>
      <c r="AI28" s="35"/>
      <c r="AJ28" s="35"/>
      <c r="AK28" s="236" t="s">
        <v>41</v>
      </c>
      <c r="AL28" s="236"/>
      <c r="AM28" s="236"/>
      <c r="AN28" s="236"/>
      <c r="AO28" s="236"/>
      <c r="AP28" s="35"/>
      <c r="AQ28" s="35"/>
      <c r="AR28" s="38"/>
      <c r="BE28" s="226"/>
    </row>
    <row r="29" spans="1:71" s="3" customFormat="1" ht="14.45" customHeight="1">
      <c r="B29" s="39"/>
      <c r="C29" s="40"/>
      <c r="D29" s="28" t="s">
        <v>42</v>
      </c>
      <c r="E29" s="40"/>
      <c r="F29" s="28" t="s">
        <v>43</v>
      </c>
      <c r="G29" s="40"/>
      <c r="H29" s="40"/>
      <c r="I29" s="40"/>
      <c r="J29" s="40"/>
      <c r="K29" s="40"/>
      <c r="L29" s="239">
        <v>0.21</v>
      </c>
      <c r="M29" s="238"/>
      <c r="N29" s="238"/>
      <c r="O29" s="238"/>
      <c r="P29" s="238"/>
      <c r="Q29" s="40"/>
      <c r="R29" s="40"/>
      <c r="S29" s="40"/>
      <c r="T29" s="40"/>
      <c r="U29" s="40"/>
      <c r="V29" s="40"/>
      <c r="W29" s="237">
        <f>ROUND(AZ54, 1)</f>
        <v>0</v>
      </c>
      <c r="X29" s="238"/>
      <c r="Y29" s="238"/>
      <c r="Z29" s="238"/>
      <c r="AA29" s="238"/>
      <c r="AB29" s="238"/>
      <c r="AC29" s="238"/>
      <c r="AD29" s="238"/>
      <c r="AE29" s="238"/>
      <c r="AF29" s="40"/>
      <c r="AG29" s="40"/>
      <c r="AH29" s="40"/>
      <c r="AI29" s="40"/>
      <c r="AJ29" s="40"/>
      <c r="AK29" s="237">
        <f>ROUND(AV54, 1)</f>
        <v>0</v>
      </c>
      <c r="AL29" s="238"/>
      <c r="AM29" s="238"/>
      <c r="AN29" s="238"/>
      <c r="AO29" s="238"/>
      <c r="AP29" s="40"/>
      <c r="AQ29" s="40"/>
      <c r="AR29" s="41"/>
      <c r="BE29" s="227"/>
    </row>
    <row r="30" spans="1:71" s="3" customFormat="1" ht="14.45" customHeight="1">
      <c r="B30" s="39"/>
      <c r="C30" s="40"/>
      <c r="D30" s="40"/>
      <c r="E30" s="40"/>
      <c r="F30" s="28" t="s">
        <v>44</v>
      </c>
      <c r="G30" s="40"/>
      <c r="H30" s="40"/>
      <c r="I30" s="40"/>
      <c r="J30" s="40"/>
      <c r="K30" s="40"/>
      <c r="L30" s="239">
        <v>0.12</v>
      </c>
      <c r="M30" s="238"/>
      <c r="N30" s="238"/>
      <c r="O30" s="238"/>
      <c r="P30" s="238"/>
      <c r="Q30" s="40"/>
      <c r="R30" s="40"/>
      <c r="S30" s="40"/>
      <c r="T30" s="40"/>
      <c r="U30" s="40"/>
      <c r="V30" s="40"/>
      <c r="W30" s="237">
        <f>ROUND(BA54, 1)</f>
        <v>0</v>
      </c>
      <c r="X30" s="238"/>
      <c r="Y30" s="238"/>
      <c r="Z30" s="238"/>
      <c r="AA30" s="238"/>
      <c r="AB30" s="238"/>
      <c r="AC30" s="238"/>
      <c r="AD30" s="238"/>
      <c r="AE30" s="238"/>
      <c r="AF30" s="40"/>
      <c r="AG30" s="40"/>
      <c r="AH30" s="40"/>
      <c r="AI30" s="40"/>
      <c r="AJ30" s="40"/>
      <c r="AK30" s="237">
        <f>ROUND(AW54, 1)</f>
        <v>0</v>
      </c>
      <c r="AL30" s="238"/>
      <c r="AM30" s="238"/>
      <c r="AN30" s="238"/>
      <c r="AO30" s="238"/>
      <c r="AP30" s="40"/>
      <c r="AQ30" s="40"/>
      <c r="AR30" s="41"/>
      <c r="BE30" s="227"/>
    </row>
    <row r="31" spans="1:71" s="3" customFormat="1" ht="14.45" hidden="1" customHeight="1">
      <c r="B31" s="39"/>
      <c r="C31" s="40"/>
      <c r="D31" s="40"/>
      <c r="E31" s="40"/>
      <c r="F31" s="28" t="s">
        <v>45</v>
      </c>
      <c r="G31" s="40"/>
      <c r="H31" s="40"/>
      <c r="I31" s="40"/>
      <c r="J31" s="40"/>
      <c r="K31" s="40"/>
      <c r="L31" s="239">
        <v>0.21</v>
      </c>
      <c r="M31" s="238"/>
      <c r="N31" s="238"/>
      <c r="O31" s="238"/>
      <c r="P31" s="238"/>
      <c r="Q31" s="40"/>
      <c r="R31" s="40"/>
      <c r="S31" s="40"/>
      <c r="T31" s="40"/>
      <c r="U31" s="40"/>
      <c r="V31" s="40"/>
      <c r="W31" s="237">
        <f>ROUND(BB54, 1)</f>
        <v>0</v>
      </c>
      <c r="X31" s="238"/>
      <c r="Y31" s="238"/>
      <c r="Z31" s="238"/>
      <c r="AA31" s="238"/>
      <c r="AB31" s="238"/>
      <c r="AC31" s="238"/>
      <c r="AD31" s="238"/>
      <c r="AE31" s="238"/>
      <c r="AF31" s="40"/>
      <c r="AG31" s="40"/>
      <c r="AH31" s="40"/>
      <c r="AI31" s="40"/>
      <c r="AJ31" s="40"/>
      <c r="AK31" s="237">
        <v>0</v>
      </c>
      <c r="AL31" s="238"/>
      <c r="AM31" s="238"/>
      <c r="AN31" s="238"/>
      <c r="AO31" s="238"/>
      <c r="AP31" s="40"/>
      <c r="AQ31" s="40"/>
      <c r="AR31" s="41"/>
      <c r="BE31" s="227"/>
    </row>
    <row r="32" spans="1:71" s="3" customFormat="1" ht="14.45" hidden="1" customHeight="1">
      <c r="B32" s="39"/>
      <c r="C32" s="40"/>
      <c r="D32" s="40"/>
      <c r="E32" s="40"/>
      <c r="F32" s="28" t="s">
        <v>46</v>
      </c>
      <c r="G32" s="40"/>
      <c r="H32" s="40"/>
      <c r="I32" s="40"/>
      <c r="J32" s="40"/>
      <c r="K32" s="40"/>
      <c r="L32" s="239">
        <v>0.12</v>
      </c>
      <c r="M32" s="238"/>
      <c r="N32" s="238"/>
      <c r="O32" s="238"/>
      <c r="P32" s="238"/>
      <c r="Q32" s="40"/>
      <c r="R32" s="40"/>
      <c r="S32" s="40"/>
      <c r="T32" s="40"/>
      <c r="U32" s="40"/>
      <c r="V32" s="40"/>
      <c r="W32" s="237">
        <f>ROUND(BC54, 1)</f>
        <v>0</v>
      </c>
      <c r="X32" s="238"/>
      <c r="Y32" s="238"/>
      <c r="Z32" s="238"/>
      <c r="AA32" s="238"/>
      <c r="AB32" s="238"/>
      <c r="AC32" s="238"/>
      <c r="AD32" s="238"/>
      <c r="AE32" s="238"/>
      <c r="AF32" s="40"/>
      <c r="AG32" s="40"/>
      <c r="AH32" s="40"/>
      <c r="AI32" s="40"/>
      <c r="AJ32" s="40"/>
      <c r="AK32" s="237">
        <v>0</v>
      </c>
      <c r="AL32" s="238"/>
      <c r="AM32" s="238"/>
      <c r="AN32" s="238"/>
      <c r="AO32" s="238"/>
      <c r="AP32" s="40"/>
      <c r="AQ32" s="40"/>
      <c r="AR32" s="41"/>
      <c r="BE32" s="227"/>
    </row>
    <row r="33" spans="1:57" s="3" customFormat="1" ht="14.45" hidden="1" customHeight="1">
      <c r="B33" s="39"/>
      <c r="C33" s="40"/>
      <c r="D33" s="40"/>
      <c r="E33" s="40"/>
      <c r="F33" s="28" t="s">
        <v>47</v>
      </c>
      <c r="G33" s="40"/>
      <c r="H33" s="40"/>
      <c r="I33" s="40"/>
      <c r="J33" s="40"/>
      <c r="K33" s="40"/>
      <c r="L33" s="239">
        <v>0</v>
      </c>
      <c r="M33" s="238"/>
      <c r="N33" s="238"/>
      <c r="O33" s="238"/>
      <c r="P33" s="238"/>
      <c r="Q33" s="40"/>
      <c r="R33" s="40"/>
      <c r="S33" s="40"/>
      <c r="T33" s="40"/>
      <c r="U33" s="40"/>
      <c r="V33" s="40"/>
      <c r="W33" s="237">
        <f>ROUND(BD54, 1)</f>
        <v>0</v>
      </c>
      <c r="X33" s="238"/>
      <c r="Y33" s="238"/>
      <c r="Z33" s="238"/>
      <c r="AA33" s="238"/>
      <c r="AB33" s="238"/>
      <c r="AC33" s="238"/>
      <c r="AD33" s="238"/>
      <c r="AE33" s="238"/>
      <c r="AF33" s="40"/>
      <c r="AG33" s="40"/>
      <c r="AH33" s="40"/>
      <c r="AI33" s="40"/>
      <c r="AJ33" s="40"/>
      <c r="AK33" s="237">
        <v>0</v>
      </c>
      <c r="AL33" s="238"/>
      <c r="AM33" s="238"/>
      <c r="AN33" s="238"/>
      <c r="AO33" s="238"/>
      <c r="AP33" s="40"/>
      <c r="AQ33" s="40"/>
      <c r="AR33" s="41"/>
    </row>
    <row r="34" spans="1:57" s="2" customFormat="1" ht="6.95" customHeight="1">
      <c r="A34" s="33"/>
      <c r="B34" s="34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5"/>
      <c r="AH34" s="35"/>
      <c r="AI34" s="35"/>
      <c r="AJ34" s="35"/>
      <c r="AK34" s="35"/>
      <c r="AL34" s="35"/>
      <c r="AM34" s="35"/>
      <c r="AN34" s="35"/>
      <c r="AO34" s="35"/>
      <c r="AP34" s="35"/>
      <c r="AQ34" s="35"/>
      <c r="AR34" s="38"/>
      <c r="BE34" s="33"/>
    </row>
    <row r="35" spans="1:57" s="2" customFormat="1" ht="25.9" customHeight="1">
      <c r="A35" s="33"/>
      <c r="B35" s="34"/>
      <c r="C35" s="42"/>
      <c r="D35" s="43" t="s">
        <v>48</v>
      </c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5" t="s">
        <v>49</v>
      </c>
      <c r="U35" s="44"/>
      <c r="V35" s="44"/>
      <c r="W35" s="44"/>
      <c r="X35" s="240" t="s">
        <v>50</v>
      </c>
      <c r="Y35" s="241"/>
      <c r="Z35" s="241"/>
      <c r="AA35" s="241"/>
      <c r="AB35" s="241"/>
      <c r="AC35" s="44"/>
      <c r="AD35" s="44"/>
      <c r="AE35" s="44"/>
      <c r="AF35" s="44"/>
      <c r="AG35" s="44"/>
      <c r="AH35" s="44"/>
      <c r="AI35" s="44"/>
      <c r="AJ35" s="44"/>
      <c r="AK35" s="242">
        <f>SUM(AK26:AK33)</f>
        <v>0</v>
      </c>
      <c r="AL35" s="241"/>
      <c r="AM35" s="241"/>
      <c r="AN35" s="241"/>
      <c r="AO35" s="243"/>
      <c r="AP35" s="42"/>
      <c r="AQ35" s="42"/>
      <c r="AR35" s="38"/>
      <c r="BE35" s="33"/>
    </row>
    <row r="36" spans="1:57" s="2" customFormat="1" ht="6.95" customHeight="1">
      <c r="A36" s="33"/>
      <c r="B36" s="34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35"/>
      <c r="AK36" s="35"/>
      <c r="AL36" s="35"/>
      <c r="AM36" s="35"/>
      <c r="AN36" s="35"/>
      <c r="AO36" s="35"/>
      <c r="AP36" s="35"/>
      <c r="AQ36" s="35"/>
      <c r="AR36" s="38"/>
      <c r="BE36" s="33"/>
    </row>
    <row r="37" spans="1:57" s="2" customFormat="1" ht="6.95" customHeight="1">
      <c r="A37" s="33"/>
      <c r="B37" s="46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47"/>
      <c r="AA37" s="47"/>
      <c r="AB37" s="47"/>
      <c r="AC37" s="47"/>
      <c r="AD37" s="47"/>
      <c r="AE37" s="47"/>
      <c r="AF37" s="47"/>
      <c r="AG37" s="47"/>
      <c r="AH37" s="47"/>
      <c r="AI37" s="47"/>
      <c r="AJ37" s="47"/>
      <c r="AK37" s="47"/>
      <c r="AL37" s="47"/>
      <c r="AM37" s="47"/>
      <c r="AN37" s="47"/>
      <c r="AO37" s="47"/>
      <c r="AP37" s="47"/>
      <c r="AQ37" s="47"/>
      <c r="AR37" s="38"/>
      <c r="BE37" s="33"/>
    </row>
    <row r="41" spans="1:57" s="2" customFormat="1" ht="6.95" customHeight="1">
      <c r="A41" s="33"/>
      <c r="B41" s="48"/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49"/>
      <c r="AA41" s="49"/>
      <c r="AB41" s="49"/>
      <c r="AC41" s="49"/>
      <c r="AD41" s="49"/>
      <c r="AE41" s="49"/>
      <c r="AF41" s="49"/>
      <c r="AG41" s="49"/>
      <c r="AH41" s="49"/>
      <c r="AI41" s="49"/>
      <c r="AJ41" s="49"/>
      <c r="AK41" s="49"/>
      <c r="AL41" s="49"/>
      <c r="AM41" s="49"/>
      <c r="AN41" s="49"/>
      <c r="AO41" s="49"/>
      <c r="AP41" s="49"/>
      <c r="AQ41" s="49"/>
      <c r="AR41" s="38"/>
      <c r="BE41" s="33"/>
    </row>
    <row r="42" spans="1:57" s="2" customFormat="1" ht="24.95" customHeight="1">
      <c r="A42" s="33"/>
      <c r="B42" s="34"/>
      <c r="C42" s="22" t="s">
        <v>51</v>
      </c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35"/>
      <c r="AH42" s="35"/>
      <c r="AI42" s="35"/>
      <c r="AJ42" s="35"/>
      <c r="AK42" s="35"/>
      <c r="AL42" s="35"/>
      <c r="AM42" s="35"/>
      <c r="AN42" s="35"/>
      <c r="AO42" s="35"/>
      <c r="AP42" s="35"/>
      <c r="AQ42" s="35"/>
      <c r="AR42" s="38"/>
      <c r="BE42" s="33"/>
    </row>
    <row r="43" spans="1:57" s="2" customFormat="1" ht="6.95" customHeight="1">
      <c r="A43" s="33"/>
      <c r="B43" s="34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35"/>
      <c r="AH43" s="35"/>
      <c r="AI43" s="35"/>
      <c r="AJ43" s="35"/>
      <c r="AK43" s="35"/>
      <c r="AL43" s="35"/>
      <c r="AM43" s="35"/>
      <c r="AN43" s="35"/>
      <c r="AO43" s="35"/>
      <c r="AP43" s="35"/>
      <c r="AQ43" s="35"/>
      <c r="AR43" s="38"/>
      <c r="BE43" s="33"/>
    </row>
    <row r="44" spans="1:57" s="4" customFormat="1" ht="12" customHeight="1">
      <c r="B44" s="50"/>
      <c r="C44" s="28" t="s">
        <v>13</v>
      </c>
      <c r="D44" s="51"/>
      <c r="E44" s="51"/>
      <c r="F44" s="51"/>
      <c r="G44" s="51"/>
      <c r="H44" s="51"/>
      <c r="I44" s="51"/>
      <c r="J44" s="51"/>
      <c r="K44" s="51"/>
      <c r="L44" s="51" t="str">
        <f>K5</f>
        <v>11</v>
      </c>
      <c r="M44" s="51"/>
      <c r="N44" s="51"/>
      <c r="O44" s="51"/>
      <c r="P44" s="51"/>
      <c r="Q44" s="51"/>
      <c r="R44" s="51"/>
      <c r="S44" s="51"/>
      <c r="T44" s="51"/>
      <c r="U44" s="51"/>
      <c r="V44" s="51"/>
      <c r="W44" s="51"/>
      <c r="X44" s="51"/>
      <c r="Y44" s="51"/>
      <c r="Z44" s="51"/>
      <c r="AA44" s="51"/>
      <c r="AB44" s="51"/>
      <c r="AC44" s="51"/>
      <c r="AD44" s="51"/>
      <c r="AE44" s="51"/>
      <c r="AF44" s="51"/>
      <c r="AG44" s="51"/>
      <c r="AH44" s="51"/>
      <c r="AI44" s="51"/>
      <c r="AJ44" s="51"/>
      <c r="AK44" s="51"/>
      <c r="AL44" s="51"/>
      <c r="AM44" s="51"/>
      <c r="AN44" s="51"/>
      <c r="AO44" s="51"/>
      <c r="AP44" s="51"/>
      <c r="AQ44" s="51"/>
      <c r="AR44" s="52"/>
    </row>
    <row r="45" spans="1:57" s="5" customFormat="1" ht="36.950000000000003" customHeight="1">
      <c r="B45" s="53"/>
      <c r="C45" s="54" t="s">
        <v>16</v>
      </c>
      <c r="D45" s="55"/>
      <c r="E45" s="55"/>
      <c r="F45" s="55"/>
      <c r="G45" s="55"/>
      <c r="H45" s="55"/>
      <c r="I45" s="55"/>
      <c r="J45" s="55"/>
      <c r="K45" s="55"/>
      <c r="L45" s="244" t="str">
        <f>K6</f>
        <v>II/230 Krásné Údolí - Černošín, oprava</v>
      </c>
      <c r="M45" s="245"/>
      <c r="N45" s="245"/>
      <c r="O45" s="245"/>
      <c r="P45" s="245"/>
      <c r="Q45" s="245"/>
      <c r="R45" s="245"/>
      <c r="S45" s="245"/>
      <c r="T45" s="245"/>
      <c r="U45" s="245"/>
      <c r="V45" s="245"/>
      <c r="W45" s="245"/>
      <c r="X45" s="245"/>
      <c r="Y45" s="245"/>
      <c r="Z45" s="245"/>
      <c r="AA45" s="245"/>
      <c r="AB45" s="245"/>
      <c r="AC45" s="245"/>
      <c r="AD45" s="245"/>
      <c r="AE45" s="245"/>
      <c r="AF45" s="245"/>
      <c r="AG45" s="245"/>
      <c r="AH45" s="245"/>
      <c r="AI45" s="245"/>
      <c r="AJ45" s="245"/>
      <c r="AK45" s="245"/>
      <c r="AL45" s="245"/>
      <c r="AM45" s="245"/>
      <c r="AN45" s="245"/>
      <c r="AO45" s="245"/>
      <c r="AP45" s="55"/>
      <c r="AQ45" s="55"/>
      <c r="AR45" s="56"/>
    </row>
    <row r="46" spans="1:57" s="2" customFormat="1" ht="6.95" customHeight="1">
      <c r="A46" s="33"/>
      <c r="B46" s="34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  <c r="AG46" s="35"/>
      <c r="AH46" s="35"/>
      <c r="AI46" s="35"/>
      <c r="AJ46" s="35"/>
      <c r="AK46" s="35"/>
      <c r="AL46" s="35"/>
      <c r="AM46" s="35"/>
      <c r="AN46" s="35"/>
      <c r="AO46" s="35"/>
      <c r="AP46" s="35"/>
      <c r="AQ46" s="35"/>
      <c r="AR46" s="38"/>
      <c r="BE46" s="33"/>
    </row>
    <row r="47" spans="1:57" s="2" customFormat="1" ht="12" customHeight="1">
      <c r="A47" s="33"/>
      <c r="B47" s="34"/>
      <c r="C47" s="28" t="s">
        <v>21</v>
      </c>
      <c r="D47" s="35"/>
      <c r="E47" s="35"/>
      <c r="F47" s="35"/>
      <c r="G47" s="35"/>
      <c r="H47" s="35"/>
      <c r="I47" s="35"/>
      <c r="J47" s="35"/>
      <c r="K47" s="35"/>
      <c r="L47" s="57" t="str">
        <f>IF(K8="","",K8)</f>
        <v xml:space="preserve"> </v>
      </c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35"/>
      <c r="AH47" s="35"/>
      <c r="AI47" s="28" t="s">
        <v>23</v>
      </c>
      <c r="AJ47" s="35"/>
      <c r="AK47" s="35"/>
      <c r="AL47" s="35"/>
      <c r="AM47" s="246" t="str">
        <f>IF(AN8= "","",AN8)</f>
        <v>11. 11. 2025</v>
      </c>
      <c r="AN47" s="246"/>
      <c r="AO47" s="35"/>
      <c r="AP47" s="35"/>
      <c r="AQ47" s="35"/>
      <c r="AR47" s="38"/>
      <c r="BE47" s="33"/>
    </row>
    <row r="48" spans="1:57" s="2" customFormat="1" ht="6.95" customHeight="1">
      <c r="A48" s="33"/>
      <c r="B48" s="34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  <c r="AF48" s="35"/>
      <c r="AG48" s="35"/>
      <c r="AH48" s="35"/>
      <c r="AI48" s="35"/>
      <c r="AJ48" s="35"/>
      <c r="AK48" s="35"/>
      <c r="AL48" s="35"/>
      <c r="AM48" s="35"/>
      <c r="AN48" s="35"/>
      <c r="AO48" s="35"/>
      <c r="AP48" s="35"/>
      <c r="AQ48" s="35"/>
      <c r="AR48" s="38"/>
      <c r="BE48" s="33"/>
    </row>
    <row r="49" spans="1:91" s="2" customFormat="1" ht="15.2" customHeight="1">
      <c r="A49" s="33"/>
      <c r="B49" s="34"/>
      <c r="C49" s="28" t="s">
        <v>25</v>
      </c>
      <c r="D49" s="35"/>
      <c r="E49" s="35"/>
      <c r="F49" s="35"/>
      <c r="G49" s="35"/>
      <c r="H49" s="35"/>
      <c r="I49" s="35"/>
      <c r="J49" s="35"/>
      <c r="K49" s="35"/>
      <c r="L49" s="51" t="str">
        <f>IF(E11= "","",E11)</f>
        <v>Správa a údržba silnic Plzeňského kraje</v>
      </c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5"/>
      <c r="AI49" s="28" t="s">
        <v>31</v>
      </c>
      <c r="AJ49" s="35"/>
      <c r="AK49" s="35"/>
      <c r="AL49" s="35"/>
      <c r="AM49" s="247" t="str">
        <f>IF(E17="","",E17)</f>
        <v>SG Geotechnika</v>
      </c>
      <c r="AN49" s="248"/>
      <c r="AO49" s="248"/>
      <c r="AP49" s="248"/>
      <c r="AQ49" s="35"/>
      <c r="AR49" s="38"/>
      <c r="AS49" s="249" t="s">
        <v>52</v>
      </c>
      <c r="AT49" s="250"/>
      <c r="AU49" s="59"/>
      <c r="AV49" s="59"/>
      <c r="AW49" s="59"/>
      <c r="AX49" s="59"/>
      <c r="AY49" s="59"/>
      <c r="AZ49" s="59"/>
      <c r="BA49" s="59"/>
      <c r="BB49" s="59"/>
      <c r="BC49" s="59"/>
      <c r="BD49" s="60"/>
      <c r="BE49" s="33"/>
    </row>
    <row r="50" spans="1:91" s="2" customFormat="1" ht="15.2" customHeight="1">
      <c r="A50" s="33"/>
      <c r="B50" s="34"/>
      <c r="C50" s="28" t="s">
        <v>29</v>
      </c>
      <c r="D50" s="35"/>
      <c r="E50" s="35"/>
      <c r="F50" s="35"/>
      <c r="G50" s="35"/>
      <c r="H50" s="35"/>
      <c r="I50" s="35"/>
      <c r="J50" s="35"/>
      <c r="K50" s="35"/>
      <c r="L50" s="51" t="str">
        <f>IF(E14= "Vyplň údaj","",E14)</f>
        <v/>
      </c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35"/>
      <c r="AH50" s="35"/>
      <c r="AI50" s="28" t="s">
        <v>34</v>
      </c>
      <c r="AJ50" s="35"/>
      <c r="AK50" s="35"/>
      <c r="AL50" s="35"/>
      <c r="AM50" s="247" t="str">
        <f>IF(E20="","",E20)</f>
        <v>Roman Mitas</v>
      </c>
      <c r="AN50" s="248"/>
      <c r="AO50" s="248"/>
      <c r="AP50" s="248"/>
      <c r="AQ50" s="35"/>
      <c r="AR50" s="38"/>
      <c r="AS50" s="251"/>
      <c r="AT50" s="252"/>
      <c r="AU50" s="61"/>
      <c r="AV50" s="61"/>
      <c r="AW50" s="61"/>
      <c r="AX50" s="61"/>
      <c r="AY50" s="61"/>
      <c r="AZ50" s="61"/>
      <c r="BA50" s="61"/>
      <c r="BB50" s="61"/>
      <c r="BC50" s="61"/>
      <c r="BD50" s="62"/>
      <c r="BE50" s="33"/>
    </row>
    <row r="51" spans="1:91" s="2" customFormat="1" ht="10.9" customHeight="1">
      <c r="A51" s="33"/>
      <c r="B51" s="34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35"/>
      <c r="AG51" s="35"/>
      <c r="AH51" s="35"/>
      <c r="AI51" s="35"/>
      <c r="AJ51" s="35"/>
      <c r="AK51" s="35"/>
      <c r="AL51" s="35"/>
      <c r="AM51" s="35"/>
      <c r="AN51" s="35"/>
      <c r="AO51" s="35"/>
      <c r="AP51" s="35"/>
      <c r="AQ51" s="35"/>
      <c r="AR51" s="38"/>
      <c r="AS51" s="253"/>
      <c r="AT51" s="254"/>
      <c r="AU51" s="63"/>
      <c r="AV51" s="63"/>
      <c r="AW51" s="63"/>
      <c r="AX51" s="63"/>
      <c r="AY51" s="63"/>
      <c r="AZ51" s="63"/>
      <c r="BA51" s="63"/>
      <c r="BB51" s="63"/>
      <c r="BC51" s="63"/>
      <c r="BD51" s="64"/>
      <c r="BE51" s="33"/>
    </row>
    <row r="52" spans="1:91" s="2" customFormat="1" ht="29.25" customHeight="1">
      <c r="A52" s="33"/>
      <c r="B52" s="34"/>
      <c r="C52" s="255" t="s">
        <v>53</v>
      </c>
      <c r="D52" s="256"/>
      <c r="E52" s="256"/>
      <c r="F52" s="256"/>
      <c r="G52" s="256"/>
      <c r="H52" s="65"/>
      <c r="I52" s="257" t="s">
        <v>54</v>
      </c>
      <c r="J52" s="256"/>
      <c r="K52" s="256"/>
      <c r="L52" s="256"/>
      <c r="M52" s="256"/>
      <c r="N52" s="256"/>
      <c r="O52" s="256"/>
      <c r="P52" s="256"/>
      <c r="Q52" s="256"/>
      <c r="R52" s="256"/>
      <c r="S52" s="256"/>
      <c r="T52" s="256"/>
      <c r="U52" s="256"/>
      <c r="V52" s="256"/>
      <c r="W52" s="256"/>
      <c r="X52" s="256"/>
      <c r="Y52" s="256"/>
      <c r="Z52" s="256"/>
      <c r="AA52" s="256"/>
      <c r="AB52" s="256"/>
      <c r="AC52" s="256"/>
      <c r="AD52" s="256"/>
      <c r="AE52" s="256"/>
      <c r="AF52" s="256"/>
      <c r="AG52" s="258" t="s">
        <v>55</v>
      </c>
      <c r="AH52" s="256"/>
      <c r="AI52" s="256"/>
      <c r="AJ52" s="256"/>
      <c r="AK52" s="256"/>
      <c r="AL52" s="256"/>
      <c r="AM52" s="256"/>
      <c r="AN52" s="257" t="s">
        <v>56</v>
      </c>
      <c r="AO52" s="256"/>
      <c r="AP52" s="256"/>
      <c r="AQ52" s="66" t="s">
        <v>57</v>
      </c>
      <c r="AR52" s="38"/>
      <c r="AS52" s="67" t="s">
        <v>58</v>
      </c>
      <c r="AT52" s="68" t="s">
        <v>59</v>
      </c>
      <c r="AU52" s="68" t="s">
        <v>60</v>
      </c>
      <c r="AV52" s="68" t="s">
        <v>61</v>
      </c>
      <c r="AW52" s="68" t="s">
        <v>62</v>
      </c>
      <c r="AX52" s="68" t="s">
        <v>63</v>
      </c>
      <c r="AY52" s="68" t="s">
        <v>64</v>
      </c>
      <c r="AZ52" s="68" t="s">
        <v>65</v>
      </c>
      <c r="BA52" s="68" t="s">
        <v>66</v>
      </c>
      <c r="BB52" s="68" t="s">
        <v>67</v>
      </c>
      <c r="BC52" s="68" t="s">
        <v>68</v>
      </c>
      <c r="BD52" s="69" t="s">
        <v>69</v>
      </c>
      <c r="BE52" s="33"/>
    </row>
    <row r="53" spans="1:91" s="2" customFormat="1" ht="10.9" customHeight="1">
      <c r="A53" s="33"/>
      <c r="B53" s="34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5"/>
      <c r="AG53" s="35"/>
      <c r="AH53" s="35"/>
      <c r="AI53" s="35"/>
      <c r="AJ53" s="35"/>
      <c r="AK53" s="35"/>
      <c r="AL53" s="35"/>
      <c r="AM53" s="35"/>
      <c r="AN53" s="35"/>
      <c r="AO53" s="35"/>
      <c r="AP53" s="35"/>
      <c r="AQ53" s="35"/>
      <c r="AR53" s="38"/>
      <c r="AS53" s="70"/>
      <c r="AT53" s="71"/>
      <c r="AU53" s="71"/>
      <c r="AV53" s="71"/>
      <c r="AW53" s="71"/>
      <c r="AX53" s="71"/>
      <c r="AY53" s="71"/>
      <c r="AZ53" s="71"/>
      <c r="BA53" s="71"/>
      <c r="BB53" s="71"/>
      <c r="BC53" s="71"/>
      <c r="BD53" s="72"/>
      <c r="BE53" s="33"/>
    </row>
    <row r="54" spans="1:91" s="6" customFormat="1" ht="32.450000000000003" customHeight="1">
      <c r="B54" s="73"/>
      <c r="C54" s="74" t="s">
        <v>70</v>
      </c>
      <c r="D54" s="75"/>
      <c r="E54" s="75"/>
      <c r="F54" s="75"/>
      <c r="G54" s="75"/>
      <c r="H54" s="75"/>
      <c r="I54" s="75"/>
      <c r="J54" s="75"/>
      <c r="K54" s="75"/>
      <c r="L54" s="75"/>
      <c r="M54" s="75"/>
      <c r="N54" s="75"/>
      <c r="O54" s="75"/>
      <c r="P54" s="75"/>
      <c r="Q54" s="75"/>
      <c r="R54" s="75"/>
      <c r="S54" s="75"/>
      <c r="T54" s="75"/>
      <c r="U54" s="75"/>
      <c r="V54" s="75"/>
      <c r="W54" s="75"/>
      <c r="X54" s="75"/>
      <c r="Y54" s="75"/>
      <c r="Z54" s="75"/>
      <c r="AA54" s="75"/>
      <c r="AB54" s="75"/>
      <c r="AC54" s="75"/>
      <c r="AD54" s="75"/>
      <c r="AE54" s="75"/>
      <c r="AF54" s="75"/>
      <c r="AG54" s="262">
        <f>ROUND(SUM(AG55:AG56),1)</f>
        <v>0</v>
      </c>
      <c r="AH54" s="262"/>
      <c r="AI54" s="262"/>
      <c r="AJ54" s="262"/>
      <c r="AK54" s="262"/>
      <c r="AL54" s="262"/>
      <c r="AM54" s="262"/>
      <c r="AN54" s="263">
        <f>SUM(AG54,AT54)</f>
        <v>0</v>
      </c>
      <c r="AO54" s="263"/>
      <c r="AP54" s="263"/>
      <c r="AQ54" s="77" t="s">
        <v>19</v>
      </c>
      <c r="AR54" s="78"/>
      <c r="AS54" s="79">
        <f>ROUND(SUM(AS55:AS56),1)</f>
        <v>0</v>
      </c>
      <c r="AT54" s="80">
        <f>ROUND(SUM(AV54:AW54),2)</f>
        <v>0</v>
      </c>
      <c r="AU54" s="81">
        <f>ROUND(SUM(AU55:AU56),5)</f>
        <v>0</v>
      </c>
      <c r="AV54" s="80">
        <f>ROUND(AZ54*L29,2)</f>
        <v>0</v>
      </c>
      <c r="AW54" s="80">
        <f>ROUND(BA54*L30,2)</f>
        <v>0</v>
      </c>
      <c r="AX54" s="80">
        <f>ROUND(BB54*L29,2)</f>
        <v>0</v>
      </c>
      <c r="AY54" s="80">
        <f>ROUND(BC54*L30,2)</f>
        <v>0</v>
      </c>
      <c r="AZ54" s="80">
        <f>ROUND(SUM(AZ55:AZ56),1)</f>
        <v>0</v>
      </c>
      <c r="BA54" s="80">
        <f>ROUND(SUM(BA55:BA56),1)</f>
        <v>0</v>
      </c>
      <c r="BB54" s="80">
        <f>ROUND(SUM(BB55:BB56),1)</f>
        <v>0</v>
      </c>
      <c r="BC54" s="80">
        <f>ROUND(SUM(BC55:BC56),1)</f>
        <v>0</v>
      </c>
      <c r="BD54" s="82">
        <f>ROUND(SUM(BD55:BD56),1)</f>
        <v>0</v>
      </c>
      <c r="BS54" s="83" t="s">
        <v>71</v>
      </c>
      <c r="BT54" s="83" t="s">
        <v>72</v>
      </c>
      <c r="BU54" s="84" t="s">
        <v>73</v>
      </c>
      <c r="BV54" s="83" t="s">
        <v>74</v>
      </c>
      <c r="BW54" s="83" t="s">
        <v>5</v>
      </c>
      <c r="BX54" s="83" t="s">
        <v>75</v>
      </c>
      <c r="CL54" s="83" t="s">
        <v>19</v>
      </c>
    </row>
    <row r="55" spans="1:91" s="7" customFormat="1" ht="16.5" customHeight="1">
      <c r="A55" s="85" t="s">
        <v>76</v>
      </c>
      <c r="B55" s="86"/>
      <c r="C55" s="87"/>
      <c r="D55" s="261" t="s">
        <v>77</v>
      </c>
      <c r="E55" s="261"/>
      <c r="F55" s="261"/>
      <c r="G55" s="261"/>
      <c r="H55" s="261"/>
      <c r="I55" s="88"/>
      <c r="J55" s="261" t="s">
        <v>78</v>
      </c>
      <c r="K55" s="261"/>
      <c r="L55" s="261"/>
      <c r="M55" s="261"/>
      <c r="N55" s="261"/>
      <c r="O55" s="261"/>
      <c r="P55" s="261"/>
      <c r="Q55" s="261"/>
      <c r="R55" s="261"/>
      <c r="S55" s="261"/>
      <c r="T55" s="261"/>
      <c r="U55" s="261"/>
      <c r="V55" s="261"/>
      <c r="W55" s="261"/>
      <c r="X55" s="261"/>
      <c r="Y55" s="261"/>
      <c r="Z55" s="261"/>
      <c r="AA55" s="261"/>
      <c r="AB55" s="261"/>
      <c r="AC55" s="261"/>
      <c r="AD55" s="261"/>
      <c r="AE55" s="261"/>
      <c r="AF55" s="261"/>
      <c r="AG55" s="259">
        <f>'00 - Vedlejší a ostatní n...'!J30</f>
        <v>0</v>
      </c>
      <c r="AH55" s="260"/>
      <c r="AI55" s="260"/>
      <c r="AJ55" s="260"/>
      <c r="AK55" s="260"/>
      <c r="AL55" s="260"/>
      <c r="AM55" s="260"/>
      <c r="AN55" s="259">
        <f>SUM(AG55,AT55)</f>
        <v>0</v>
      </c>
      <c r="AO55" s="260"/>
      <c r="AP55" s="260"/>
      <c r="AQ55" s="89" t="s">
        <v>79</v>
      </c>
      <c r="AR55" s="90"/>
      <c r="AS55" s="91">
        <v>0</v>
      </c>
      <c r="AT55" s="92">
        <f>ROUND(SUM(AV55:AW55),2)</f>
        <v>0</v>
      </c>
      <c r="AU55" s="93">
        <f>'00 - Vedlejší a ostatní n...'!P81</f>
        <v>0</v>
      </c>
      <c r="AV55" s="92">
        <f>'00 - Vedlejší a ostatní n...'!J33</f>
        <v>0</v>
      </c>
      <c r="AW55" s="92">
        <f>'00 - Vedlejší a ostatní n...'!J34</f>
        <v>0</v>
      </c>
      <c r="AX55" s="92">
        <f>'00 - Vedlejší a ostatní n...'!J35</f>
        <v>0</v>
      </c>
      <c r="AY55" s="92">
        <f>'00 - Vedlejší a ostatní n...'!J36</f>
        <v>0</v>
      </c>
      <c r="AZ55" s="92">
        <f>'00 - Vedlejší a ostatní n...'!F33</f>
        <v>0</v>
      </c>
      <c r="BA55" s="92">
        <f>'00 - Vedlejší a ostatní n...'!F34</f>
        <v>0</v>
      </c>
      <c r="BB55" s="92">
        <f>'00 - Vedlejší a ostatní n...'!F35</f>
        <v>0</v>
      </c>
      <c r="BC55" s="92">
        <f>'00 - Vedlejší a ostatní n...'!F36</f>
        <v>0</v>
      </c>
      <c r="BD55" s="94">
        <f>'00 - Vedlejší a ostatní n...'!F37</f>
        <v>0</v>
      </c>
      <c r="BT55" s="95" t="s">
        <v>80</v>
      </c>
      <c r="BV55" s="95" t="s">
        <v>74</v>
      </c>
      <c r="BW55" s="95" t="s">
        <v>81</v>
      </c>
      <c r="BX55" s="95" t="s">
        <v>5</v>
      </c>
      <c r="CL55" s="95" t="s">
        <v>19</v>
      </c>
      <c r="CM55" s="95" t="s">
        <v>82</v>
      </c>
    </row>
    <row r="56" spans="1:91" s="7" customFormat="1" ht="16.5" customHeight="1">
      <c r="A56" s="85" t="s">
        <v>76</v>
      </c>
      <c r="B56" s="86"/>
      <c r="C56" s="87"/>
      <c r="D56" s="261" t="s">
        <v>83</v>
      </c>
      <c r="E56" s="261"/>
      <c r="F56" s="261"/>
      <c r="G56" s="261"/>
      <c r="H56" s="261"/>
      <c r="I56" s="88"/>
      <c r="J56" s="261" t="s">
        <v>84</v>
      </c>
      <c r="K56" s="261"/>
      <c r="L56" s="261"/>
      <c r="M56" s="261"/>
      <c r="N56" s="261"/>
      <c r="O56" s="261"/>
      <c r="P56" s="261"/>
      <c r="Q56" s="261"/>
      <c r="R56" s="261"/>
      <c r="S56" s="261"/>
      <c r="T56" s="261"/>
      <c r="U56" s="261"/>
      <c r="V56" s="261"/>
      <c r="W56" s="261"/>
      <c r="X56" s="261"/>
      <c r="Y56" s="261"/>
      <c r="Z56" s="261"/>
      <c r="AA56" s="261"/>
      <c r="AB56" s="261"/>
      <c r="AC56" s="261"/>
      <c r="AD56" s="261"/>
      <c r="AE56" s="261"/>
      <c r="AF56" s="261"/>
      <c r="AG56" s="259">
        <f>'01 - Komunikace'!J30</f>
        <v>0</v>
      </c>
      <c r="AH56" s="260"/>
      <c r="AI56" s="260"/>
      <c r="AJ56" s="260"/>
      <c r="AK56" s="260"/>
      <c r="AL56" s="260"/>
      <c r="AM56" s="260"/>
      <c r="AN56" s="259">
        <f>SUM(AG56,AT56)</f>
        <v>0</v>
      </c>
      <c r="AO56" s="260"/>
      <c r="AP56" s="260"/>
      <c r="AQ56" s="89" t="s">
        <v>79</v>
      </c>
      <c r="AR56" s="90"/>
      <c r="AS56" s="96">
        <v>0</v>
      </c>
      <c r="AT56" s="97">
        <f>ROUND(SUM(AV56:AW56),2)</f>
        <v>0</v>
      </c>
      <c r="AU56" s="98">
        <f>'01 - Komunikace'!P84</f>
        <v>0</v>
      </c>
      <c r="AV56" s="97">
        <f>'01 - Komunikace'!J33</f>
        <v>0</v>
      </c>
      <c r="AW56" s="97">
        <f>'01 - Komunikace'!J34</f>
        <v>0</v>
      </c>
      <c r="AX56" s="97">
        <f>'01 - Komunikace'!J35</f>
        <v>0</v>
      </c>
      <c r="AY56" s="97">
        <f>'01 - Komunikace'!J36</f>
        <v>0</v>
      </c>
      <c r="AZ56" s="97">
        <f>'01 - Komunikace'!F33</f>
        <v>0</v>
      </c>
      <c r="BA56" s="97">
        <f>'01 - Komunikace'!F34</f>
        <v>0</v>
      </c>
      <c r="BB56" s="97">
        <f>'01 - Komunikace'!F35</f>
        <v>0</v>
      </c>
      <c r="BC56" s="97">
        <f>'01 - Komunikace'!F36</f>
        <v>0</v>
      </c>
      <c r="BD56" s="99">
        <f>'01 - Komunikace'!F37</f>
        <v>0</v>
      </c>
      <c r="BT56" s="95" t="s">
        <v>80</v>
      </c>
      <c r="BV56" s="95" t="s">
        <v>74</v>
      </c>
      <c r="BW56" s="95" t="s">
        <v>85</v>
      </c>
      <c r="BX56" s="95" t="s">
        <v>5</v>
      </c>
      <c r="CL56" s="95" t="s">
        <v>19</v>
      </c>
      <c r="CM56" s="95" t="s">
        <v>82</v>
      </c>
    </row>
    <row r="57" spans="1:91" s="2" customFormat="1" ht="30" customHeight="1">
      <c r="A57" s="33"/>
      <c r="B57" s="34"/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  <c r="AF57" s="35"/>
      <c r="AG57" s="35"/>
      <c r="AH57" s="35"/>
      <c r="AI57" s="35"/>
      <c r="AJ57" s="35"/>
      <c r="AK57" s="35"/>
      <c r="AL57" s="35"/>
      <c r="AM57" s="35"/>
      <c r="AN57" s="35"/>
      <c r="AO57" s="35"/>
      <c r="AP57" s="35"/>
      <c r="AQ57" s="35"/>
      <c r="AR57" s="38"/>
      <c r="AS57" s="33"/>
      <c r="AT57" s="33"/>
      <c r="AU57" s="33"/>
      <c r="AV57" s="33"/>
      <c r="AW57" s="33"/>
      <c r="AX57" s="33"/>
      <c r="AY57" s="33"/>
      <c r="AZ57" s="33"/>
      <c r="BA57" s="33"/>
      <c r="BB57" s="33"/>
      <c r="BC57" s="33"/>
      <c r="BD57" s="33"/>
      <c r="BE57" s="33"/>
    </row>
    <row r="58" spans="1:91" s="2" customFormat="1" ht="6.95" customHeight="1">
      <c r="A58" s="33"/>
      <c r="B58" s="46"/>
      <c r="C58" s="47"/>
      <c r="D58" s="47"/>
      <c r="E58" s="47"/>
      <c r="F58" s="47"/>
      <c r="G58" s="47"/>
      <c r="H58" s="47"/>
      <c r="I58" s="47"/>
      <c r="J58" s="47"/>
      <c r="K58" s="47"/>
      <c r="L58" s="47"/>
      <c r="M58" s="47"/>
      <c r="N58" s="47"/>
      <c r="O58" s="47"/>
      <c r="P58" s="47"/>
      <c r="Q58" s="47"/>
      <c r="R58" s="47"/>
      <c r="S58" s="47"/>
      <c r="T58" s="47"/>
      <c r="U58" s="47"/>
      <c r="V58" s="47"/>
      <c r="W58" s="47"/>
      <c r="X58" s="47"/>
      <c r="Y58" s="47"/>
      <c r="Z58" s="47"/>
      <c r="AA58" s="47"/>
      <c r="AB58" s="47"/>
      <c r="AC58" s="47"/>
      <c r="AD58" s="47"/>
      <c r="AE58" s="47"/>
      <c r="AF58" s="47"/>
      <c r="AG58" s="47"/>
      <c r="AH58" s="47"/>
      <c r="AI58" s="47"/>
      <c r="AJ58" s="47"/>
      <c r="AK58" s="47"/>
      <c r="AL58" s="47"/>
      <c r="AM58" s="47"/>
      <c r="AN58" s="47"/>
      <c r="AO58" s="47"/>
      <c r="AP58" s="47"/>
      <c r="AQ58" s="47"/>
      <c r="AR58" s="38"/>
      <c r="AS58" s="33"/>
      <c r="AT58" s="33"/>
      <c r="AU58" s="33"/>
      <c r="AV58" s="33"/>
      <c r="AW58" s="33"/>
      <c r="AX58" s="33"/>
      <c r="AY58" s="33"/>
      <c r="AZ58" s="33"/>
      <c r="BA58" s="33"/>
      <c r="BB58" s="33"/>
      <c r="BC58" s="33"/>
      <c r="BD58" s="33"/>
      <c r="BE58" s="33"/>
    </row>
  </sheetData>
  <sheetProtection algorithmName="SHA-512" hashValue="EEQ3BF4zP9AoGe8PIYPDdTx1K/aLsnYe2rKxYMVtkTpoSw5tNkJdNHvA+rSSeAultN/4qNIH+JzH3Tnuy+6+kg==" saltValue="dNsizri9cBFev/94Cu3hYOgUn+xNfhAWlmienFVYt9EclRGrJUUr8EueXoxTm1MppvR1K1g5uVfC0S+LJFpK1A==" spinCount="100000" sheet="1" objects="1" scenarios="1" formatColumns="0" formatRows="0"/>
  <mergeCells count="46">
    <mergeCell ref="AR2:BE2"/>
    <mergeCell ref="AN56:AP56"/>
    <mergeCell ref="AG56:AM56"/>
    <mergeCell ref="D56:H56"/>
    <mergeCell ref="J56:AF56"/>
    <mergeCell ref="AG54:AM54"/>
    <mergeCell ref="AN54:AP54"/>
    <mergeCell ref="C52:G52"/>
    <mergeCell ref="I52:AF52"/>
    <mergeCell ref="AG52:AM52"/>
    <mergeCell ref="AN52:AP52"/>
    <mergeCell ref="AN55:AP55"/>
    <mergeCell ref="AG55:AM55"/>
    <mergeCell ref="D55:H55"/>
    <mergeCell ref="J55:AF55"/>
    <mergeCell ref="L45:AO45"/>
    <mergeCell ref="AM47:AN47"/>
    <mergeCell ref="AM49:AP49"/>
    <mergeCell ref="AS49:AT51"/>
    <mergeCell ref="AM50:AP50"/>
    <mergeCell ref="W33:AE33"/>
    <mergeCell ref="AK33:AO33"/>
    <mergeCell ref="L33:P33"/>
    <mergeCell ref="X35:AB35"/>
    <mergeCell ref="AK35:AO35"/>
    <mergeCell ref="AK31:AO31"/>
    <mergeCell ref="L31:P31"/>
    <mergeCell ref="W32:AE32"/>
    <mergeCell ref="AK32:AO32"/>
    <mergeCell ref="L32:P32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</mergeCells>
  <hyperlinks>
    <hyperlink ref="A55" location="'00 - Vedlejší a ostatní n...'!C2" display="/"/>
    <hyperlink ref="A56" location="'01 - Komunikace'!C2" display="/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05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64"/>
      <c r="M2" s="264"/>
      <c r="N2" s="264"/>
      <c r="O2" s="264"/>
      <c r="P2" s="264"/>
      <c r="Q2" s="264"/>
      <c r="R2" s="264"/>
      <c r="S2" s="264"/>
      <c r="T2" s="264"/>
      <c r="U2" s="264"/>
      <c r="V2" s="264"/>
      <c r="AT2" s="16" t="s">
        <v>81</v>
      </c>
    </row>
    <row r="3" spans="1:46" s="1" customFormat="1" ht="6.95" customHeight="1">
      <c r="B3" s="100"/>
      <c r="C3" s="101"/>
      <c r="D3" s="101"/>
      <c r="E3" s="101"/>
      <c r="F3" s="101"/>
      <c r="G3" s="101"/>
      <c r="H3" s="101"/>
      <c r="I3" s="101"/>
      <c r="J3" s="101"/>
      <c r="K3" s="101"/>
      <c r="L3" s="19"/>
      <c r="AT3" s="16" t="s">
        <v>82</v>
      </c>
    </row>
    <row r="4" spans="1:46" s="1" customFormat="1" ht="24.95" customHeight="1">
      <c r="B4" s="19"/>
      <c r="D4" s="102" t="s">
        <v>86</v>
      </c>
      <c r="L4" s="19"/>
      <c r="M4" s="103" t="s">
        <v>10</v>
      </c>
      <c r="AT4" s="16" t="s">
        <v>4</v>
      </c>
    </row>
    <row r="5" spans="1:46" s="1" customFormat="1" ht="6.95" customHeight="1">
      <c r="B5" s="19"/>
      <c r="L5" s="19"/>
    </row>
    <row r="6" spans="1:46" s="1" customFormat="1" ht="12" customHeight="1">
      <c r="B6" s="19"/>
      <c r="D6" s="104" t="s">
        <v>16</v>
      </c>
      <c r="L6" s="19"/>
    </row>
    <row r="7" spans="1:46" s="1" customFormat="1" ht="16.5" customHeight="1">
      <c r="B7" s="19"/>
      <c r="E7" s="265" t="str">
        <f>'Rekapitulace stavby'!K6</f>
        <v>II/230 Krásné Údolí - Černošín, oprava</v>
      </c>
      <c r="F7" s="266"/>
      <c r="G7" s="266"/>
      <c r="H7" s="266"/>
      <c r="L7" s="19"/>
    </row>
    <row r="8" spans="1:46" s="2" customFormat="1" ht="12" customHeight="1">
      <c r="A8" s="33"/>
      <c r="B8" s="38"/>
      <c r="C8" s="33"/>
      <c r="D8" s="104" t="s">
        <v>87</v>
      </c>
      <c r="E8" s="33"/>
      <c r="F8" s="33"/>
      <c r="G8" s="33"/>
      <c r="H8" s="33"/>
      <c r="I8" s="33"/>
      <c r="J8" s="33"/>
      <c r="K8" s="33"/>
      <c r="L8" s="105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</row>
    <row r="9" spans="1:46" s="2" customFormat="1" ht="16.5" customHeight="1">
      <c r="A9" s="33"/>
      <c r="B9" s="38"/>
      <c r="C9" s="33"/>
      <c r="D9" s="33"/>
      <c r="E9" s="267" t="s">
        <v>88</v>
      </c>
      <c r="F9" s="268"/>
      <c r="G9" s="268"/>
      <c r="H9" s="268"/>
      <c r="I9" s="33"/>
      <c r="J9" s="33"/>
      <c r="K9" s="33"/>
      <c r="L9" s="105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</row>
    <row r="10" spans="1:46" s="2" customFormat="1" ht="11.25">
      <c r="A10" s="33"/>
      <c r="B10" s="38"/>
      <c r="C10" s="33"/>
      <c r="D10" s="33"/>
      <c r="E10" s="33"/>
      <c r="F10" s="33"/>
      <c r="G10" s="33"/>
      <c r="H10" s="33"/>
      <c r="I10" s="33"/>
      <c r="J10" s="33"/>
      <c r="K10" s="33"/>
      <c r="L10" s="105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</row>
    <row r="11" spans="1:46" s="2" customFormat="1" ht="12" customHeight="1">
      <c r="A11" s="33"/>
      <c r="B11" s="38"/>
      <c r="C11" s="33"/>
      <c r="D11" s="104" t="s">
        <v>18</v>
      </c>
      <c r="E11" s="33"/>
      <c r="F11" s="106" t="s">
        <v>19</v>
      </c>
      <c r="G11" s="33"/>
      <c r="H11" s="33"/>
      <c r="I11" s="104" t="s">
        <v>20</v>
      </c>
      <c r="J11" s="106" t="s">
        <v>19</v>
      </c>
      <c r="K11" s="33"/>
      <c r="L11" s="105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46" s="2" customFormat="1" ht="12" customHeight="1">
      <c r="A12" s="33"/>
      <c r="B12" s="38"/>
      <c r="C12" s="33"/>
      <c r="D12" s="104" t="s">
        <v>21</v>
      </c>
      <c r="E12" s="33"/>
      <c r="F12" s="106" t="s">
        <v>22</v>
      </c>
      <c r="G12" s="33"/>
      <c r="H12" s="33"/>
      <c r="I12" s="104" t="s">
        <v>23</v>
      </c>
      <c r="J12" s="107" t="str">
        <f>'Rekapitulace stavby'!AN8</f>
        <v>11. 11. 2025</v>
      </c>
      <c r="K12" s="33"/>
      <c r="L12" s="105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46" s="2" customFormat="1" ht="10.9" customHeight="1">
      <c r="A13" s="33"/>
      <c r="B13" s="38"/>
      <c r="C13" s="33"/>
      <c r="D13" s="33"/>
      <c r="E13" s="33"/>
      <c r="F13" s="33"/>
      <c r="G13" s="33"/>
      <c r="H13" s="33"/>
      <c r="I13" s="33"/>
      <c r="J13" s="33"/>
      <c r="K13" s="33"/>
      <c r="L13" s="105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46" s="2" customFormat="1" ht="12" customHeight="1">
      <c r="A14" s="33"/>
      <c r="B14" s="38"/>
      <c r="C14" s="33"/>
      <c r="D14" s="104" t="s">
        <v>25</v>
      </c>
      <c r="E14" s="33"/>
      <c r="F14" s="33"/>
      <c r="G14" s="33"/>
      <c r="H14" s="33"/>
      <c r="I14" s="104" t="s">
        <v>26</v>
      </c>
      <c r="J14" s="106" t="s">
        <v>19</v>
      </c>
      <c r="K14" s="33"/>
      <c r="L14" s="105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46" s="2" customFormat="1" ht="18" customHeight="1">
      <c r="A15" s="33"/>
      <c r="B15" s="38"/>
      <c r="C15" s="33"/>
      <c r="D15" s="33"/>
      <c r="E15" s="106" t="s">
        <v>27</v>
      </c>
      <c r="F15" s="33"/>
      <c r="G15" s="33"/>
      <c r="H15" s="33"/>
      <c r="I15" s="104" t="s">
        <v>28</v>
      </c>
      <c r="J15" s="106" t="s">
        <v>19</v>
      </c>
      <c r="K15" s="33"/>
      <c r="L15" s="105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46" s="2" customFormat="1" ht="6.95" customHeight="1">
      <c r="A16" s="33"/>
      <c r="B16" s="38"/>
      <c r="C16" s="33"/>
      <c r="D16" s="33"/>
      <c r="E16" s="33"/>
      <c r="F16" s="33"/>
      <c r="G16" s="33"/>
      <c r="H16" s="33"/>
      <c r="I16" s="33"/>
      <c r="J16" s="33"/>
      <c r="K16" s="33"/>
      <c r="L16" s="105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12" customHeight="1">
      <c r="A17" s="33"/>
      <c r="B17" s="38"/>
      <c r="C17" s="33"/>
      <c r="D17" s="104" t="s">
        <v>29</v>
      </c>
      <c r="E17" s="33"/>
      <c r="F17" s="33"/>
      <c r="G17" s="33"/>
      <c r="H17" s="33"/>
      <c r="I17" s="104" t="s">
        <v>26</v>
      </c>
      <c r="J17" s="29" t="str">
        <f>'Rekapitulace stavby'!AN13</f>
        <v>Vyplň údaj</v>
      </c>
      <c r="K17" s="33"/>
      <c r="L17" s="105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18" customHeight="1">
      <c r="A18" s="33"/>
      <c r="B18" s="38"/>
      <c r="C18" s="33"/>
      <c r="D18" s="33"/>
      <c r="E18" s="269" t="str">
        <f>'Rekapitulace stavby'!E14</f>
        <v>Vyplň údaj</v>
      </c>
      <c r="F18" s="270"/>
      <c r="G18" s="270"/>
      <c r="H18" s="270"/>
      <c r="I18" s="104" t="s">
        <v>28</v>
      </c>
      <c r="J18" s="29" t="str">
        <f>'Rekapitulace stavby'!AN14</f>
        <v>Vyplň údaj</v>
      </c>
      <c r="K18" s="33"/>
      <c r="L18" s="105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6.95" customHeight="1">
      <c r="A19" s="33"/>
      <c r="B19" s="38"/>
      <c r="C19" s="33"/>
      <c r="D19" s="33"/>
      <c r="E19" s="33"/>
      <c r="F19" s="33"/>
      <c r="G19" s="33"/>
      <c r="H19" s="33"/>
      <c r="I19" s="33"/>
      <c r="J19" s="33"/>
      <c r="K19" s="33"/>
      <c r="L19" s="105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12" customHeight="1">
      <c r="A20" s="33"/>
      <c r="B20" s="38"/>
      <c r="C20" s="33"/>
      <c r="D20" s="104" t="s">
        <v>31</v>
      </c>
      <c r="E20" s="33"/>
      <c r="F20" s="33"/>
      <c r="G20" s="33"/>
      <c r="H20" s="33"/>
      <c r="I20" s="104" t="s">
        <v>26</v>
      </c>
      <c r="J20" s="106" t="s">
        <v>19</v>
      </c>
      <c r="K20" s="33"/>
      <c r="L20" s="105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18" customHeight="1">
      <c r="A21" s="33"/>
      <c r="B21" s="38"/>
      <c r="C21" s="33"/>
      <c r="D21" s="33"/>
      <c r="E21" s="106" t="s">
        <v>32</v>
      </c>
      <c r="F21" s="33"/>
      <c r="G21" s="33"/>
      <c r="H21" s="33"/>
      <c r="I21" s="104" t="s">
        <v>28</v>
      </c>
      <c r="J21" s="106" t="s">
        <v>19</v>
      </c>
      <c r="K21" s="33"/>
      <c r="L21" s="105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6.95" customHeight="1">
      <c r="A22" s="33"/>
      <c r="B22" s="38"/>
      <c r="C22" s="33"/>
      <c r="D22" s="33"/>
      <c r="E22" s="33"/>
      <c r="F22" s="33"/>
      <c r="G22" s="33"/>
      <c r="H22" s="33"/>
      <c r="I22" s="33"/>
      <c r="J22" s="33"/>
      <c r="K22" s="33"/>
      <c r="L22" s="105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12" customHeight="1">
      <c r="A23" s="33"/>
      <c r="B23" s="38"/>
      <c r="C23" s="33"/>
      <c r="D23" s="104" t="s">
        <v>34</v>
      </c>
      <c r="E23" s="33"/>
      <c r="F23" s="33"/>
      <c r="G23" s="33"/>
      <c r="H23" s="33"/>
      <c r="I23" s="104" t="s">
        <v>26</v>
      </c>
      <c r="J23" s="106" t="s">
        <v>19</v>
      </c>
      <c r="K23" s="33"/>
      <c r="L23" s="105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18" customHeight="1">
      <c r="A24" s="33"/>
      <c r="B24" s="38"/>
      <c r="C24" s="33"/>
      <c r="D24" s="33"/>
      <c r="E24" s="106" t="s">
        <v>35</v>
      </c>
      <c r="F24" s="33"/>
      <c r="G24" s="33"/>
      <c r="H24" s="33"/>
      <c r="I24" s="104" t="s">
        <v>28</v>
      </c>
      <c r="J24" s="106" t="s">
        <v>19</v>
      </c>
      <c r="K24" s="33"/>
      <c r="L24" s="105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2" customFormat="1" ht="6.95" customHeight="1">
      <c r="A25" s="33"/>
      <c r="B25" s="38"/>
      <c r="C25" s="33"/>
      <c r="D25" s="33"/>
      <c r="E25" s="33"/>
      <c r="F25" s="33"/>
      <c r="G25" s="33"/>
      <c r="H25" s="33"/>
      <c r="I25" s="33"/>
      <c r="J25" s="33"/>
      <c r="K25" s="33"/>
      <c r="L25" s="105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2" customFormat="1" ht="12" customHeight="1">
      <c r="A26" s="33"/>
      <c r="B26" s="38"/>
      <c r="C26" s="33"/>
      <c r="D26" s="104" t="s">
        <v>36</v>
      </c>
      <c r="E26" s="33"/>
      <c r="F26" s="33"/>
      <c r="G26" s="33"/>
      <c r="H26" s="33"/>
      <c r="I26" s="33"/>
      <c r="J26" s="33"/>
      <c r="K26" s="33"/>
      <c r="L26" s="105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8" customFormat="1" ht="16.5" customHeight="1">
      <c r="A27" s="108"/>
      <c r="B27" s="109"/>
      <c r="C27" s="108"/>
      <c r="D27" s="108"/>
      <c r="E27" s="271" t="s">
        <v>19</v>
      </c>
      <c r="F27" s="271"/>
      <c r="G27" s="271"/>
      <c r="H27" s="271"/>
      <c r="I27" s="108"/>
      <c r="J27" s="108"/>
      <c r="K27" s="108"/>
      <c r="L27" s="110"/>
      <c r="S27" s="108"/>
      <c r="T27" s="108"/>
      <c r="U27" s="108"/>
      <c r="V27" s="108"/>
      <c r="W27" s="108"/>
      <c r="X27" s="108"/>
      <c r="Y27" s="108"/>
      <c r="Z27" s="108"/>
      <c r="AA27" s="108"/>
      <c r="AB27" s="108"/>
      <c r="AC27" s="108"/>
      <c r="AD27" s="108"/>
      <c r="AE27" s="108"/>
    </row>
    <row r="28" spans="1:31" s="2" customFormat="1" ht="6.95" customHeight="1">
      <c r="A28" s="33"/>
      <c r="B28" s="38"/>
      <c r="C28" s="33"/>
      <c r="D28" s="33"/>
      <c r="E28" s="33"/>
      <c r="F28" s="33"/>
      <c r="G28" s="33"/>
      <c r="H28" s="33"/>
      <c r="I28" s="33"/>
      <c r="J28" s="33"/>
      <c r="K28" s="33"/>
      <c r="L28" s="105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2" customFormat="1" ht="6.95" customHeight="1">
      <c r="A29" s="33"/>
      <c r="B29" s="38"/>
      <c r="C29" s="33"/>
      <c r="D29" s="111"/>
      <c r="E29" s="111"/>
      <c r="F29" s="111"/>
      <c r="G29" s="111"/>
      <c r="H29" s="111"/>
      <c r="I29" s="111"/>
      <c r="J29" s="111"/>
      <c r="K29" s="111"/>
      <c r="L29" s="105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</row>
    <row r="30" spans="1:31" s="2" customFormat="1" ht="25.35" customHeight="1">
      <c r="A30" s="33"/>
      <c r="B30" s="38"/>
      <c r="C30" s="33"/>
      <c r="D30" s="112" t="s">
        <v>38</v>
      </c>
      <c r="E30" s="33"/>
      <c r="F30" s="33"/>
      <c r="G30" s="33"/>
      <c r="H30" s="33"/>
      <c r="I30" s="33"/>
      <c r="J30" s="113">
        <f>ROUND(J81, 1)</f>
        <v>0</v>
      </c>
      <c r="K30" s="33"/>
      <c r="L30" s="105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2" customFormat="1" ht="6.95" customHeight="1">
      <c r="A31" s="33"/>
      <c r="B31" s="38"/>
      <c r="C31" s="33"/>
      <c r="D31" s="111"/>
      <c r="E31" s="111"/>
      <c r="F31" s="111"/>
      <c r="G31" s="111"/>
      <c r="H31" s="111"/>
      <c r="I31" s="111"/>
      <c r="J31" s="111"/>
      <c r="K31" s="111"/>
      <c r="L31" s="105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pans="1:31" s="2" customFormat="1" ht="14.45" customHeight="1">
      <c r="A32" s="33"/>
      <c r="B32" s="38"/>
      <c r="C32" s="33"/>
      <c r="D32" s="33"/>
      <c r="E32" s="33"/>
      <c r="F32" s="114" t="s">
        <v>40</v>
      </c>
      <c r="G32" s="33"/>
      <c r="H32" s="33"/>
      <c r="I32" s="114" t="s">
        <v>39</v>
      </c>
      <c r="J32" s="114" t="s">
        <v>41</v>
      </c>
      <c r="K32" s="33"/>
      <c r="L32" s="105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14.45" customHeight="1">
      <c r="A33" s="33"/>
      <c r="B33" s="38"/>
      <c r="C33" s="33"/>
      <c r="D33" s="115" t="s">
        <v>42</v>
      </c>
      <c r="E33" s="104" t="s">
        <v>43</v>
      </c>
      <c r="F33" s="116">
        <f>ROUND((SUM(BE81:BE104)),  1)</f>
        <v>0</v>
      </c>
      <c r="G33" s="33"/>
      <c r="H33" s="33"/>
      <c r="I33" s="117">
        <v>0.21</v>
      </c>
      <c r="J33" s="116">
        <f>ROUND(((SUM(BE81:BE104))*I33),  1)</f>
        <v>0</v>
      </c>
      <c r="K33" s="33"/>
      <c r="L33" s="105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14.45" customHeight="1">
      <c r="A34" s="33"/>
      <c r="B34" s="38"/>
      <c r="C34" s="33"/>
      <c r="D34" s="33"/>
      <c r="E34" s="104" t="s">
        <v>44</v>
      </c>
      <c r="F34" s="116">
        <f>ROUND((SUM(BF81:BF104)),  1)</f>
        <v>0</v>
      </c>
      <c r="G34" s="33"/>
      <c r="H34" s="33"/>
      <c r="I34" s="117">
        <v>0.12</v>
      </c>
      <c r="J34" s="116">
        <f>ROUND(((SUM(BF81:BF104))*I34),  1)</f>
        <v>0</v>
      </c>
      <c r="K34" s="33"/>
      <c r="L34" s="105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14.45" hidden="1" customHeight="1">
      <c r="A35" s="33"/>
      <c r="B35" s="38"/>
      <c r="C35" s="33"/>
      <c r="D35" s="33"/>
      <c r="E35" s="104" t="s">
        <v>45</v>
      </c>
      <c r="F35" s="116">
        <f>ROUND((SUM(BG81:BG104)),  1)</f>
        <v>0</v>
      </c>
      <c r="G35" s="33"/>
      <c r="H35" s="33"/>
      <c r="I35" s="117">
        <v>0.21</v>
      </c>
      <c r="J35" s="116">
        <f>0</f>
        <v>0</v>
      </c>
      <c r="K35" s="33"/>
      <c r="L35" s="105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45" hidden="1" customHeight="1">
      <c r="A36" s="33"/>
      <c r="B36" s="38"/>
      <c r="C36" s="33"/>
      <c r="D36" s="33"/>
      <c r="E36" s="104" t="s">
        <v>46</v>
      </c>
      <c r="F36" s="116">
        <f>ROUND((SUM(BH81:BH104)),  1)</f>
        <v>0</v>
      </c>
      <c r="G36" s="33"/>
      <c r="H36" s="33"/>
      <c r="I36" s="117">
        <v>0.12</v>
      </c>
      <c r="J36" s="116">
        <f>0</f>
        <v>0</v>
      </c>
      <c r="K36" s="33"/>
      <c r="L36" s="105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45" hidden="1" customHeight="1">
      <c r="A37" s="33"/>
      <c r="B37" s="38"/>
      <c r="C37" s="33"/>
      <c r="D37" s="33"/>
      <c r="E37" s="104" t="s">
        <v>47</v>
      </c>
      <c r="F37" s="116">
        <f>ROUND((SUM(BI81:BI104)),  1)</f>
        <v>0</v>
      </c>
      <c r="G37" s="33"/>
      <c r="H37" s="33"/>
      <c r="I37" s="117">
        <v>0</v>
      </c>
      <c r="J37" s="116">
        <f>0</f>
        <v>0</v>
      </c>
      <c r="K37" s="33"/>
      <c r="L37" s="105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6.95" customHeight="1">
      <c r="A38" s="33"/>
      <c r="B38" s="38"/>
      <c r="C38" s="33"/>
      <c r="D38" s="33"/>
      <c r="E38" s="33"/>
      <c r="F38" s="33"/>
      <c r="G38" s="33"/>
      <c r="H38" s="33"/>
      <c r="I38" s="33"/>
      <c r="J38" s="33"/>
      <c r="K38" s="33"/>
      <c r="L38" s="105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25.35" customHeight="1">
      <c r="A39" s="33"/>
      <c r="B39" s="38"/>
      <c r="C39" s="118"/>
      <c r="D39" s="119" t="s">
        <v>48</v>
      </c>
      <c r="E39" s="120"/>
      <c r="F39" s="120"/>
      <c r="G39" s="121" t="s">
        <v>49</v>
      </c>
      <c r="H39" s="122" t="s">
        <v>50</v>
      </c>
      <c r="I39" s="120"/>
      <c r="J39" s="123">
        <f>SUM(J30:J37)</f>
        <v>0</v>
      </c>
      <c r="K39" s="124"/>
      <c r="L39" s="105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14.45" customHeight="1">
      <c r="A40" s="33"/>
      <c r="B40" s="125"/>
      <c r="C40" s="126"/>
      <c r="D40" s="126"/>
      <c r="E40" s="126"/>
      <c r="F40" s="126"/>
      <c r="G40" s="126"/>
      <c r="H40" s="126"/>
      <c r="I40" s="126"/>
      <c r="J40" s="126"/>
      <c r="K40" s="126"/>
      <c r="L40" s="105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4" spans="1:31" s="2" customFormat="1" ht="6.95" hidden="1" customHeight="1">
      <c r="A44" s="33"/>
      <c r="B44" s="127"/>
      <c r="C44" s="128"/>
      <c r="D44" s="128"/>
      <c r="E44" s="128"/>
      <c r="F44" s="128"/>
      <c r="G44" s="128"/>
      <c r="H44" s="128"/>
      <c r="I44" s="128"/>
      <c r="J44" s="128"/>
      <c r="K44" s="128"/>
      <c r="L44" s="105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</row>
    <row r="45" spans="1:31" s="2" customFormat="1" ht="24.95" hidden="1" customHeight="1">
      <c r="A45" s="33"/>
      <c r="B45" s="34"/>
      <c r="C45" s="22" t="s">
        <v>89</v>
      </c>
      <c r="D45" s="35"/>
      <c r="E45" s="35"/>
      <c r="F45" s="35"/>
      <c r="G45" s="35"/>
      <c r="H45" s="35"/>
      <c r="I45" s="35"/>
      <c r="J45" s="35"/>
      <c r="K45" s="35"/>
      <c r="L45" s="105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</row>
    <row r="46" spans="1:31" s="2" customFormat="1" ht="6.95" hidden="1" customHeight="1">
      <c r="A46" s="33"/>
      <c r="B46" s="34"/>
      <c r="C46" s="35"/>
      <c r="D46" s="35"/>
      <c r="E46" s="35"/>
      <c r="F46" s="35"/>
      <c r="G46" s="35"/>
      <c r="H46" s="35"/>
      <c r="I46" s="35"/>
      <c r="J46" s="35"/>
      <c r="K46" s="35"/>
      <c r="L46" s="105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</row>
    <row r="47" spans="1:31" s="2" customFormat="1" ht="12" hidden="1" customHeight="1">
      <c r="A47" s="33"/>
      <c r="B47" s="34"/>
      <c r="C47" s="28" t="s">
        <v>16</v>
      </c>
      <c r="D47" s="35"/>
      <c r="E47" s="35"/>
      <c r="F47" s="35"/>
      <c r="G47" s="35"/>
      <c r="H47" s="35"/>
      <c r="I47" s="35"/>
      <c r="J47" s="35"/>
      <c r="K47" s="35"/>
      <c r="L47" s="105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</row>
    <row r="48" spans="1:31" s="2" customFormat="1" ht="16.5" hidden="1" customHeight="1">
      <c r="A48" s="33"/>
      <c r="B48" s="34"/>
      <c r="C48" s="35"/>
      <c r="D48" s="35"/>
      <c r="E48" s="272" t="str">
        <f>E7</f>
        <v>II/230 Krásné Údolí - Černošín, oprava</v>
      </c>
      <c r="F48" s="273"/>
      <c r="G48" s="273"/>
      <c r="H48" s="273"/>
      <c r="I48" s="35"/>
      <c r="J48" s="35"/>
      <c r="K48" s="35"/>
      <c r="L48" s="105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</row>
    <row r="49" spans="1:47" s="2" customFormat="1" ht="12" hidden="1" customHeight="1">
      <c r="A49" s="33"/>
      <c r="B49" s="34"/>
      <c r="C49" s="28" t="s">
        <v>87</v>
      </c>
      <c r="D49" s="35"/>
      <c r="E49" s="35"/>
      <c r="F49" s="35"/>
      <c r="G49" s="35"/>
      <c r="H49" s="35"/>
      <c r="I49" s="35"/>
      <c r="J49" s="35"/>
      <c r="K49" s="35"/>
      <c r="L49" s="105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</row>
    <row r="50" spans="1:47" s="2" customFormat="1" ht="16.5" hidden="1" customHeight="1">
      <c r="A50" s="33"/>
      <c r="B50" s="34"/>
      <c r="C50" s="35"/>
      <c r="D50" s="35"/>
      <c r="E50" s="244" t="str">
        <f>E9</f>
        <v>00 - Vedlejší a ostatní náklady</v>
      </c>
      <c r="F50" s="274"/>
      <c r="G50" s="274"/>
      <c r="H50" s="274"/>
      <c r="I50" s="35"/>
      <c r="J50" s="35"/>
      <c r="K50" s="35"/>
      <c r="L50" s="105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</row>
    <row r="51" spans="1:47" s="2" customFormat="1" ht="6.95" hidden="1" customHeight="1">
      <c r="A51" s="33"/>
      <c r="B51" s="34"/>
      <c r="C51" s="35"/>
      <c r="D51" s="35"/>
      <c r="E51" s="35"/>
      <c r="F51" s="35"/>
      <c r="G51" s="35"/>
      <c r="H51" s="35"/>
      <c r="I51" s="35"/>
      <c r="J51" s="35"/>
      <c r="K51" s="35"/>
      <c r="L51" s="105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</row>
    <row r="52" spans="1:47" s="2" customFormat="1" ht="12" hidden="1" customHeight="1">
      <c r="A52" s="33"/>
      <c r="B52" s="34"/>
      <c r="C52" s="28" t="s">
        <v>21</v>
      </c>
      <c r="D52" s="35"/>
      <c r="E52" s="35"/>
      <c r="F52" s="26" t="str">
        <f>F12</f>
        <v xml:space="preserve"> </v>
      </c>
      <c r="G52" s="35"/>
      <c r="H52" s="35"/>
      <c r="I52" s="28" t="s">
        <v>23</v>
      </c>
      <c r="J52" s="58" t="str">
        <f>IF(J12="","",J12)</f>
        <v>11. 11. 2025</v>
      </c>
      <c r="K52" s="35"/>
      <c r="L52" s="105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</row>
    <row r="53" spans="1:47" s="2" customFormat="1" ht="6.95" hidden="1" customHeight="1">
      <c r="A53" s="33"/>
      <c r="B53" s="34"/>
      <c r="C53" s="35"/>
      <c r="D53" s="35"/>
      <c r="E53" s="35"/>
      <c r="F53" s="35"/>
      <c r="G53" s="35"/>
      <c r="H53" s="35"/>
      <c r="I53" s="35"/>
      <c r="J53" s="35"/>
      <c r="K53" s="35"/>
      <c r="L53" s="105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</row>
    <row r="54" spans="1:47" s="2" customFormat="1" ht="15.2" hidden="1" customHeight="1">
      <c r="A54" s="33"/>
      <c r="B54" s="34"/>
      <c r="C54" s="28" t="s">
        <v>25</v>
      </c>
      <c r="D54" s="35"/>
      <c r="E54" s="35"/>
      <c r="F54" s="26" t="str">
        <f>E15</f>
        <v>Správa a údržba silnic Plzeňského kraje</v>
      </c>
      <c r="G54" s="35"/>
      <c r="H54" s="35"/>
      <c r="I54" s="28" t="s">
        <v>31</v>
      </c>
      <c r="J54" s="31" t="str">
        <f>E21</f>
        <v>SG Geotechnika</v>
      </c>
      <c r="K54" s="35"/>
      <c r="L54" s="105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</row>
    <row r="55" spans="1:47" s="2" customFormat="1" ht="15.2" hidden="1" customHeight="1">
      <c r="A55" s="33"/>
      <c r="B55" s="34"/>
      <c r="C55" s="28" t="s">
        <v>29</v>
      </c>
      <c r="D55" s="35"/>
      <c r="E55" s="35"/>
      <c r="F55" s="26" t="str">
        <f>IF(E18="","",E18)</f>
        <v>Vyplň údaj</v>
      </c>
      <c r="G55" s="35"/>
      <c r="H55" s="35"/>
      <c r="I55" s="28" t="s">
        <v>34</v>
      </c>
      <c r="J55" s="31" t="str">
        <f>E24</f>
        <v>Roman Mitas</v>
      </c>
      <c r="K55" s="35"/>
      <c r="L55" s="105"/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33"/>
    </row>
    <row r="56" spans="1:47" s="2" customFormat="1" ht="10.35" hidden="1" customHeight="1">
      <c r="A56" s="33"/>
      <c r="B56" s="34"/>
      <c r="C56" s="35"/>
      <c r="D56" s="35"/>
      <c r="E56" s="35"/>
      <c r="F56" s="35"/>
      <c r="G56" s="35"/>
      <c r="H56" s="35"/>
      <c r="I56" s="35"/>
      <c r="J56" s="35"/>
      <c r="K56" s="35"/>
      <c r="L56" s="105"/>
      <c r="S56" s="33"/>
      <c r="T56" s="33"/>
      <c r="U56" s="33"/>
      <c r="V56" s="33"/>
      <c r="W56" s="33"/>
      <c r="X56" s="33"/>
      <c r="Y56" s="33"/>
      <c r="Z56" s="33"/>
      <c r="AA56" s="33"/>
      <c r="AB56" s="33"/>
      <c r="AC56" s="33"/>
      <c r="AD56" s="33"/>
      <c r="AE56" s="33"/>
    </row>
    <row r="57" spans="1:47" s="2" customFormat="1" ht="29.25" hidden="1" customHeight="1">
      <c r="A57" s="33"/>
      <c r="B57" s="34"/>
      <c r="C57" s="129" t="s">
        <v>90</v>
      </c>
      <c r="D57" s="130"/>
      <c r="E57" s="130"/>
      <c r="F57" s="130"/>
      <c r="G57" s="130"/>
      <c r="H57" s="130"/>
      <c r="I57" s="130"/>
      <c r="J57" s="131" t="s">
        <v>91</v>
      </c>
      <c r="K57" s="130"/>
      <c r="L57" s="105"/>
      <c r="S57" s="33"/>
      <c r="T57" s="33"/>
      <c r="U57" s="33"/>
      <c r="V57" s="33"/>
      <c r="W57" s="33"/>
      <c r="X57" s="33"/>
      <c r="Y57" s="33"/>
      <c r="Z57" s="33"/>
      <c r="AA57" s="33"/>
      <c r="AB57" s="33"/>
      <c r="AC57" s="33"/>
      <c r="AD57" s="33"/>
      <c r="AE57" s="33"/>
    </row>
    <row r="58" spans="1:47" s="2" customFormat="1" ht="10.35" hidden="1" customHeight="1">
      <c r="A58" s="33"/>
      <c r="B58" s="34"/>
      <c r="C58" s="35"/>
      <c r="D58" s="35"/>
      <c r="E58" s="35"/>
      <c r="F58" s="35"/>
      <c r="G58" s="35"/>
      <c r="H58" s="35"/>
      <c r="I58" s="35"/>
      <c r="J58" s="35"/>
      <c r="K58" s="35"/>
      <c r="L58" s="105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</row>
    <row r="59" spans="1:47" s="2" customFormat="1" ht="22.9" hidden="1" customHeight="1">
      <c r="A59" s="33"/>
      <c r="B59" s="34"/>
      <c r="C59" s="132" t="s">
        <v>70</v>
      </c>
      <c r="D59" s="35"/>
      <c r="E59" s="35"/>
      <c r="F59" s="35"/>
      <c r="G59" s="35"/>
      <c r="H59" s="35"/>
      <c r="I59" s="35"/>
      <c r="J59" s="76">
        <f>J81</f>
        <v>0</v>
      </c>
      <c r="K59" s="35"/>
      <c r="L59" s="105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U59" s="16" t="s">
        <v>92</v>
      </c>
    </row>
    <row r="60" spans="1:47" s="9" customFormat="1" ht="24.95" hidden="1" customHeight="1">
      <c r="B60" s="133"/>
      <c r="C60" s="134"/>
      <c r="D60" s="135" t="s">
        <v>93</v>
      </c>
      <c r="E60" s="136"/>
      <c r="F60" s="136"/>
      <c r="G60" s="136"/>
      <c r="H60" s="136"/>
      <c r="I60" s="136"/>
      <c r="J60" s="137">
        <f>J82</f>
        <v>0</v>
      </c>
      <c r="K60" s="134"/>
      <c r="L60" s="138"/>
    </row>
    <row r="61" spans="1:47" s="9" customFormat="1" ht="24.95" hidden="1" customHeight="1">
      <c r="B61" s="133"/>
      <c r="C61" s="134"/>
      <c r="D61" s="135" t="s">
        <v>94</v>
      </c>
      <c r="E61" s="136"/>
      <c r="F61" s="136"/>
      <c r="G61" s="136"/>
      <c r="H61" s="136"/>
      <c r="I61" s="136"/>
      <c r="J61" s="137">
        <f>J88</f>
        <v>0</v>
      </c>
      <c r="K61" s="134"/>
      <c r="L61" s="138"/>
    </row>
    <row r="62" spans="1:47" s="2" customFormat="1" ht="21.75" hidden="1" customHeight="1">
      <c r="A62" s="33"/>
      <c r="B62" s="34"/>
      <c r="C62" s="35"/>
      <c r="D62" s="35"/>
      <c r="E62" s="35"/>
      <c r="F62" s="35"/>
      <c r="G62" s="35"/>
      <c r="H62" s="35"/>
      <c r="I62" s="35"/>
      <c r="J62" s="35"/>
      <c r="K62" s="35"/>
      <c r="L62" s="105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33"/>
    </row>
    <row r="63" spans="1:47" s="2" customFormat="1" ht="6.95" hidden="1" customHeight="1">
      <c r="A63" s="33"/>
      <c r="B63" s="46"/>
      <c r="C63" s="47"/>
      <c r="D63" s="47"/>
      <c r="E63" s="47"/>
      <c r="F63" s="47"/>
      <c r="G63" s="47"/>
      <c r="H63" s="47"/>
      <c r="I63" s="47"/>
      <c r="J63" s="47"/>
      <c r="K63" s="47"/>
      <c r="L63" s="105"/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33"/>
    </row>
    <row r="64" spans="1:47" ht="11.25" hidden="1"/>
    <row r="65" spans="1:31" ht="11.25" hidden="1"/>
    <row r="66" spans="1:31" ht="11.25" hidden="1"/>
    <row r="67" spans="1:31" s="2" customFormat="1" ht="6.95" customHeight="1">
      <c r="A67" s="33"/>
      <c r="B67" s="48"/>
      <c r="C67" s="49"/>
      <c r="D67" s="49"/>
      <c r="E67" s="49"/>
      <c r="F67" s="49"/>
      <c r="G67" s="49"/>
      <c r="H67" s="49"/>
      <c r="I67" s="49"/>
      <c r="J67" s="49"/>
      <c r="K67" s="49"/>
      <c r="L67" s="105"/>
      <c r="S67" s="33"/>
      <c r="T67" s="33"/>
      <c r="U67" s="33"/>
      <c r="V67" s="33"/>
      <c r="W67" s="33"/>
      <c r="X67" s="33"/>
      <c r="Y67" s="33"/>
      <c r="Z67" s="33"/>
      <c r="AA67" s="33"/>
      <c r="AB67" s="33"/>
      <c r="AC67" s="33"/>
      <c r="AD67" s="33"/>
      <c r="AE67" s="33"/>
    </row>
    <row r="68" spans="1:31" s="2" customFormat="1" ht="24.95" customHeight="1">
      <c r="A68" s="33"/>
      <c r="B68" s="34"/>
      <c r="C68" s="22" t="s">
        <v>95</v>
      </c>
      <c r="D68" s="35"/>
      <c r="E68" s="35"/>
      <c r="F68" s="35"/>
      <c r="G68" s="35"/>
      <c r="H68" s="35"/>
      <c r="I68" s="35"/>
      <c r="J68" s="35"/>
      <c r="K68" s="35"/>
      <c r="L68" s="105"/>
      <c r="S68" s="33"/>
      <c r="T68" s="33"/>
      <c r="U68" s="33"/>
      <c r="V68" s="33"/>
      <c r="W68" s="33"/>
      <c r="X68" s="33"/>
      <c r="Y68" s="33"/>
      <c r="Z68" s="33"/>
      <c r="AA68" s="33"/>
      <c r="AB68" s="33"/>
      <c r="AC68" s="33"/>
      <c r="AD68" s="33"/>
      <c r="AE68" s="33"/>
    </row>
    <row r="69" spans="1:31" s="2" customFormat="1" ht="6.95" customHeight="1">
      <c r="A69" s="33"/>
      <c r="B69" s="34"/>
      <c r="C69" s="35"/>
      <c r="D69" s="35"/>
      <c r="E69" s="35"/>
      <c r="F69" s="35"/>
      <c r="G69" s="35"/>
      <c r="H69" s="35"/>
      <c r="I69" s="35"/>
      <c r="J69" s="35"/>
      <c r="K69" s="35"/>
      <c r="L69" s="105"/>
      <c r="S69" s="33"/>
      <c r="T69" s="33"/>
      <c r="U69" s="33"/>
      <c r="V69" s="33"/>
      <c r="W69" s="33"/>
      <c r="X69" s="33"/>
      <c r="Y69" s="33"/>
      <c r="Z69" s="33"/>
      <c r="AA69" s="33"/>
      <c r="AB69" s="33"/>
      <c r="AC69" s="33"/>
      <c r="AD69" s="33"/>
      <c r="AE69" s="33"/>
    </row>
    <row r="70" spans="1:31" s="2" customFormat="1" ht="12" customHeight="1">
      <c r="A70" s="33"/>
      <c r="B70" s="34"/>
      <c r="C70" s="28" t="s">
        <v>16</v>
      </c>
      <c r="D70" s="35"/>
      <c r="E70" s="35"/>
      <c r="F70" s="35"/>
      <c r="G70" s="35"/>
      <c r="H70" s="35"/>
      <c r="I70" s="35"/>
      <c r="J70" s="35"/>
      <c r="K70" s="35"/>
      <c r="L70" s="105"/>
      <c r="S70" s="33"/>
      <c r="T70" s="33"/>
      <c r="U70" s="33"/>
      <c r="V70" s="33"/>
      <c r="W70" s="33"/>
      <c r="X70" s="33"/>
      <c r="Y70" s="33"/>
      <c r="Z70" s="33"/>
      <c r="AA70" s="33"/>
      <c r="AB70" s="33"/>
      <c r="AC70" s="33"/>
      <c r="AD70" s="33"/>
      <c r="AE70" s="33"/>
    </row>
    <row r="71" spans="1:31" s="2" customFormat="1" ht="16.5" customHeight="1">
      <c r="A71" s="33"/>
      <c r="B71" s="34"/>
      <c r="C71" s="35"/>
      <c r="D71" s="35"/>
      <c r="E71" s="272" t="str">
        <f>E7</f>
        <v>II/230 Krásné Údolí - Černošín, oprava</v>
      </c>
      <c r="F71" s="273"/>
      <c r="G71" s="273"/>
      <c r="H71" s="273"/>
      <c r="I71" s="35"/>
      <c r="J71" s="35"/>
      <c r="K71" s="35"/>
      <c r="L71" s="105"/>
      <c r="S71" s="33"/>
      <c r="T71" s="33"/>
      <c r="U71" s="33"/>
      <c r="V71" s="33"/>
      <c r="W71" s="33"/>
      <c r="X71" s="33"/>
      <c r="Y71" s="33"/>
      <c r="Z71" s="33"/>
      <c r="AA71" s="33"/>
      <c r="AB71" s="33"/>
      <c r="AC71" s="33"/>
      <c r="AD71" s="33"/>
      <c r="AE71" s="33"/>
    </row>
    <row r="72" spans="1:31" s="2" customFormat="1" ht="12" customHeight="1">
      <c r="A72" s="33"/>
      <c r="B72" s="34"/>
      <c r="C72" s="28" t="s">
        <v>87</v>
      </c>
      <c r="D72" s="35"/>
      <c r="E72" s="35"/>
      <c r="F72" s="35"/>
      <c r="G72" s="35"/>
      <c r="H72" s="35"/>
      <c r="I72" s="35"/>
      <c r="J72" s="35"/>
      <c r="K72" s="35"/>
      <c r="L72" s="105"/>
      <c r="S72" s="33"/>
      <c r="T72" s="33"/>
      <c r="U72" s="33"/>
      <c r="V72" s="33"/>
      <c r="W72" s="33"/>
      <c r="X72" s="33"/>
      <c r="Y72" s="33"/>
      <c r="Z72" s="33"/>
      <c r="AA72" s="33"/>
      <c r="AB72" s="33"/>
      <c r="AC72" s="33"/>
      <c r="AD72" s="33"/>
      <c r="AE72" s="33"/>
    </row>
    <row r="73" spans="1:31" s="2" customFormat="1" ht="16.5" customHeight="1">
      <c r="A73" s="33"/>
      <c r="B73" s="34"/>
      <c r="C73" s="35"/>
      <c r="D73" s="35"/>
      <c r="E73" s="244" t="str">
        <f>E9</f>
        <v>00 - Vedlejší a ostatní náklady</v>
      </c>
      <c r="F73" s="274"/>
      <c r="G73" s="274"/>
      <c r="H73" s="274"/>
      <c r="I73" s="35"/>
      <c r="J73" s="35"/>
      <c r="K73" s="35"/>
      <c r="L73" s="105"/>
      <c r="S73" s="33"/>
      <c r="T73" s="33"/>
      <c r="U73" s="33"/>
      <c r="V73" s="33"/>
      <c r="W73" s="33"/>
      <c r="X73" s="33"/>
      <c r="Y73" s="33"/>
      <c r="Z73" s="33"/>
      <c r="AA73" s="33"/>
      <c r="AB73" s="33"/>
      <c r="AC73" s="33"/>
      <c r="AD73" s="33"/>
      <c r="AE73" s="33"/>
    </row>
    <row r="74" spans="1:31" s="2" customFormat="1" ht="6.95" customHeight="1">
      <c r="A74" s="33"/>
      <c r="B74" s="34"/>
      <c r="C74" s="35"/>
      <c r="D74" s="35"/>
      <c r="E74" s="35"/>
      <c r="F74" s="35"/>
      <c r="G74" s="35"/>
      <c r="H74" s="35"/>
      <c r="I74" s="35"/>
      <c r="J74" s="35"/>
      <c r="K74" s="35"/>
      <c r="L74" s="105"/>
      <c r="S74" s="33"/>
      <c r="T74" s="33"/>
      <c r="U74" s="33"/>
      <c r="V74" s="33"/>
      <c r="W74" s="33"/>
      <c r="X74" s="33"/>
      <c r="Y74" s="33"/>
      <c r="Z74" s="33"/>
      <c r="AA74" s="33"/>
      <c r="AB74" s="33"/>
      <c r="AC74" s="33"/>
      <c r="AD74" s="33"/>
      <c r="AE74" s="33"/>
    </row>
    <row r="75" spans="1:31" s="2" customFormat="1" ht="12" customHeight="1">
      <c r="A75" s="33"/>
      <c r="B75" s="34"/>
      <c r="C75" s="28" t="s">
        <v>21</v>
      </c>
      <c r="D75" s="35"/>
      <c r="E75" s="35"/>
      <c r="F75" s="26" t="str">
        <f>F12</f>
        <v xml:space="preserve"> </v>
      </c>
      <c r="G75" s="35"/>
      <c r="H75" s="35"/>
      <c r="I75" s="28" t="s">
        <v>23</v>
      </c>
      <c r="J75" s="58" t="str">
        <f>IF(J12="","",J12)</f>
        <v>11. 11. 2025</v>
      </c>
      <c r="K75" s="35"/>
      <c r="L75" s="105"/>
      <c r="S75" s="33"/>
      <c r="T75" s="33"/>
      <c r="U75" s="33"/>
      <c r="V75" s="33"/>
      <c r="W75" s="33"/>
      <c r="X75" s="33"/>
      <c r="Y75" s="33"/>
      <c r="Z75" s="33"/>
      <c r="AA75" s="33"/>
      <c r="AB75" s="33"/>
      <c r="AC75" s="33"/>
      <c r="AD75" s="33"/>
      <c r="AE75" s="33"/>
    </row>
    <row r="76" spans="1:31" s="2" customFormat="1" ht="6.95" customHeight="1">
      <c r="A76" s="33"/>
      <c r="B76" s="34"/>
      <c r="C76" s="35"/>
      <c r="D76" s="35"/>
      <c r="E76" s="35"/>
      <c r="F76" s="35"/>
      <c r="G76" s="35"/>
      <c r="H76" s="35"/>
      <c r="I76" s="35"/>
      <c r="J76" s="35"/>
      <c r="K76" s="35"/>
      <c r="L76" s="105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15.2" customHeight="1">
      <c r="A77" s="33"/>
      <c r="B77" s="34"/>
      <c r="C77" s="28" t="s">
        <v>25</v>
      </c>
      <c r="D77" s="35"/>
      <c r="E77" s="35"/>
      <c r="F77" s="26" t="str">
        <f>E15</f>
        <v>Správa a údržba silnic Plzeňského kraje</v>
      </c>
      <c r="G77" s="35"/>
      <c r="H77" s="35"/>
      <c r="I77" s="28" t="s">
        <v>31</v>
      </c>
      <c r="J77" s="31" t="str">
        <f>E21</f>
        <v>SG Geotechnika</v>
      </c>
      <c r="K77" s="35"/>
      <c r="L77" s="105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78" spans="1:31" s="2" customFormat="1" ht="15.2" customHeight="1">
      <c r="A78" s="33"/>
      <c r="B78" s="34"/>
      <c r="C78" s="28" t="s">
        <v>29</v>
      </c>
      <c r="D78" s="35"/>
      <c r="E78" s="35"/>
      <c r="F78" s="26" t="str">
        <f>IF(E18="","",E18)</f>
        <v>Vyplň údaj</v>
      </c>
      <c r="G78" s="35"/>
      <c r="H78" s="35"/>
      <c r="I78" s="28" t="s">
        <v>34</v>
      </c>
      <c r="J78" s="31" t="str">
        <f>E24</f>
        <v>Roman Mitas</v>
      </c>
      <c r="K78" s="35"/>
      <c r="L78" s="105"/>
      <c r="S78" s="33"/>
      <c r="T78" s="33"/>
      <c r="U78" s="33"/>
      <c r="V78" s="33"/>
      <c r="W78" s="33"/>
      <c r="X78" s="33"/>
      <c r="Y78" s="33"/>
      <c r="Z78" s="33"/>
      <c r="AA78" s="33"/>
      <c r="AB78" s="33"/>
      <c r="AC78" s="33"/>
      <c r="AD78" s="33"/>
      <c r="AE78" s="33"/>
    </row>
    <row r="79" spans="1:31" s="2" customFormat="1" ht="10.35" customHeight="1">
      <c r="A79" s="33"/>
      <c r="B79" s="34"/>
      <c r="C79" s="35"/>
      <c r="D79" s="35"/>
      <c r="E79" s="35"/>
      <c r="F79" s="35"/>
      <c r="G79" s="35"/>
      <c r="H79" s="35"/>
      <c r="I79" s="35"/>
      <c r="J79" s="35"/>
      <c r="K79" s="35"/>
      <c r="L79" s="105"/>
      <c r="S79" s="33"/>
      <c r="T79" s="33"/>
      <c r="U79" s="33"/>
      <c r="V79" s="33"/>
      <c r="W79" s="33"/>
      <c r="X79" s="33"/>
      <c r="Y79" s="33"/>
      <c r="Z79" s="33"/>
      <c r="AA79" s="33"/>
      <c r="AB79" s="33"/>
      <c r="AC79" s="33"/>
      <c r="AD79" s="33"/>
      <c r="AE79" s="33"/>
    </row>
    <row r="80" spans="1:31" s="10" customFormat="1" ht="29.25" customHeight="1">
      <c r="A80" s="139"/>
      <c r="B80" s="140"/>
      <c r="C80" s="141" t="s">
        <v>96</v>
      </c>
      <c r="D80" s="142" t="s">
        <v>57</v>
      </c>
      <c r="E80" s="142" t="s">
        <v>53</v>
      </c>
      <c r="F80" s="142" t="s">
        <v>54</v>
      </c>
      <c r="G80" s="142" t="s">
        <v>97</v>
      </c>
      <c r="H80" s="142" t="s">
        <v>98</v>
      </c>
      <c r="I80" s="142" t="s">
        <v>99</v>
      </c>
      <c r="J80" s="142" t="s">
        <v>91</v>
      </c>
      <c r="K80" s="143" t="s">
        <v>100</v>
      </c>
      <c r="L80" s="144"/>
      <c r="M80" s="67" t="s">
        <v>19</v>
      </c>
      <c r="N80" s="68" t="s">
        <v>42</v>
      </c>
      <c r="O80" s="68" t="s">
        <v>101</v>
      </c>
      <c r="P80" s="68" t="s">
        <v>102</v>
      </c>
      <c r="Q80" s="68" t="s">
        <v>103</v>
      </c>
      <c r="R80" s="68" t="s">
        <v>104</v>
      </c>
      <c r="S80" s="68" t="s">
        <v>105</v>
      </c>
      <c r="T80" s="69" t="s">
        <v>106</v>
      </c>
      <c r="U80" s="139"/>
      <c r="V80" s="139"/>
      <c r="W80" s="139"/>
      <c r="X80" s="139"/>
      <c r="Y80" s="139"/>
      <c r="Z80" s="139"/>
      <c r="AA80" s="139"/>
      <c r="AB80" s="139"/>
      <c r="AC80" s="139"/>
      <c r="AD80" s="139"/>
      <c r="AE80" s="139"/>
    </row>
    <row r="81" spans="1:65" s="2" customFormat="1" ht="22.9" customHeight="1">
      <c r="A81" s="33"/>
      <c r="B81" s="34"/>
      <c r="C81" s="74" t="s">
        <v>107</v>
      </c>
      <c r="D81" s="35"/>
      <c r="E81" s="35"/>
      <c r="F81" s="35"/>
      <c r="G81" s="35"/>
      <c r="H81" s="35"/>
      <c r="I81" s="35"/>
      <c r="J81" s="145">
        <f>BK81</f>
        <v>0</v>
      </c>
      <c r="K81" s="35"/>
      <c r="L81" s="38"/>
      <c r="M81" s="70"/>
      <c r="N81" s="146"/>
      <c r="O81" s="71"/>
      <c r="P81" s="147">
        <f>P82+P88</f>
        <v>0</v>
      </c>
      <c r="Q81" s="71"/>
      <c r="R81" s="147">
        <f>R82+R88</f>
        <v>0</v>
      </c>
      <c r="S81" s="71"/>
      <c r="T81" s="148">
        <f>T82+T88</f>
        <v>0</v>
      </c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  <c r="AT81" s="16" t="s">
        <v>71</v>
      </c>
      <c r="AU81" s="16" t="s">
        <v>92</v>
      </c>
      <c r="BK81" s="149">
        <f>BK82+BK88</f>
        <v>0</v>
      </c>
    </row>
    <row r="82" spans="1:65" s="11" customFormat="1" ht="25.9" customHeight="1">
      <c r="B82" s="150"/>
      <c r="C82" s="151"/>
      <c r="D82" s="152" t="s">
        <v>71</v>
      </c>
      <c r="E82" s="153" t="s">
        <v>108</v>
      </c>
      <c r="F82" s="153" t="s">
        <v>109</v>
      </c>
      <c r="G82" s="151"/>
      <c r="H82" s="151"/>
      <c r="I82" s="154"/>
      <c r="J82" s="155">
        <f>BK82</f>
        <v>0</v>
      </c>
      <c r="K82" s="151"/>
      <c r="L82" s="156"/>
      <c r="M82" s="157"/>
      <c r="N82" s="158"/>
      <c r="O82" s="158"/>
      <c r="P82" s="159">
        <f>SUM(P83:P87)</f>
        <v>0</v>
      </c>
      <c r="Q82" s="158"/>
      <c r="R82" s="159">
        <f>SUM(R83:R87)</f>
        <v>0</v>
      </c>
      <c r="S82" s="158"/>
      <c r="T82" s="160">
        <f>SUM(T83:T87)</f>
        <v>0</v>
      </c>
      <c r="AR82" s="161" t="s">
        <v>80</v>
      </c>
      <c r="AT82" s="162" t="s">
        <v>71</v>
      </c>
      <c r="AU82" s="162" t="s">
        <v>72</v>
      </c>
      <c r="AY82" s="161" t="s">
        <v>110</v>
      </c>
      <c r="BK82" s="163">
        <f>SUM(BK83:BK87)</f>
        <v>0</v>
      </c>
    </row>
    <row r="83" spans="1:65" s="2" customFormat="1" ht="24.2" customHeight="1">
      <c r="A83" s="33"/>
      <c r="B83" s="34"/>
      <c r="C83" s="164" t="s">
        <v>80</v>
      </c>
      <c r="D83" s="164" t="s">
        <v>111</v>
      </c>
      <c r="E83" s="165" t="s">
        <v>112</v>
      </c>
      <c r="F83" s="166" t="s">
        <v>113</v>
      </c>
      <c r="G83" s="167" t="s">
        <v>114</v>
      </c>
      <c r="H83" s="168">
        <v>1</v>
      </c>
      <c r="I83" s="169"/>
      <c r="J83" s="168">
        <f>ROUND(I83*H83,1)</f>
        <v>0</v>
      </c>
      <c r="K83" s="166" t="s">
        <v>115</v>
      </c>
      <c r="L83" s="38"/>
      <c r="M83" s="170" t="s">
        <v>19</v>
      </c>
      <c r="N83" s="171" t="s">
        <v>43</v>
      </c>
      <c r="O83" s="63"/>
      <c r="P83" s="172">
        <f>O83*H83</f>
        <v>0</v>
      </c>
      <c r="Q83" s="172">
        <v>0</v>
      </c>
      <c r="R83" s="172">
        <f>Q83*H83</f>
        <v>0</v>
      </c>
      <c r="S83" s="172">
        <v>0</v>
      </c>
      <c r="T83" s="173">
        <f>S83*H83</f>
        <v>0</v>
      </c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  <c r="AR83" s="174" t="s">
        <v>116</v>
      </c>
      <c r="AT83" s="174" t="s">
        <v>111</v>
      </c>
      <c r="AU83" s="174" t="s">
        <v>80</v>
      </c>
      <c r="AY83" s="16" t="s">
        <v>110</v>
      </c>
      <c r="BE83" s="175">
        <f>IF(N83="základní",J83,0)</f>
        <v>0</v>
      </c>
      <c r="BF83" s="175">
        <f>IF(N83="snížená",J83,0)</f>
        <v>0</v>
      </c>
      <c r="BG83" s="175">
        <f>IF(N83="zákl. přenesená",J83,0)</f>
        <v>0</v>
      </c>
      <c r="BH83" s="175">
        <f>IF(N83="sníž. přenesená",J83,0)</f>
        <v>0</v>
      </c>
      <c r="BI83" s="175">
        <f>IF(N83="nulová",J83,0)</f>
        <v>0</v>
      </c>
      <c r="BJ83" s="16" t="s">
        <v>80</v>
      </c>
      <c r="BK83" s="175">
        <f>ROUND(I83*H83,1)</f>
        <v>0</v>
      </c>
      <c r="BL83" s="16" t="s">
        <v>116</v>
      </c>
      <c r="BM83" s="174" t="s">
        <v>117</v>
      </c>
    </row>
    <row r="84" spans="1:65" s="2" customFormat="1" ht="11.25">
      <c r="A84" s="33"/>
      <c r="B84" s="34"/>
      <c r="C84" s="35"/>
      <c r="D84" s="176" t="s">
        <v>118</v>
      </c>
      <c r="E84" s="35"/>
      <c r="F84" s="177" t="s">
        <v>119</v>
      </c>
      <c r="G84" s="35"/>
      <c r="H84" s="35"/>
      <c r="I84" s="178"/>
      <c r="J84" s="35"/>
      <c r="K84" s="35"/>
      <c r="L84" s="38"/>
      <c r="M84" s="179"/>
      <c r="N84" s="180"/>
      <c r="O84" s="63"/>
      <c r="P84" s="63"/>
      <c r="Q84" s="63"/>
      <c r="R84" s="63"/>
      <c r="S84" s="63"/>
      <c r="T84" s="64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  <c r="AT84" s="16" t="s">
        <v>118</v>
      </c>
      <c r="AU84" s="16" t="s">
        <v>80</v>
      </c>
    </row>
    <row r="85" spans="1:65" s="2" customFormat="1" ht="146.25">
      <c r="A85" s="33"/>
      <c r="B85" s="34"/>
      <c r="C85" s="35"/>
      <c r="D85" s="181" t="s">
        <v>120</v>
      </c>
      <c r="E85" s="35"/>
      <c r="F85" s="182" t="s">
        <v>121</v>
      </c>
      <c r="G85" s="35"/>
      <c r="H85" s="35"/>
      <c r="I85" s="178"/>
      <c r="J85" s="35"/>
      <c r="K85" s="35"/>
      <c r="L85" s="38"/>
      <c r="M85" s="179"/>
      <c r="N85" s="180"/>
      <c r="O85" s="63"/>
      <c r="P85" s="63"/>
      <c r="Q85" s="63"/>
      <c r="R85" s="63"/>
      <c r="S85" s="63"/>
      <c r="T85" s="64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  <c r="AT85" s="16" t="s">
        <v>120</v>
      </c>
      <c r="AU85" s="16" t="s">
        <v>80</v>
      </c>
    </row>
    <row r="86" spans="1:65" s="2" customFormat="1" ht="24.2" customHeight="1">
      <c r="A86" s="33"/>
      <c r="B86" s="34"/>
      <c r="C86" s="164" t="s">
        <v>82</v>
      </c>
      <c r="D86" s="164" t="s">
        <v>111</v>
      </c>
      <c r="E86" s="165" t="s">
        <v>122</v>
      </c>
      <c r="F86" s="166" t="s">
        <v>123</v>
      </c>
      <c r="G86" s="167" t="s">
        <v>124</v>
      </c>
      <c r="H86" s="168">
        <v>2</v>
      </c>
      <c r="I86" s="169"/>
      <c r="J86" s="168">
        <f>ROUND(I86*H86,1)</f>
        <v>0</v>
      </c>
      <c r="K86" s="166" t="s">
        <v>115</v>
      </c>
      <c r="L86" s="38"/>
      <c r="M86" s="170" t="s">
        <v>19</v>
      </c>
      <c r="N86" s="171" t="s">
        <v>43</v>
      </c>
      <c r="O86" s="63"/>
      <c r="P86" s="172">
        <f>O86*H86</f>
        <v>0</v>
      </c>
      <c r="Q86" s="172">
        <v>0</v>
      </c>
      <c r="R86" s="172">
        <f>Q86*H86</f>
        <v>0</v>
      </c>
      <c r="S86" s="172">
        <v>0</v>
      </c>
      <c r="T86" s="173">
        <f>S86*H86</f>
        <v>0</v>
      </c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  <c r="AR86" s="174" t="s">
        <v>116</v>
      </c>
      <c r="AT86" s="174" t="s">
        <v>111</v>
      </c>
      <c r="AU86" s="174" t="s">
        <v>80</v>
      </c>
      <c r="AY86" s="16" t="s">
        <v>110</v>
      </c>
      <c r="BE86" s="175">
        <f>IF(N86="základní",J86,0)</f>
        <v>0</v>
      </c>
      <c r="BF86" s="175">
        <f>IF(N86="snížená",J86,0)</f>
        <v>0</v>
      </c>
      <c r="BG86" s="175">
        <f>IF(N86="zákl. přenesená",J86,0)</f>
        <v>0</v>
      </c>
      <c r="BH86" s="175">
        <f>IF(N86="sníž. přenesená",J86,0)</f>
        <v>0</v>
      </c>
      <c r="BI86" s="175">
        <f>IF(N86="nulová",J86,0)</f>
        <v>0</v>
      </c>
      <c r="BJ86" s="16" t="s">
        <v>80</v>
      </c>
      <c r="BK86" s="175">
        <f>ROUND(I86*H86,1)</f>
        <v>0</v>
      </c>
      <c r="BL86" s="16" t="s">
        <v>116</v>
      </c>
      <c r="BM86" s="174" t="s">
        <v>125</v>
      </c>
    </row>
    <row r="87" spans="1:65" s="2" customFormat="1" ht="11.25">
      <c r="A87" s="33"/>
      <c r="B87" s="34"/>
      <c r="C87" s="35"/>
      <c r="D87" s="176" t="s">
        <v>118</v>
      </c>
      <c r="E87" s="35"/>
      <c r="F87" s="177" t="s">
        <v>126</v>
      </c>
      <c r="G87" s="35"/>
      <c r="H87" s="35"/>
      <c r="I87" s="178"/>
      <c r="J87" s="35"/>
      <c r="K87" s="35"/>
      <c r="L87" s="38"/>
      <c r="M87" s="179"/>
      <c r="N87" s="180"/>
      <c r="O87" s="63"/>
      <c r="P87" s="63"/>
      <c r="Q87" s="63"/>
      <c r="R87" s="63"/>
      <c r="S87" s="63"/>
      <c r="T87" s="64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  <c r="AT87" s="16" t="s">
        <v>118</v>
      </c>
      <c r="AU87" s="16" t="s">
        <v>80</v>
      </c>
    </row>
    <row r="88" spans="1:65" s="11" customFormat="1" ht="25.9" customHeight="1">
      <c r="B88" s="150"/>
      <c r="C88" s="151"/>
      <c r="D88" s="152" t="s">
        <v>71</v>
      </c>
      <c r="E88" s="153" t="s">
        <v>127</v>
      </c>
      <c r="F88" s="153" t="s">
        <v>128</v>
      </c>
      <c r="G88" s="151"/>
      <c r="H88" s="151"/>
      <c r="I88" s="154"/>
      <c r="J88" s="155">
        <f>BK88</f>
        <v>0</v>
      </c>
      <c r="K88" s="151"/>
      <c r="L88" s="156"/>
      <c r="M88" s="157"/>
      <c r="N88" s="158"/>
      <c r="O88" s="158"/>
      <c r="P88" s="159">
        <f>SUM(P89:P104)</f>
        <v>0</v>
      </c>
      <c r="Q88" s="158"/>
      <c r="R88" s="159">
        <f>SUM(R89:R104)</f>
        <v>0</v>
      </c>
      <c r="S88" s="158"/>
      <c r="T88" s="160">
        <f>SUM(T89:T104)</f>
        <v>0</v>
      </c>
      <c r="AR88" s="161" t="s">
        <v>80</v>
      </c>
      <c r="AT88" s="162" t="s">
        <v>71</v>
      </c>
      <c r="AU88" s="162" t="s">
        <v>72</v>
      </c>
      <c r="AY88" s="161" t="s">
        <v>110</v>
      </c>
      <c r="BK88" s="163">
        <f>SUM(BK89:BK104)</f>
        <v>0</v>
      </c>
    </row>
    <row r="89" spans="1:65" s="2" customFormat="1" ht="24.2" customHeight="1">
      <c r="A89" s="33"/>
      <c r="B89" s="34"/>
      <c r="C89" s="164" t="s">
        <v>129</v>
      </c>
      <c r="D89" s="164" t="s">
        <v>111</v>
      </c>
      <c r="E89" s="165" t="s">
        <v>130</v>
      </c>
      <c r="F89" s="166" t="s">
        <v>131</v>
      </c>
      <c r="G89" s="167" t="s">
        <v>114</v>
      </c>
      <c r="H89" s="168">
        <v>1</v>
      </c>
      <c r="I89" s="169"/>
      <c r="J89" s="168">
        <f>ROUND(I89*H89,1)</f>
        <v>0</v>
      </c>
      <c r="K89" s="166" t="s">
        <v>115</v>
      </c>
      <c r="L89" s="38"/>
      <c r="M89" s="170" t="s">
        <v>19</v>
      </c>
      <c r="N89" s="171" t="s">
        <v>43</v>
      </c>
      <c r="O89" s="63"/>
      <c r="P89" s="172">
        <f>O89*H89</f>
        <v>0</v>
      </c>
      <c r="Q89" s="172">
        <v>0</v>
      </c>
      <c r="R89" s="172">
        <f>Q89*H89</f>
        <v>0</v>
      </c>
      <c r="S89" s="172">
        <v>0</v>
      </c>
      <c r="T89" s="173">
        <f>S89*H89</f>
        <v>0</v>
      </c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  <c r="AR89" s="174" t="s">
        <v>116</v>
      </c>
      <c r="AT89" s="174" t="s">
        <v>111</v>
      </c>
      <c r="AU89" s="174" t="s">
        <v>80</v>
      </c>
      <c r="AY89" s="16" t="s">
        <v>110</v>
      </c>
      <c r="BE89" s="175">
        <f>IF(N89="základní",J89,0)</f>
        <v>0</v>
      </c>
      <c r="BF89" s="175">
        <f>IF(N89="snížená",J89,0)</f>
        <v>0</v>
      </c>
      <c r="BG89" s="175">
        <f>IF(N89="zákl. přenesená",J89,0)</f>
        <v>0</v>
      </c>
      <c r="BH89" s="175">
        <f>IF(N89="sníž. přenesená",J89,0)</f>
        <v>0</v>
      </c>
      <c r="BI89" s="175">
        <f>IF(N89="nulová",J89,0)</f>
        <v>0</v>
      </c>
      <c r="BJ89" s="16" t="s">
        <v>80</v>
      </c>
      <c r="BK89" s="175">
        <f>ROUND(I89*H89,1)</f>
        <v>0</v>
      </c>
      <c r="BL89" s="16" t="s">
        <v>116</v>
      </c>
      <c r="BM89" s="174" t="s">
        <v>132</v>
      </c>
    </row>
    <row r="90" spans="1:65" s="2" customFormat="1" ht="11.25">
      <c r="A90" s="33"/>
      <c r="B90" s="34"/>
      <c r="C90" s="35"/>
      <c r="D90" s="176" t="s">
        <v>118</v>
      </c>
      <c r="E90" s="35"/>
      <c r="F90" s="177" t="s">
        <v>133</v>
      </c>
      <c r="G90" s="35"/>
      <c r="H90" s="35"/>
      <c r="I90" s="178"/>
      <c r="J90" s="35"/>
      <c r="K90" s="35"/>
      <c r="L90" s="38"/>
      <c r="M90" s="179"/>
      <c r="N90" s="180"/>
      <c r="O90" s="63"/>
      <c r="P90" s="63"/>
      <c r="Q90" s="63"/>
      <c r="R90" s="63"/>
      <c r="S90" s="63"/>
      <c r="T90" s="64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  <c r="AT90" s="16" t="s">
        <v>118</v>
      </c>
      <c r="AU90" s="16" t="s">
        <v>80</v>
      </c>
    </row>
    <row r="91" spans="1:65" s="2" customFormat="1" ht="19.5">
      <c r="A91" s="33"/>
      <c r="B91" s="34"/>
      <c r="C91" s="35"/>
      <c r="D91" s="181" t="s">
        <v>120</v>
      </c>
      <c r="E91" s="35"/>
      <c r="F91" s="182" t="s">
        <v>134</v>
      </c>
      <c r="G91" s="35"/>
      <c r="H91" s="35"/>
      <c r="I91" s="178"/>
      <c r="J91" s="35"/>
      <c r="K91" s="35"/>
      <c r="L91" s="38"/>
      <c r="M91" s="179"/>
      <c r="N91" s="180"/>
      <c r="O91" s="63"/>
      <c r="P91" s="63"/>
      <c r="Q91" s="63"/>
      <c r="R91" s="63"/>
      <c r="S91" s="63"/>
      <c r="T91" s="64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  <c r="AT91" s="16" t="s">
        <v>120</v>
      </c>
      <c r="AU91" s="16" t="s">
        <v>80</v>
      </c>
    </row>
    <row r="92" spans="1:65" s="2" customFormat="1" ht="24.2" customHeight="1">
      <c r="A92" s="33"/>
      <c r="B92" s="34"/>
      <c r="C92" s="164" t="s">
        <v>135</v>
      </c>
      <c r="D92" s="164" t="s">
        <v>111</v>
      </c>
      <c r="E92" s="165" t="s">
        <v>136</v>
      </c>
      <c r="F92" s="166" t="s">
        <v>137</v>
      </c>
      <c r="G92" s="167" t="s">
        <v>114</v>
      </c>
      <c r="H92" s="168">
        <v>1</v>
      </c>
      <c r="I92" s="169"/>
      <c r="J92" s="168">
        <f>ROUND(I92*H92,1)</f>
        <v>0</v>
      </c>
      <c r="K92" s="166" t="s">
        <v>115</v>
      </c>
      <c r="L92" s="38"/>
      <c r="M92" s="170" t="s">
        <v>19</v>
      </c>
      <c r="N92" s="171" t="s">
        <v>43</v>
      </c>
      <c r="O92" s="63"/>
      <c r="P92" s="172">
        <f>O92*H92</f>
        <v>0</v>
      </c>
      <c r="Q92" s="172">
        <v>0</v>
      </c>
      <c r="R92" s="172">
        <f>Q92*H92</f>
        <v>0</v>
      </c>
      <c r="S92" s="172">
        <v>0</v>
      </c>
      <c r="T92" s="173">
        <f>S92*H92</f>
        <v>0</v>
      </c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  <c r="AR92" s="174" t="s">
        <v>116</v>
      </c>
      <c r="AT92" s="174" t="s">
        <v>111</v>
      </c>
      <c r="AU92" s="174" t="s">
        <v>80</v>
      </c>
      <c r="AY92" s="16" t="s">
        <v>110</v>
      </c>
      <c r="BE92" s="175">
        <f>IF(N92="základní",J92,0)</f>
        <v>0</v>
      </c>
      <c r="BF92" s="175">
        <f>IF(N92="snížená",J92,0)</f>
        <v>0</v>
      </c>
      <c r="BG92" s="175">
        <f>IF(N92="zákl. přenesená",J92,0)</f>
        <v>0</v>
      </c>
      <c r="BH92" s="175">
        <f>IF(N92="sníž. přenesená",J92,0)</f>
        <v>0</v>
      </c>
      <c r="BI92" s="175">
        <f>IF(N92="nulová",J92,0)</f>
        <v>0</v>
      </c>
      <c r="BJ92" s="16" t="s">
        <v>80</v>
      </c>
      <c r="BK92" s="175">
        <f>ROUND(I92*H92,1)</f>
        <v>0</v>
      </c>
      <c r="BL92" s="16" t="s">
        <v>116</v>
      </c>
      <c r="BM92" s="174" t="s">
        <v>138</v>
      </c>
    </row>
    <row r="93" spans="1:65" s="2" customFormat="1" ht="11.25">
      <c r="A93" s="33"/>
      <c r="B93" s="34"/>
      <c r="C93" s="35"/>
      <c r="D93" s="176" t="s">
        <v>118</v>
      </c>
      <c r="E93" s="35"/>
      <c r="F93" s="177" t="s">
        <v>139</v>
      </c>
      <c r="G93" s="35"/>
      <c r="H93" s="35"/>
      <c r="I93" s="178"/>
      <c r="J93" s="35"/>
      <c r="K93" s="35"/>
      <c r="L93" s="38"/>
      <c r="M93" s="179"/>
      <c r="N93" s="180"/>
      <c r="O93" s="63"/>
      <c r="P93" s="63"/>
      <c r="Q93" s="63"/>
      <c r="R93" s="63"/>
      <c r="S93" s="63"/>
      <c r="T93" s="64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  <c r="AT93" s="16" t="s">
        <v>118</v>
      </c>
      <c r="AU93" s="16" t="s">
        <v>80</v>
      </c>
    </row>
    <row r="94" spans="1:65" s="2" customFormat="1" ht="24.2" customHeight="1">
      <c r="A94" s="33"/>
      <c r="B94" s="34"/>
      <c r="C94" s="164" t="s">
        <v>140</v>
      </c>
      <c r="D94" s="164" t="s">
        <v>111</v>
      </c>
      <c r="E94" s="165" t="s">
        <v>141</v>
      </c>
      <c r="F94" s="166" t="s">
        <v>142</v>
      </c>
      <c r="G94" s="167" t="s">
        <v>114</v>
      </c>
      <c r="H94" s="168">
        <v>1</v>
      </c>
      <c r="I94" s="169"/>
      <c r="J94" s="168">
        <f>ROUND(I94*H94,1)</f>
        <v>0</v>
      </c>
      <c r="K94" s="166" t="s">
        <v>115</v>
      </c>
      <c r="L94" s="38"/>
      <c r="M94" s="170" t="s">
        <v>19</v>
      </c>
      <c r="N94" s="171" t="s">
        <v>43</v>
      </c>
      <c r="O94" s="63"/>
      <c r="P94" s="172">
        <f>O94*H94</f>
        <v>0</v>
      </c>
      <c r="Q94" s="172">
        <v>0</v>
      </c>
      <c r="R94" s="172">
        <f>Q94*H94</f>
        <v>0</v>
      </c>
      <c r="S94" s="172">
        <v>0</v>
      </c>
      <c r="T94" s="173">
        <f>S94*H94</f>
        <v>0</v>
      </c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  <c r="AR94" s="174" t="s">
        <v>116</v>
      </c>
      <c r="AT94" s="174" t="s">
        <v>111</v>
      </c>
      <c r="AU94" s="174" t="s">
        <v>80</v>
      </c>
      <c r="AY94" s="16" t="s">
        <v>110</v>
      </c>
      <c r="BE94" s="175">
        <f>IF(N94="základní",J94,0)</f>
        <v>0</v>
      </c>
      <c r="BF94" s="175">
        <f>IF(N94="snížená",J94,0)</f>
        <v>0</v>
      </c>
      <c r="BG94" s="175">
        <f>IF(N94="zákl. přenesená",J94,0)</f>
        <v>0</v>
      </c>
      <c r="BH94" s="175">
        <f>IF(N94="sníž. přenesená",J94,0)</f>
        <v>0</v>
      </c>
      <c r="BI94" s="175">
        <f>IF(N94="nulová",J94,0)</f>
        <v>0</v>
      </c>
      <c r="BJ94" s="16" t="s">
        <v>80</v>
      </c>
      <c r="BK94" s="175">
        <f>ROUND(I94*H94,1)</f>
        <v>0</v>
      </c>
      <c r="BL94" s="16" t="s">
        <v>116</v>
      </c>
      <c r="BM94" s="174" t="s">
        <v>143</v>
      </c>
    </row>
    <row r="95" spans="1:65" s="2" customFormat="1" ht="11.25">
      <c r="A95" s="33"/>
      <c r="B95" s="34"/>
      <c r="C95" s="35"/>
      <c r="D95" s="176" t="s">
        <v>118</v>
      </c>
      <c r="E95" s="35"/>
      <c r="F95" s="177" t="s">
        <v>144</v>
      </c>
      <c r="G95" s="35"/>
      <c r="H95" s="35"/>
      <c r="I95" s="178"/>
      <c r="J95" s="35"/>
      <c r="K95" s="35"/>
      <c r="L95" s="38"/>
      <c r="M95" s="179"/>
      <c r="N95" s="180"/>
      <c r="O95" s="63"/>
      <c r="P95" s="63"/>
      <c r="Q95" s="63"/>
      <c r="R95" s="63"/>
      <c r="S95" s="63"/>
      <c r="T95" s="64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  <c r="AT95" s="16" t="s">
        <v>118</v>
      </c>
      <c r="AU95" s="16" t="s">
        <v>80</v>
      </c>
    </row>
    <row r="96" spans="1:65" s="2" customFormat="1" ht="273">
      <c r="A96" s="33"/>
      <c r="B96" s="34"/>
      <c r="C96" s="35"/>
      <c r="D96" s="181" t="s">
        <v>120</v>
      </c>
      <c r="E96" s="35"/>
      <c r="F96" s="182" t="s">
        <v>145</v>
      </c>
      <c r="G96" s="35"/>
      <c r="H96" s="35"/>
      <c r="I96" s="178"/>
      <c r="J96" s="35"/>
      <c r="K96" s="35"/>
      <c r="L96" s="38"/>
      <c r="M96" s="179"/>
      <c r="N96" s="180"/>
      <c r="O96" s="63"/>
      <c r="P96" s="63"/>
      <c r="Q96" s="63"/>
      <c r="R96" s="63"/>
      <c r="S96" s="63"/>
      <c r="T96" s="64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T96" s="16" t="s">
        <v>120</v>
      </c>
      <c r="AU96" s="16" t="s">
        <v>80</v>
      </c>
    </row>
    <row r="97" spans="1:65" s="2" customFormat="1" ht="37.9" customHeight="1">
      <c r="A97" s="33"/>
      <c r="B97" s="34"/>
      <c r="C97" s="164" t="s">
        <v>146</v>
      </c>
      <c r="D97" s="164" t="s">
        <v>111</v>
      </c>
      <c r="E97" s="165" t="s">
        <v>147</v>
      </c>
      <c r="F97" s="166" t="s">
        <v>148</v>
      </c>
      <c r="G97" s="167" t="s">
        <v>114</v>
      </c>
      <c r="H97" s="168">
        <v>1</v>
      </c>
      <c r="I97" s="169"/>
      <c r="J97" s="168">
        <f>ROUND(I97*H97,1)</f>
        <v>0</v>
      </c>
      <c r="K97" s="166" t="s">
        <v>115</v>
      </c>
      <c r="L97" s="38"/>
      <c r="M97" s="170" t="s">
        <v>19</v>
      </c>
      <c r="N97" s="171" t="s">
        <v>43</v>
      </c>
      <c r="O97" s="63"/>
      <c r="P97" s="172">
        <f>O97*H97</f>
        <v>0</v>
      </c>
      <c r="Q97" s="172">
        <v>0</v>
      </c>
      <c r="R97" s="172">
        <f>Q97*H97</f>
        <v>0</v>
      </c>
      <c r="S97" s="172">
        <v>0</v>
      </c>
      <c r="T97" s="173">
        <f>S97*H97</f>
        <v>0</v>
      </c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  <c r="AR97" s="174" t="s">
        <v>116</v>
      </c>
      <c r="AT97" s="174" t="s">
        <v>111</v>
      </c>
      <c r="AU97" s="174" t="s">
        <v>80</v>
      </c>
      <c r="AY97" s="16" t="s">
        <v>110</v>
      </c>
      <c r="BE97" s="175">
        <f>IF(N97="základní",J97,0)</f>
        <v>0</v>
      </c>
      <c r="BF97" s="175">
        <f>IF(N97="snížená",J97,0)</f>
        <v>0</v>
      </c>
      <c r="BG97" s="175">
        <f>IF(N97="zákl. přenesená",J97,0)</f>
        <v>0</v>
      </c>
      <c r="BH97" s="175">
        <f>IF(N97="sníž. přenesená",J97,0)</f>
        <v>0</v>
      </c>
      <c r="BI97" s="175">
        <f>IF(N97="nulová",J97,0)</f>
        <v>0</v>
      </c>
      <c r="BJ97" s="16" t="s">
        <v>80</v>
      </c>
      <c r="BK97" s="175">
        <f>ROUND(I97*H97,1)</f>
        <v>0</v>
      </c>
      <c r="BL97" s="16" t="s">
        <v>116</v>
      </c>
      <c r="BM97" s="174" t="s">
        <v>149</v>
      </c>
    </row>
    <row r="98" spans="1:65" s="2" customFormat="1" ht="11.25">
      <c r="A98" s="33"/>
      <c r="B98" s="34"/>
      <c r="C98" s="35"/>
      <c r="D98" s="176" t="s">
        <v>118</v>
      </c>
      <c r="E98" s="35"/>
      <c r="F98" s="177" t="s">
        <v>150</v>
      </c>
      <c r="G98" s="35"/>
      <c r="H98" s="35"/>
      <c r="I98" s="178"/>
      <c r="J98" s="35"/>
      <c r="K98" s="35"/>
      <c r="L98" s="38"/>
      <c r="M98" s="179"/>
      <c r="N98" s="180"/>
      <c r="O98" s="63"/>
      <c r="P98" s="63"/>
      <c r="Q98" s="63"/>
      <c r="R98" s="63"/>
      <c r="S98" s="63"/>
      <c r="T98" s="64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  <c r="AT98" s="16" t="s">
        <v>118</v>
      </c>
      <c r="AU98" s="16" t="s">
        <v>80</v>
      </c>
    </row>
    <row r="99" spans="1:65" s="2" customFormat="1" ht="224.25">
      <c r="A99" s="33"/>
      <c r="B99" s="34"/>
      <c r="C99" s="35"/>
      <c r="D99" s="181" t="s">
        <v>120</v>
      </c>
      <c r="E99" s="35"/>
      <c r="F99" s="182" t="s">
        <v>151</v>
      </c>
      <c r="G99" s="35"/>
      <c r="H99" s="35"/>
      <c r="I99" s="178"/>
      <c r="J99" s="35"/>
      <c r="K99" s="35"/>
      <c r="L99" s="38"/>
      <c r="M99" s="179"/>
      <c r="N99" s="180"/>
      <c r="O99" s="63"/>
      <c r="P99" s="63"/>
      <c r="Q99" s="63"/>
      <c r="R99" s="63"/>
      <c r="S99" s="63"/>
      <c r="T99" s="64"/>
      <c r="U99" s="33"/>
      <c r="V99" s="33"/>
      <c r="W99" s="33"/>
      <c r="X99" s="33"/>
      <c r="Y99" s="33"/>
      <c r="Z99" s="33"/>
      <c r="AA99" s="33"/>
      <c r="AB99" s="33"/>
      <c r="AC99" s="33"/>
      <c r="AD99" s="33"/>
      <c r="AE99" s="33"/>
      <c r="AT99" s="16" t="s">
        <v>120</v>
      </c>
      <c r="AU99" s="16" t="s">
        <v>80</v>
      </c>
    </row>
    <row r="100" spans="1:65" s="2" customFormat="1" ht="24.2" customHeight="1">
      <c r="A100" s="33"/>
      <c r="B100" s="34"/>
      <c r="C100" s="164" t="s">
        <v>152</v>
      </c>
      <c r="D100" s="164" t="s">
        <v>111</v>
      </c>
      <c r="E100" s="165" t="s">
        <v>153</v>
      </c>
      <c r="F100" s="166" t="s">
        <v>154</v>
      </c>
      <c r="G100" s="167" t="s">
        <v>114</v>
      </c>
      <c r="H100" s="168">
        <v>1</v>
      </c>
      <c r="I100" s="169"/>
      <c r="J100" s="168">
        <f>ROUND(I100*H100,1)</f>
        <v>0</v>
      </c>
      <c r="K100" s="166" t="s">
        <v>115</v>
      </c>
      <c r="L100" s="38"/>
      <c r="M100" s="170" t="s">
        <v>19</v>
      </c>
      <c r="N100" s="171" t="s">
        <v>43</v>
      </c>
      <c r="O100" s="63"/>
      <c r="P100" s="172">
        <f>O100*H100</f>
        <v>0</v>
      </c>
      <c r="Q100" s="172">
        <v>0</v>
      </c>
      <c r="R100" s="172">
        <f>Q100*H100</f>
        <v>0</v>
      </c>
      <c r="S100" s="172">
        <v>0</v>
      </c>
      <c r="T100" s="173">
        <f>S100*H100</f>
        <v>0</v>
      </c>
      <c r="U100" s="33"/>
      <c r="V100" s="33"/>
      <c r="W100" s="33"/>
      <c r="X100" s="33"/>
      <c r="Y100" s="33"/>
      <c r="Z100" s="33"/>
      <c r="AA100" s="33"/>
      <c r="AB100" s="33"/>
      <c r="AC100" s="33"/>
      <c r="AD100" s="33"/>
      <c r="AE100" s="33"/>
      <c r="AR100" s="174" t="s">
        <v>116</v>
      </c>
      <c r="AT100" s="174" t="s">
        <v>111</v>
      </c>
      <c r="AU100" s="174" t="s">
        <v>80</v>
      </c>
      <c r="AY100" s="16" t="s">
        <v>110</v>
      </c>
      <c r="BE100" s="175">
        <f>IF(N100="základní",J100,0)</f>
        <v>0</v>
      </c>
      <c r="BF100" s="175">
        <f>IF(N100="snížená",J100,0)</f>
        <v>0</v>
      </c>
      <c r="BG100" s="175">
        <f>IF(N100="zákl. přenesená",J100,0)</f>
        <v>0</v>
      </c>
      <c r="BH100" s="175">
        <f>IF(N100="sníž. přenesená",J100,0)</f>
        <v>0</v>
      </c>
      <c r="BI100" s="175">
        <f>IF(N100="nulová",J100,0)</f>
        <v>0</v>
      </c>
      <c r="BJ100" s="16" t="s">
        <v>80</v>
      </c>
      <c r="BK100" s="175">
        <f>ROUND(I100*H100,1)</f>
        <v>0</v>
      </c>
      <c r="BL100" s="16" t="s">
        <v>116</v>
      </c>
      <c r="BM100" s="174" t="s">
        <v>155</v>
      </c>
    </row>
    <row r="101" spans="1:65" s="2" customFormat="1" ht="11.25">
      <c r="A101" s="33"/>
      <c r="B101" s="34"/>
      <c r="C101" s="35"/>
      <c r="D101" s="176" t="s">
        <v>118</v>
      </c>
      <c r="E101" s="35"/>
      <c r="F101" s="177" t="s">
        <v>156</v>
      </c>
      <c r="G101" s="35"/>
      <c r="H101" s="35"/>
      <c r="I101" s="178"/>
      <c r="J101" s="35"/>
      <c r="K101" s="35"/>
      <c r="L101" s="38"/>
      <c r="M101" s="179"/>
      <c r="N101" s="180"/>
      <c r="O101" s="63"/>
      <c r="P101" s="63"/>
      <c r="Q101" s="63"/>
      <c r="R101" s="63"/>
      <c r="S101" s="63"/>
      <c r="T101" s="64"/>
      <c r="U101" s="33"/>
      <c r="V101" s="33"/>
      <c r="W101" s="33"/>
      <c r="X101" s="33"/>
      <c r="Y101" s="33"/>
      <c r="Z101" s="33"/>
      <c r="AA101" s="33"/>
      <c r="AB101" s="33"/>
      <c r="AC101" s="33"/>
      <c r="AD101" s="33"/>
      <c r="AE101" s="33"/>
      <c r="AT101" s="16" t="s">
        <v>118</v>
      </c>
      <c r="AU101" s="16" t="s">
        <v>80</v>
      </c>
    </row>
    <row r="102" spans="1:65" s="2" customFormat="1" ht="156">
      <c r="A102" s="33"/>
      <c r="B102" s="34"/>
      <c r="C102" s="35"/>
      <c r="D102" s="181" t="s">
        <v>120</v>
      </c>
      <c r="E102" s="35"/>
      <c r="F102" s="182" t="s">
        <v>157</v>
      </c>
      <c r="G102" s="35"/>
      <c r="H102" s="35"/>
      <c r="I102" s="178"/>
      <c r="J102" s="35"/>
      <c r="K102" s="35"/>
      <c r="L102" s="38"/>
      <c r="M102" s="179"/>
      <c r="N102" s="180"/>
      <c r="O102" s="63"/>
      <c r="P102" s="63"/>
      <c r="Q102" s="63"/>
      <c r="R102" s="63"/>
      <c r="S102" s="63"/>
      <c r="T102" s="64"/>
      <c r="U102" s="33"/>
      <c r="V102" s="33"/>
      <c r="W102" s="33"/>
      <c r="X102" s="33"/>
      <c r="Y102" s="33"/>
      <c r="Z102" s="33"/>
      <c r="AA102" s="33"/>
      <c r="AB102" s="33"/>
      <c r="AC102" s="33"/>
      <c r="AD102" s="33"/>
      <c r="AE102" s="33"/>
      <c r="AT102" s="16" t="s">
        <v>120</v>
      </c>
      <c r="AU102" s="16" t="s">
        <v>80</v>
      </c>
    </row>
    <row r="103" spans="1:65" s="2" customFormat="1" ht="16.5" customHeight="1">
      <c r="A103" s="33"/>
      <c r="B103" s="34"/>
      <c r="C103" s="164" t="s">
        <v>158</v>
      </c>
      <c r="D103" s="164" t="s">
        <v>111</v>
      </c>
      <c r="E103" s="165" t="s">
        <v>159</v>
      </c>
      <c r="F103" s="166" t="s">
        <v>160</v>
      </c>
      <c r="G103" s="167" t="s">
        <v>114</v>
      </c>
      <c r="H103" s="168">
        <v>1</v>
      </c>
      <c r="I103" s="169"/>
      <c r="J103" s="168">
        <f>ROUND(I103*H103,1)</f>
        <v>0</v>
      </c>
      <c r="K103" s="166" t="s">
        <v>19</v>
      </c>
      <c r="L103" s="38"/>
      <c r="M103" s="170" t="s">
        <v>19</v>
      </c>
      <c r="N103" s="171" t="s">
        <v>43</v>
      </c>
      <c r="O103" s="63"/>
      <c r="P103" s="172">
        <f>O103*H103</f>
        <v>0</v>
      </c>
      <c r="Q103" s="172">
        <v>0</v>
      </c>
      <c r="R103" s="172">
        <f>Q103*H103</f>
        <v>0</v>
      </c>
      <c r="S103" s="172">
        <v>0</v>
      </c>
      <c r="T103" s="173">
        <f>S103*H103</f>
        <v>0</v>
      </c>
      <c r="U103" s="33"/>
      <c r="V103" s="33"/>
      <c r="W103" s="33"/>
      <c r="X103" s="33"/>
      <c r="Y103" s="33"/>
      <c r="Z103" s="33"/>
      <c r="AA103" s="33"/>
      <c r="AB103" s="33"/>
      <c r="AC103" s="33"/>
      <c r="AD103" s="33"/>
      <c r="AE103" s="33"/>
      <c r="AR103" s="174" t="s">
        <v>116</v>
      </c>
      <c r="AT103" s="174" t="s">
        <v>111</v>
      </c>
      <c r="AU103" s="174" t="s">
        <v>80</v>
      </c>
      <c r="AY103" s="16" t="s">
        <v>110</v>
      </c>
      <c r="BE103" s="175">
        <f>IF(N103="základní",J103,0)</f>
        <v>0</v>
      </c>
      <c r="BF103" s="175">
        <f>IF(N103="snížená",J103,0)</f>
        <v>0</v>
      </c>
      <c r="BG103" s="175">
        <f>IF(N103="zákl. přenesená",J103,0)</f>
        <v>0</v>
      </c>
      <c r="BH103" s="175">
        <f>IF(N103="sníž. přenesená",J103,0)</f>
        <v>0</v>
      </c>
      <c r="BI103" s="175">
        <f>IF(N103="nulová",J103,0)</f>
        <v>0</v>
      </c>
      <c r="BJ103" s="16" t="s">
        <v>80</v>
      </c>
      <c r="BK103" s="175">
        <f>ROUND(I103*H103,1)</f>
        <v>0</v>
      </c>
      <c r="BL103" s="16" t="s">
        <v>116</v>
      </c>
      <c r="BM103" s="174" t="s">
        <v>161</v>
      </c>
    </row>
    <row r="104" spans="1:65" s="2" customFormat="1" ht="19.5">
      <c r="A104" s="33"/>
      <c r="B104" s="34"/>
      <c r="C104" s="35"/>
      <c r="D104" s="181" t="s">
        <v>120</v>
      </c>
      <c r="E104" s="35"/>
      <c r="F104" s="182" t="s">
        <v>162</v>
      </c>
      <c r="G104" s="35"/>
      <c r="H104" s="35"/>
      <c r="I104" s="178"/>
      <c r="J104" s="35"/>
      <c r="K104" s="35"/>
      <c r="L104" s="38"/>
      <c r="M104" s="183"/>
      <c r="N104" s="184"/>
      <c r="O104" s="185"/>
      <c r="P104" s="185"/>
      <c r="Q104" s="185"/>
      <c r="R104" s="185"/>
      <c r="S104" s="185"/>
      <c r="T104" s="186"/>
      <c r="U104" s="33"/>
      <c r="V104" s="33"/>
      <c r="W104" s="33"/>
      <c r="X104" s="33"/>
      <c r="Y104" s="33"/>
      <c r="Z104" s="33"/>
      <c r="AA104" s="33"/>
      <c r="AB104" s="33"/>
      <c r="AC104" s="33"/>
      <c r="AD104" s="33"/>
      <c r="AE104" s="33"/>
      <c r="AT104" s="16" t="s">
        <v>120</v>
      </c>
      <c r="AU104" s="16" t="s">
        <v>80</v>
      </c>
    </row>
    <row r="105" spans="1:65" s="2" customFormat="1" ht="6.95" customHeight="1">
      <c r="A105" s="33"/>
      <c r="B105" s="46"/>
      <c r="C105" s="47"/>
      <c r="D105" s="47"/>
      <c r="E105" s="47"/>
      <c r="F105" s="47"/>
      <c r="G105" s="47"/>
      <c r="H105" s="47"/>
      <c r="I105" s="47"/>
      <c r="J105" s="47"/>
      <c r="K105" s="47"/>
      <c r="L105" s="38"/>
      <c r="M105" s="33"/>
      <c r="O105" s="33"/>
      <c r="P105" s="33"/>
      <c r="Q105" s="33"/>
      <c r="R105" s="33"/>
      <c r="S105" s="33"/>
      <c r="T105" s="33"/>
      <c r="U105" s="33"/>
      <c r="V105" s="33"/>
      <c r="W105" s="33"/>
      <c r="X105" s="33"/>
      <c r="Y105" s="33"/>
      <c r="Z105" s="33"/>
      <c r="AA105" s="33"/>
      <c r="AB105" s="33"/>
      <c r="AC105" s="33"/>
      <c r="AD105" s="33"/>
      <c r="AE105" s="33"/>
    </row>
  </sheetData>
  <sheetProtection algorithmName="SHA-512" hashValue="7VuXzTISYp1mMD/tOi07ZEPS8+j3H8QhGcW0tFq5WjSOG4BbcvlZtlp0aCU0pSgFQ6RBN/3YsCItbQ1xM/vF2Q==" saltValue="DKDwDo7u2pOaomhcqNEX8gKzvVGeJ7E2nl/pJxITOYrzmlh5ig9iE34igyLWx4S7Je9KsZwbLZzWq8l4UVhfPQ==" spinCount="100000" sheet="1" objects="1" scenarios="1" formatColumns="0" formatRows="0" autoFilter="0"/>
  <autoFilter ref="C80:K104"/>
  <mergeCells count="9">
    <mergeCell ref="E50:H50"/>
    <mergeCell ref="E71:H71"/>
    <mergeCell ref="E73:H73"/>
    <mergeCell ref="L2:V2"/>
    <mergeCell ref="E7:H7"/>
    <mergeCell ref="E9:H9"/>
    <mergeCell ref="E18:H18"/>
    <mergeCell ref="E27:H27"/>
    <mergeCell ref="E48:H48"/>
  </mergeCells>
  <hyperlinks>
    <hyperlink ref="F84" r:id="rId1"/>
    <hyperlink ref="F87" r:id="rId2"/>
    <hyperlink ref="F90" r:id="rId3"/>
    <hyperlink ref="F93" r:id="rId4"/>
    <hyperlink ref="F95" r:id="rId5"/>
    <hyperlink ref="F98" r:id="rId6"/>
    <hyperlink ref="F101" r:id="rId7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8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88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64"/>
      <c r="M2" s="264"/>
      <c r="N2" s="264"/>
      <c r="O2" s="264"/>
      <c r="P2" s="264"/>
      <c r="Q2" s="264"/>
      <c r="R2" s="264"/>
      <c r="S2" s="264"/>
      <c r="T2" s="264"/>
      <c r="U2" s="264"/>
      <c r="V2" s="264"/>
      <c r="AT2" s="16" t="s">
        <v>85</v>
      </c>
    </row>
    <row r="3" spans="1:46" s="1" customFormat="1" ht="6.95" customHeight="1">
      <c r="B3" s="100"/>
      <c r="C3" s="101"/>
      <c r="D3" s="101"/>
      <c r="E3" s="101"/>
      <c r="F3" s="101"/>
      <c r="G3" s="101"/>
      <c r="H3" s="101"/>
      <c r="I3" s="101"/>
      <c r="J3" s="101"/>
      <c r="K3" s="101"/>
      <c r="L3" s="19"/>
      <c r="AT3" s="16" t="s">
        <v>82</v>
      </c>
    </row>
    <row r="4" spans="1:46" s="1" customFormat="1" ht="24.95" customHeight="1">
      <c r="B4" s="19"/>
      <c r="D4" s="102" t="s">
        <v>86</v>
      </c>
      <c r="L4" s="19"/>
      <c r="M4" s="103" t="s">
        <v>10</v>
      </c>
      <c r="AT4" s="16" t="s">
        <v>4</v>
      </c>
    </row>
    <row r="5" spans="1:46" s="1" customFormat="1" ht="6.95" customHeight="1">
      <c r="B5" s="19"/>
      <c r="L5" s="19"/>
    </row>
    <row r="6" spans="1:46" s="1" customFormat="1" ht="12" customHeight="1">
      <c r="B6" s="19"/>
      <c r="D6" s="104" t="s">
        <v>16</v>
      </c>
      <c r="L6" s="19"/>
    </row>
    <row r="7" spans="1:46" s="1" customFormat="1" ht="16.5" customHeight="1">
      <c r="B7" s="19"/>
      <c r="E7" s="265" t="str">
        <f>'Rekapitulace stavby'!K6</f>
        <v>II/230 Krásné Údolí - Černošín, oprava</v>
      </c>
      <c r="F7" s="266"/>
      <c r="G7" s="266"/>
      <c r="H7" s="266"/>
      <c r="L7" s="19"/>
    </row>
    <row r="8" spans="1:46" s="2" customFormat="1" ht="12" customHeight="1">
      <c r="A8" s="33"/>
      <c r="B8" s="38"/>
      <c r="C8" s="33"/>
      <c r="D8" s="104" t="s">
        <v>87</v>
      </c>
      <c r="E8" s="33"/>
      <c r="F8" s="33"/>
      <c r="G8" s="33"/>
      <c r="H8" s="33"/>
      <c r="I8" s="33"/>
      <c r="J8" s="33"/>
      <c r="K8" s="33"/>
      <c r="L8" s="105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</row>
    <row r="9" spans="1:46" s="2" customFormat="1" ht="16.5" customHeight="1">
      <c r="A9" s="33"/>
      <c r="B9" s="38"/>
      <c r="C9" s="33"/>
      <c r="D9" s="33"/>
      <c r="E9" s="267" t="s">
        <v>163</v>
      </c>
      <c r="F9" s="268"/>
      <c r="G9" s="268"/>
      <c r="H9" s="268"/>
      <c r="I9" s="33"/>
      <c r="J9" s="33"/>
      <c r="K9" s="33"/>
      <c r="L9" s="105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</row>
    <row r="10" spans="1:46" s="2" customFormat="1" ht="11.25">
      <c r="A10" s="33"/>
      <c r="B10" s="38"/>
      <c r="C10" s="33"/>
      <c r="D10" s="33"/>
      <c r="E10" s="33"/>
      <c r="F10" s="33"/>
      <c r="G10" s="33"/>
      <c r="H10" s="33"/>
      <c r="I10" s="33"/>
      <c r="J10" s="33"/>
      <c r="K10" s="33"/>
      <c r="L10" s="105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</row>
    <row r="11" spans="1:46" s="2" customFormat="1" ht="12" customHeight="1">
      <c r="A11" s="33"/>
      <c r="B11" s="38"/>
      <c r="C11" s="33"/>
      <c r="D11" s="104" t="s">
        <v>18</v>
      </c>
      <c r="E11" s="33"/>
      <c r="F11" s="106" t="s">
        <v>19</v>
      </c>
      <c r="G11" s="33"/>
      <c r="H11" s="33"/>
      <c r="I11" s="104" t="s">
        <v>20</v>
      </c>
      <c r="J11" s="106" t="s">
        <v>19</v>
      </c>
      <c r="K11" s="33"/>
      <c r="L11" s="105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46" s="2" customFormat="1" ht="12" customHeight="1">
      <c r="A12" s="33"/>
      <c r="B12" s="38"/>
      <c r="C12" s="33"/>
      <c r="D12" s="104" t="s">
        <v>21</v>
      </c>
      <c r="E12" s="33"/>
      <c r="F12" s="106" t="s">
        <v>22</v>
      </c>
      <c r="G12" s="33"/>
      <c r="H12" s="33"/>
      <c r="I12" s="104" t="s">
        <v>23</v>
      </c>
      <c r="J12" s="107" t="str">
        <f>'Rekapitulace stavby'!AN8</f>
        <v>11. 11. 2025</v>
      </c>
      <c r="K12" s="33"/>
      <c r="L12" s="105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46" s="2" customFormat="1" ht="10.9" customHeight="1">
      <c r="A13" s="33"/>
      <c r="B13" s="38"/>
      <c r="C13" s="33"/>
      <c r="D13" s="33"/>
      <c r="E13" s="33"/>
      <c r="F13" s="33"/>
      <c r="G13" s="33"/>
      <c r="H13" s="33"/>
      <c r="I13" s="33"/>
      <c r="J13" s="33"/>
      <c r="K13" s="33"/>
      <c r="L13" s="105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46" s="2" customFormat="1" ht="12" customHeight="1">
      <c r="A14" s="33"/>
      <c r="B14" s="38"/>
      <c r="C14" s="33"/>
      <c r="D14" s="104" t="s">
        <v>25</v>
      </c>
      <c r="E14" s="33"/>
      <c r="F14" s="33"/>
      <c r="G14" s="33"/>
      <c r="H14" s="33"/>
      <c r="I14" s="104" t="s">
        <v>26</v>
      </c>
      <c r="J14" s="106" t="s">
        <v>19</v>
      </c>
      <c r="K14" s="33"/>
      <c r="L14" s="105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46" s="2" customFormat="1" ht="18" customHeight="1">
      <c r="A15" s="33"/>
      <c r="B15" s="38"/>
      <c r="C15" s="33"/>
      <c r="D15" s="33"/>
      <c r="E15" s="106" t="s">
        <v>27</v>
      </c>
      <c r="F15" s="33"/>
      <c r="G15" s="33"/>
      <c r="H15" s="33"/>
      <c r="I15" s="104" t="s">
        <v>28</v>
      </c>
      <c r="J15" s="106" t="s">
        <v>19</v>
      </c>
      <c r="K15" s="33"/>
      <c r="L15" s="105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46" s="2" customFormat="1" ht="6.95" customHeight="1">
      <c r="A16" s="33"/>
      <c r="B16" s="38"/>
      <c r="C16" s="33"/>
      <c r="D16" s="33"/>
      <c r="E16" s="33"/>
      <c r="F16" s="33"/>
      <c r="G16" s="33"/>
      <c r="H16" s="33"/>
      <c r="I16" s="33"/>
      <c r="J16" s="33"/>
      <c r="K16" s="33"/>
      <c r="L16" s="105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12" customHeight="1">
      <c r="A17" s="33"/>
      <c r="B17" s="38"/>
      <c r="C17" s="33"/>
      <c r="D17" s="104" t="s">
        <v>29</v>
      </c>
      <c r="E17" s="33"/>
      <c r="F17" s="33"/>
      <c r="G17" s="33"/>
      <c r="H17" s="33"/>
      <c r="I17" s="104" t="s">
        <v>26</v>
      </c>
      <c r="J17" s="29" t="str">
        <f>'Rekapitulace stavby'!AN13</f>
        <v>Vyplň údaj</v>
      </c>
      <c r="K17" s="33"/>
      <c r="L17" s="105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18" customHeight="1">
      <c r="A18" s="33"/>
      <c r="B18" s="38"/>
      <c r="C18" s="33"/>
      <c r="D18" s="33"/>
      <c r="E18" s="269" t="str">
        <f>'Rekapitulace stavby'!E14</f>
        <v>Vyplň údaj</v>
      </c>
      <c r="F18" s="270"/>
      <c r="G18" s="270"/>
      <c r="H18" s="270"/>
      <c r="I18" s="104" t="s">
        <v>28</v>
      </c>
      <c r="J18" s="29" t="str">
        <f>'Rekapitulace stavby'!AN14</f>
        <v>Vyplň údaj</v>
      </c>
      <c r="K18" s="33"/>
      <c r="L18" s="105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6.95" customHeight="1">
      <c r="A19" s="33"/>
      <c r="B19" s="38"/>
      <c r="C19" s="33"/>
      <c r="D19" s="33"/>
      <c r="E19" s="33"/>
      <c r="F19" s="33"/>
      <c r="G19" s="33"/>
      <c r="H19" s="33"/>
      <c r="I19" s="33"/>
      <c r="J19" s="33"/>
      <c r="K19" s="33"/>
      <c r="L19" s="105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12" customHeight="1">
      <c r="A20" s="33"/>
      <c r="B20" s="38"/>
      <c r="C20" s="33"/>
      <c r="D20" s="104" t="s">
        <v>31</v>
      </c>
      <c r="E20" s="33"/>
      <c r="F20" s="33"/>
      <c r="G20" s="33"/>
      <c r="H20" s="33"/>
      <c r="I20" s="104" t="s">
        <v>26</v>
      </c>
      <c r="J20" s="106" t="s">
        <v>19</v>
      </c>
      <c r="K20" s="33"/>
      <c r="L20" s="105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18" customHeight="1">
      <c r="A21" s="33"/>
      <c r="B21" s="38"/>
      <c r="C21" s="33"/>
      <c r="D21" s="33"/>
      <c r="E21" s="106" t="s">
        <v>32</v>
      </c>
      <c r="F21" s="33"/>
      <c r="G21" s="33"/>
      <c r="H21" s="33"/>
      <c r="I21" s="104" t="s">
        <v>28</v>
      </c>
      <c r="J21" s="106" t="s">
        <v>19</v>
      </c>
      <c r="K21" s="33"/>
      <c r="L21" s="105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6.95" customHeight="1">
      <c r="A22" s="33"/>
      <c r="B22" s="38"/>
      <c r="C22" s="33"/>
      <c r="D22" s="33"/>
      <c r="E22" s="33"/>
      <c r="F22" s="33"/>
      <c r="G22" s="33"/>
      <c r="H22" s="33"/>
      <c r="I22" s="33"/>
      <c r="J22" s="33"/>
      <c r="K22" s="33"/>
      <c r="L22" s="105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12" customHeight="1">
      <c r="A23" s="33"/>
      <c r="B23" s="38"/>
      <c r="C23" s="33"/>
      <c r="D23" s="104" t="s">
        <v>34</v>
      </c>
      <c r="E23" s="33"/>
      <c r="F23" s="33"/>
      <c r="G23" s="33"/>
      <c r="H23" s="33"/>
      <c r="I23" s="104" t="s">
        <v>26</v>
      </c>
      <c r="J23" s="106" t="s">
        <v>19</v>
      </c>
      <c r="K23" s="33"/>
      <c r="L23" s="105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18" customHeight="1">
      <c r="A24" s="33"/>
      <c r="B24" s="38"/>
      <c r="C24" s="33"/>
      <c r="D24" s="33"/>
      <c r="E24" s="106" t="s">
        <v>35</v>
      </c>
      <c r="F24" s="33"/>
      <c r="G24" s="33"/>
      <c r="H24" s="33"/>
      <c r="I24" s="104" t="s">
        <v>28</v>
      </c>
      <c r="J24" s="106" t="s">
        <v>19</v>
      </c>
      <c r="K24" s="33"/>
      <c r="L24" s="105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2" customFormat="1" ht="6.95" customHeight="1">
      <c r="A25" s="33"/>
      <c r="B25" s="38"/>
      <c r="C25" s="33"/>
      <c r="D25" s="33"/>
      <c r="E25" s="33"/>
      <c r="F25" s="33"/>
      <c r="G25" s="33"/>
      <c r="H25" s="33"/>
      <c r="I25" s="33"/>
      <c r="J25" s="33"/>
      <c r="K25" s="33"/>
      <c r="L25" s="105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2" customFormat="1" ht="12" customHeight="1">
      <c r="A26" s="33"/>
      <c r="B26" s="38"/>
      <c r="C26" s="33"/>
      <c r="D26" s="104" t="s">
        <v>36</v>
      </c>
      <c r="E26" s="33"/>
      <c r="F26" s="33"/>
      <c r="G26" s="33"/>
      <c r="H26" s="33"/>
      <c r="I26" s="33"/>
      <c r="J26" s="33"/>
      <c r="K26" s="33"/>
      <c r="L26" s="105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8" customFormat="1" ht="71.25" customHeight="1">
      <c r="A27" s="108"/>
      <c r="B27" s="109"/>
      <c r="C27" s="108"/>
      <c r="D27" s="108"/>
      <c r="E27" s="271" t="s">
        <v>164</v>
      </c>
      <c r="F27" s="271"/>
      <c r="G27" s="271"/>
      <c r="H27" s="271"/>
      <c r="I27" s="108"/>
      <c r="J27" s="108"/>
      <c r="K27" s="108"/>
      <c r="L27" s="110"/>
      <c r="S27" s="108"/>
      <c r="T27" s="108"/>
      <c r="U27" s="108"/>
      <c r="V27" s="108"/>
      <c r="W27" s="108"/>
      <c r="X27" s="108"/>
      <c r="Y27" s="108"/>
      <c r="Z27" s="108"/>
      <c r="AA27" s="108"/>
      <c r="AB27" s="108"/>
      <c r="AC27" s="108"/>
      <c r="AD27" s="108"/>
      <c r="AE27" s="108"/>
    </row>
    <row r="28" spans="1:31" s="2" customFormat="1" ht="6.95" customHeight="1">
      <c r="A28" s="33"/>
      <c r="B28" s="38"/>
      <c r="C28" s="33"/>
      <c r="D28" s="33"/>
      <c r="E28" s="33"/>
      <c r="F28" s="33"/>
      <c r="G28" s="33"/>
      <c r="H28" s="33"/>
      <c r="I28" s="33"/>
      <c r="J28" s="33"/>
      <c r="K28" s="33"/>
      <c r="L28" s="105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2" customFormat="1" ht="6.95" customHeight="1">
      <c r="A29" s="33"/>
      <c r="B29" s="38"/>
      <c r="C29" s="33"/>
      <c r="D29" s="111"/>
      <c r="E29" s="111"/>
      <c r="F29" s="111"/>
      <c r="G29" s="111"/>
      <c r="H29" s="111"/>
      <c r="I29" s="111"/>
      <c r="J29" s="111"/>
      <c r="K29" s="111"/>
      <c r="L29" s="105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</row>
    <row r="30" spans="1:31" s="2" customFormat="1" ht="25.35" customHeight="1">
      <c r="A30" s="33"/>
      <c r="B30" s="38"/>
      <c r="C30" s="33"/>
      <c r="D30" s="112" t="s">
        <v>38</v>
      </c>
      <c r="E30" s="33"/>
      <c r="F30" s="33"/>
      <c r="G30" s="33"/>
      <c r="H30" s="33"/>
      <c r="I30" s="33"/>
      <c r="J30" s="113">
        <f>ROUND(J84, 1)</f>
        <v>0</v>
      </c>
      <c r="K30" s="33"/>
      <c r="L30" s="105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2" customFormat="1" ht="6.95" customHeight="1">
      <c r="A31" s="33"/>
      <c r="B31" s="38"/>
      <c r="C31" s="33"/>
      <c r="D31" s="111"/>
      <c r="E31" s="111"/>
      <c r="F31" s="111"/>
      <c r="G31" s="111"/>
      <c r="H31" s="111"/>
      <c r="I31" s="111"/>
      <c r="J31" s="111"/>
      <c r="K31" s="111"/>
      <c r="L31" s="105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pans="1:31" s="2" customFormat="1" ht="14.45" customHeight="1">
      <c r="A32" s="33"/>
      <c r="B32" s="38"/>
      <c r="C32" s="33"/>
      <c r="D32" s="33"/>
      <c r="E32" s="33"/>
      <c r="F32" s="114" t="s">
        <v>40</v>
      </c>
      <c r="G32" s="33"/>
      <c r="H32" s="33"/>
      <c r="I32" s="114" t="s">
        <v>39</v>
      </c>
      <c r="J32" s="114" t="s">
        <v>41</v>
      </c>
      <c r="K32" s="33"/>
      <c r="L32" s="105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14.45" customHeight="1">
      <c r="A33" s="33"/>
      <c r="B33" s="38"/>
      <c r="C33" s="33"/>
      <c r="D33" s="115" t="s">
        <v>42</v>
      </c>
      <c r="E33" s="104" t="s">
        <v>43</v>
      </c>
      <c r="F33" s="116">
        <f>ROUND((SUM(BE84:BE187)),  1)</f>
        <v>0</v>
      </c>
      <c r="G33" s="33"/>
      <c r="H33" s="33"/>
      <c r="I33" s="117">
        <v>0.21</v>
      </c>
      <c r="J33" s="116">
        <f>ROUND(((SUM(BE84:BE187))*I33),  1)</f>
        <v>0</v>
      </c>
      <c r="K33" s="33"/>
      <c r="L33" s="105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14.45" customHeight="1">
      <c r="A34" s="33"/>
      <c r="B34" s="38"/>
      <c r="C34" s="33"/>
      <c r="D34" s="33"/>
      <c r="E34" s="104" t="s">
        <v>44</v>
      </c>
      <c r="F34" s="116">
        <f>ROUND((SUM(BF84:BF187)),  1)</f>
        <v>0</v>
      </c>
      <c r="G34" s="33"/>
      <c r="H34" s="33"/>
      <c r="I34" s="117">
        <v>0.12</v>
      </c>
      <c r="J34" s="116">
        <f>ROUND(((SUM(BF84:BF187))*I34),  1)</f>
        <v>0</v>
      </c>
      <c r="K34" s="33"/>
      <c r="L34" s="105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14.45" hidden="1" customHeight="1">
      <c r="A35" s="33"/>
      <c r="B35" s="38"/>
      <c r="C35" s="33"/>
      <c r="D35" s="33"/>
      <c r="E35" s="104" t="s">
        <v>45</v>
      </c>
      <c r="F35" s="116">
        <f>ROUND((SUM(BG84:BG187)),  1)</f>
        <v>0</v>
      </c>
      <c r="G35" s="33"/>
      <c r="H35" s="33"/>
      <c r="I35" s="117">
        <v>0.21</v>
      </c>
      <c r="J35" s="116">
        <f>0</f>
        <v>0</v>
      </c>
      <c r="K35" s="33"/>
      <c r="L35" s="105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45" hidden="1" customHeight="1">
      <c r="A36" s="33"/>
      <c r="B36" s="38"/>
      <c r="C36" s="33"/>
      <c r="D36" s="33"/>
      <c r="E36" s="104" t="s">
        <v>46</v>
      </c>
      <c r="F36" s="116">
        <f>ROUND((SUM(BH84:BH187)),  1)</f>
        <v>0</v>
      </c>
      <c r="G36" s="33"/>
      <c r="H36" s="33"/>
      <c r="I36" s="117">
        <v>0.12</v>
      </c>
      <c r="J36" s="116">
        <f>0</f>
        <v>0</v>
      </c>
      <c r="K36" s="33"/>
      <c r="L36" s="105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45" hidden="1" customHeight="1">
      <c r="A37" s="33"/>
      <c r="B37" s="38"/>
      <c r="C37" s="33"/>
      <c r="D37" s="33"/>
      <c r="E37" s="104" t="s">
        <v>47</v>
      </c>
      <c r="F37" s="116">
        <f>ROUND((SUM(BI84:BI187)),  1)</f>
        <v>0</v>
      </c>
      <c r="G37" s="33"/>
      <c r="H37" s="33"/>
      <c r="I37" s="117">
        <v>0</v>
      </c>
      <c r="J37" s="116">
        <f>0</f>
        <v>0</v>
      </c>
      <c r="K37" s="33"/>
      <c r="L37" s="105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6.95" customHeight="1">
      <c r="A38" s="33"/>
      <c r="B38" s="38"/>
      <c r="C38" s="33"/>
      <c r="D38" s="33"/>
      <c r="E38" s="33"/>
      <c r="F38" s="33"/>
      <c r="G38" s="33"/>
      <c r="H38" s="33"/>
      <c r="I38" s="33"/>
      <c r="J38" s="33"/>
      <c r="K38" s="33"/>
      <c r="L38" s="105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25.35" customHeight="1">
      <c r="A39" s="33"/>
      <c r="B39" s="38"/>
      <c r="C39" s="118"/>
      <c r="D39" s="119" t="s">
        <v>48</v>
      </c>
      <c r="E39" s="120"/>
      <c r="F39" s="120"/>
      <c r="G39" s="121" t="s">
        <v>49</v>
      </c>
      <c r="H39" s="122" t="s">
        <v>50</v>
      </c>
      <c r="I39" s="120"/>
      <c r="J39" s="123">
        <f>SUM(J30:J37)</f>
        <v>0</v>
      </c>
      <c r="K39" s="124"/>
      <c r="L39" s="105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14.45" customHeight="1">
      <c r="A40" s="33"/>
      <c r="B40" s="125"/>
      <c r="C40" s="126"/>
      <c r="D40" s="126"/>
      <c r="E40" s="126"/>
      <c r="F40" s="126"/>
      <c r="G40" s="126"/>
      <c r="H40" s="126"/>
      <c r="I40" s="126"/>
      <c r="J40" s="126"/>
      <c r="K40" s="126"/>
      <c r="L40" s="105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4" spans="1:31" s="2" customFormat="1" ht="6.95" hidden="1" customHeight="1">
      <c r="A44" s="33"/>
      <c r="B44" s="127"/>
      <c r="C44" s="128"/>
      <c r="D44" s="128"/>
      <c r="E44" s="128"/>
      <c r="F44" s="128"/>
      <c r="G44" s="128"/>
      <c r="H44" s="128"/>
      <c r="I44" s="128"/>
      <c r="J44" s="128"/>
      <c r="K44" s="128"/>
      <c r="L44" s="105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</row>
    <row r="45" spans="1:31" s="2" customFormat="1" ht="24.95" hidden="1" customHeight="1">
      <c r="A45" s="33"/>
      <c r="B45" s="34"/>
      <c r="C45" s="22" t="s">
        <v>89</v>
      </c>
      <c r="D45" s="35"/>
      <c r="E45" s="35"/>
      <c r="F45" s="35"/>
      <c r="G45" s="35"/>
      <c r="H45" s="35"/>
      <c r="I45" s="35"/>
      <c r="J45" s="35"/>
      <c r="K45" s="35"/>
      <c r="L45" s="105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</row>
    <row r="46" spans="1:31" s="2" customFormat="1" ht="6.95" hidden="1" customHeight="1">
      <c r="A46" s="33"/>
      <c r="B46" s="34"/>
      <c r="C46" s="35"/>
      <c r="D46" s="35"/>
      <c r="E46" s="35"/>
      <c r="F46" s="35"/>
      <c r="G46" s="35"/>
      <c r="H46" s="35"/>
      <c r="I46" s="35"/>
      <c r="J46" s="35"/>
      <c r="K46" s="35"/>
      <c r="L46" s="105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</row>
    <row r="47" spans="1:31" s="2" customFormat="1" ht="12" hidden="1" customHeight="1">
      <c r="A47" s="33"/>
      <c r="B47" s="34"/>
      <c r="C47" s="28" t="s">
        <v>16</v>
      </c>
      <c r="D47" s="35"/>
      <c r="E47" s="35"/>
      <c r="F47" s="35"/>
      <c r="G47" s="35"/>
      <c r="H47" s="35"/>
      <c r="I47" s="35"/>
      <c r="J47" s="35"/>
      <c r="K47" s="35"/>
      <c r="L47" s="105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</row>
    <row r="48" spans="1:31" s="2" customFormat="1" ht="16.5" hidden="1" customHeight="1">
      <c r="A48" s="33"/>
      <c r="B48" s="34"/>
      <c r="C48" s="35"/>
      <c r="D48" s="35"/>
      <c r="E48" s="272" t="str">
        <f>E7</f>
        <v>II/230 Krásné Údolí - Černošín, oprava</v>
      </c>
      <c r="F48" s="273"/>
      <c r="G48" s="273"/>
      <c r="H48" s="273"/>
      <c r="I48" s="35"/>
      <c r="J48" s="35"/>
      <c r="K48" s="35"/>
      <c r="L48" s="105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</row>
    <row r="49" spans="1:47" s="2" customFormat="1" ht="12" hidden="1" customHeight="1">
      <c r="A49" s="33"/>
      <c r="B49" s="34"/>
      <c r="C49" s="28" t="s">
        <v>87</v>
      </c>
      <c r="D49" s="35"/>
      <c r="E49" s="35"/>
      <c r="F49" s="35"/>
      <c r="G49" s="35"/>
      <c r="H49" s="35"/>
      <c r="I49" s="35"/>
      <c r="J49" s="35"/>
      <c r="K49" s="35"/>
      <c r="L49" s="105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</row>
    <row r="50" spans="1:47" s="2" customFormat="1" ht="16.5" hidden="1" customHeight="1">
      <c r="A50" s="33"/>
      <c r="B50" s="34"/>
      <c r="C50" s="35"/>
      <c r="D50" s="35"/>
      <c r="E50" s="244" t="str">
        <f>E9</f>
        <v>01 - Komunikace</v>
      </c>
      <c r="F50" s="274"/>
      <c r="G50" s="274"/>
      <c r="H50" s="274"/>
      <c r="I50" s="35"/>
      <c r="J50" s="35"/>
      <c r="K50" s="35"/>
      <c r="L50" s="105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</row>
    <row r="51" spans="1:47" s="2" customFormat="1" ht="6.95" hidden="1" customHeight="1">
      <c r="A51" s="33"/>
      <c r="B51" s="34"/>
      <c r="C51" s="35"/>
      <c r="D51" s="35"/>
      <c r="E51" s="35"/>
      <c r="F51" s="35"/>
      <c r="G51" s="35"/>
      <c r="H51" s="35"/>
      <c r="I51" s="35"/>
      <c r="J51" s="35"/>
      <c r="K51" s="35"/>
      <c r="L51" s="105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</row>
    <row r="52" spans="1:47" s="2" customFormat="1" ht="12" hidden="1" customHeight="1">
      <c r="A52" s="33"/>
      <c r="B52" s="34"/>
      <c r="C52" s="28" t="s">
        <v>21</v>
      </c>
      <c r="D52" s="35"/>
      <c r="E52" s="35"/>
      <c r="F52" s="26" t="str">
        <f>F12</f>
        <v xml:space="preserve"> </v>
      </c>
      <c r="G52" s="35"/>
      <c r="H52" s="35"/>
      <c r="I52" s="28" t="s">
        <v>23</v>
      </c>
      <c r="J52" s="58" t="str">
        <f>IF(J12="","",J12)</f>
        <v>11. 11. 2025</v>
      </c>
      <c r="K52" s="35"/>
      <c r="L52" s="105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</row>
    <row r="53" spans="1:47" s="2" customFormat="1" ht="6.95" hidden="1" customHeight="1">
      <c r="A53" s="33"/>
      <c r="B53" s="34"/>
      <c r="C53" s="35"/>
      <c r="D53" s="35"/>
      <c r="E53" s="35"/>
      <c r="F53" s="35"/>
      <c r="G53" s="35"/>
      <c r="H53" s="35"/>
      <c r="I53" s="35"/>
      <c r="J53" s="35"/>
      <c r="K53" s="35"/>
      <c r="L53" s="105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</row>
    <row r="54" spans="1:47" s="2" customFormat="1" ht="15.2" hidden="1" customHeight="1">
      <c r="A54" s="33"/>
      <c r="B54" s="34"/>
      <c r="C54" s="28" t="s">
        <v>25</v>
      </c>
      <c r="D54" s="35"/>
      <c r="E54" s="35"/>
      <c r="F54" s="26" t="str">
        <f>E15</f>
        <v>Správa a údržba silnic Plzeňského kraje</v>
      </c>
      <c r="G54" s="35"/>
      <c r="H54" s="35"/>
      <c r="I54" s="28" t="s">
        <v>31</v>
      </c>
      <c r="J54" s="31" t="str">
        <f>E21</f>
        <v>SG Geotechnika</v>
      </c>
      <c r="K54" s="35"/>
      <c r="L54" s="105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</row>
    <row r="55" spans="1:47" s="2" customFormat="1" ht="15.2" hidden="1" customHeight="1">
      <c r="A55" s="33"/>
      <c r="B55" s="34"/>
      <c r="C55" s="28" t="s">
        <v>29</v>
      </c>
      <c r="D55" s="35"/>
      <c r="E55" s="35"/>
      <c r="F55" s="26" t="str">
        <f>IF(E18="","",E18)</f>
        <v>Vyplň údaj</v>
      </c>
      <c r="G55" s="35"/>
      <c r="H55" s="35"/>
      <c r="I55" s="28" t="s">
        <v>34</v>
      </c>
      <c r="J55" s="31" t="str">
        <f>E24</f>
        <v>Roman Mitas</v>
      </c>
      <c r="K55" s="35"/>
      <c r="L55" s="105"/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33"/>
    </row>
    <row r="56" spans="1:47" s="2" customFormat="1" ht="10.35" hidden="1" customHeight="1">
      <c r="A56" s="33"/>
      <c r="B56" s="34"/>
      <c r="C56" s="35"/>
      <c r="D56" s="35"/>
      <c r="E56" s="35"/>
      <c r="F56" s="35"/>
      <c r="G56" s="35"/>
      <c r="H56" s="35"/>
      <c r="I56" s="35"/>
      <c r="J56" s="35"/>
      <c r="K56" s="35"/>
      <c r="L56" s="105"/>
      <c r="S56" s="33"/>
      <c r="T56" s="33"/>
      <c r="U56" s="33"/>
      <c r="V56" s="33"/>
      <c r="W56" s="33"/>
      <c r="X56" s="33"/>
      <c r="Y56" s="33"/>
      <c r="Z56" s="33"/>
      <c r="AA56" s="33"/>
      <c r="AB56" s="33"/>
      <c r="AC56" s="33"/>
      <c r="AD56" s="33"/>
      <c r="AE56" s="33"/>
    </row>
    <row r="57" spans="1:47" s="2" customFormat="1" ht="29.25" hidden="1" customHeight="1">
      <c r="A57" s="33"/>
      <c r="B57" s="34"/>
      <c r="C57" s="129" t="s">
        <v>90</v>
      </c>
      <c r="D57" s="130"/>
      <c r="E57" s="130"/>
      <c r="F57" s="130"/>
      <c r="G57" s="130"/>
      <c r="H57" s="130"/>
      <c r="I57" s="130"/>
      <c r="J57" s="131" t="s">
        <v>91</v>
      </c>
      <c r="K57" s="130"/>
      <c r="L57" s="105"/>
      <c r="S57" s="33"/>
      <c r="T57" s="33"/>
      <c r="U57" s="33"/>
      <c r="V57" s="33"/>
      <c r="W57" s="33"/>
      <c r="X57" s="33"/>
      <c r="Y57" s="33"/>
      <c r="Z57" s="33"/>
      <c r="AA57" s="33"/>
      <c r="AB57" s="33"/>
      <c r="AC57" s="33"/>
      <c r="AD57" s="33"/>
      <c r="AE57" s="33"/>
    </row>
    <row r="58" spans="1:47" s="2" customFormat="1" ht="10.35" hidden="1" customHeight="1">
      <c r="A58" s="33"/>
      <c r="B58" s="34"/>
      <c r="C58" s="35"/>
      <c r="D58" s="35"/>
      <c r="E58" s="35"/>
      <c r="F58" s="35"/>
      <c r="G58" s="35"/>
      <c r="H58" s="35"/>
      <c r="I58" s="35"/>
      <c r="J58" s="35"/>
      <c r="K58" s="35"/>
      <c r="L58" s="105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</row>
    <row r="59" spans="1:47" s="2" customFormat="1" ht="22.9" hidden="1" customHeight="1">
      <c r="A59" s="33"/>
      <c r="B59" s="34"/>
      <c r="C59" s="132" t="s">
        <v>70</v>
      </c>
      <c r="D59" s="35"/>
      <c r="E59" s="35"/>
      <c r="F59" s="35"/>
      <c r="G59" s="35"/>
      <c r="H59" s="35"/>
      <c r="I59" s="35"/>
      <c r="J59" s="76">
        <f>J84</f>
        <v>0</v>
      </c>
      <c r="K59" s="35"/>
      <c r="L59" s="105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U59" s="16" t="s">
        <v>92</v>
      </c>
    </row>
    <row r="60" spans="1:47" s="9" customFormat="1" ht="24.95" hidden="1" customHeight="1">
      <c r="B60" s="133"/>
      <c r="C60" s="134"/>
      <c r="D60" s="135" t="s">
        <v>165</v>
      </c>
      <c r="E60" s="136"/>
      <c r="F60" s="136"/>
      <c r="G60" s="136"/>
      <c r="H60" s="136"/>
      <c r="I60" s="136"/>
      <c r="J60" s="137">
        <f>J85</f>
        <v>0</v>
      </c>
      <c r="K60" s="134"/>
      <c r="L60" s="138"/>
    </row>
    <row r="61" spans="1:47" s="12" customFormat="1" ht="19.899999999999999" hidden="1" customHeight="1">
      <c r="B61" s="187"/>
      <c r="C61" s="188"/>
      <c r="D61" s="189" t="s">
        <v>166</v>
      </c>
      <c r="E61" s="190"/>
      <c r="F61" s="190"/>
      <c r="G61" s="190"/>
      <c r="H61" s="190"/>
      <c r="I61" s="190"/>
      <c r="J61" s="191">
        <f>J86</f>
        <v>0</v>
      </c>
      <c r="K61" s="188"/>
      <c r="L61" s="192"/>
    </row>
    <row r="62" spans="1:47" s="12" customFormat="1" ht="19.899999999999999" hidden="1" customHeight="1">
      <c r="B62" s="187"/>
      <c r="C62" s="188"/>
      <c r="D62" s="189" t="s">
        <v>167</v>
      </c>
      <c r="E62" s="190"/>
      <c r="F62" s="190"/>
      <c r="G62" s="190"/>
      <c r="H62" s="190"/>
      <c r="I62" s="190"/>
      <c r="J62" s="191">
        <f>J110</f>
        <v>0</v>
      </c>
      <c r="K62" s="188"/>
      <c r="L62" s="192"/>
    </row>
    <row r="63" spans="1:47" s="12" customFormat="1" ht="19.899999999999999" hidden="1" customHeight="1">
      <c r="B63" s="187"/>
      <c r="C63" s="188"/>
      <c r="D63" s="189" t="s">
        <v>168</v>
      </c>
      <c r="E63" s="190"/>
      <c r="F63" s="190"/>
      <c r="G63" s="190"/>
      <c r="H63" s="190"/>
      <c r="I63" s="190"/>
      <c r="J63" s="191">
        <f>J135</f>
        <v>0</v>
      </c>
      <c r="K63" s="188"/>
      <c r="L63" s="192"/>
    </row>
    <row r="64" spans="1:47" s="12" customFormat="1" ht="19.899999999999999" hidden="1" customHeight="1">
      <c r="B64" s="187"/>
      <c r="C64" s="188"/>
      <c r="D64" s="189" t="s">
        <v>169</v>
      </c>
      <c r="E64" s="190"/>
      <c r="F64" s="190"/>
      <c r="G64" s="190"/>
      <c r="H64" s="190"/>
      <c r="I64" s="190"/>
      <c r="J64" s="191">
        <f>J185</f>
        <v>0</v>
      </c>
      <c r="K64" s="188"/>
      <c r="L64" s="192"/>
    </row>
    <row r="65" spans="1:31" s="2" customFormat="1" ht="21.75" hidden="1" customHeight="1">
      <c r="A65" s="33"/>
      <c r="B65" s="34"/>
      <c r="C65" s="35"/>
      <c r="D65" s="35"/>
      <c r="E65" s="35"/>
      <c r="F65" s="35"/>
      <c r="G65" s="35"/>
      <c r="H65" s="35"/>
      <c r="I65" s="35"/>
      <c r="J65" s="35"/>
      <c r="K65" s="35"/>
      <c r="L65" s="105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spans="1:31" s="2" customFormat="1" ht="6.95" hidden="1" customHeight="1">
      <c r="A66" s="33"/>
      <c r="B66" s="46"/>
      <c r="C66" s="47"/>
      <c r="D66" s="47"/>
      <c r="E66" s="47"/>
      <c r="F66" s="47"/>
      <c r="G66" s="47"/>
      <c r="H66" s="47"/>
      <c r="I66" s="47"/>
      <c r="J66" s="47"/>
      <c r="K66" s="47"/>
      <c r="L66" s="105"/>
      <c r="S66" s="33"/>
      <c r="T66" s="33"/>
      <c r="U66" s="33"/>
      <c r="V66" s="33"/>
      <c r="W66" s="33"/>
      <c r="X66" s="33"/>
      <c r="Y66" s="33"/>
      <c r="Z66" s="33"/>
      <c r="AA66" s="33"/>
      <c r="AB66" s="33"/>
      <c r="AC66" s="33"/>
      <c r="AD66" s="33"/>
      <c r="AE66" s="33"/>
    </row>
    <row r="67" spans="1:31" ht="11.25" hidden="1"/>
    <row r="68" spans="1:31" ht="11.25" hidden="1"/>
    <row r="69" spans="1:31" ht="11.25" hidden="1"/>
    <row r="70" spans="1:31" s="2" customFormat="1" ht="6.95" customHeight="1">
      <c r="A70" s="33"/>
      <c r="B70" s="48"/>
      <c r="C70" s="49"/>
      <c r="D70" s="49"/>
      <c r="E70" s="49"/>
      <c r="F70" s="49"/>
      <c r="G70" s="49"/>
      <c r="H70" s="49"/>
      <c r="I70" s="49"/>
      <c r="J70" s="49"/>
      <c r="K70" s="49"/>
      <c r="L70" s="105"/>
      <c r="S70" s="33"/>
      <c r="T70" s="33"/>
      <c r="U70" s="33"/>
      <c r="V70" s="33"/>
      <c r="W70" s="33"/>
      <c r="X70" s="33"/>
      <c r="Y70" s="33"/>
      <c r="Z70" s="33"/>
      <c r="AA70" s="33"/>
      <c r="AB70" s="33"/>
      <c r="AC70" s="33"/>
      <c r="AD70" s="33"/>
      <c r="AE70" s="33"/>
    </row>
    <row r="71" spans="1:31" s="2" customFormat="1" ht="24.95" customHeight="1">
      <c r="A71" s="33"/>
      <c r="B71" s="34"/>
      <c r="C71" s="22" t="s">
        <v>95</v>
      </c>
      <c r="D71" s="35"/>
      <c r="E71" s="35"/>
      <c r="F71" s="35"/>
      <c r="G71" s="35"/>
      <c r="H71" s="35"/>
      <c r="I71" s="35"/>
      <c r="J71" s="35"/>
      <c r="K71" s="35"/>
      <c r="L71" s="105"/>
      <c r="S71" s="33"/>
      <c r="T71" s="33"/>
      <c r="U71" s="33"/>
      <c r="V71" s="33"/>
      <c r="W71" s="33"/>
      <c r="X71" s="33"/>
      <c r="Y71" s="33"/>
      <c r="Z71" s="33"/>
      <c r="AA71" s="33"/>
      <c r="AB71" s="33"/>
      <c r="AC71" s="33"/>
      <c r="AD71" s="33"/>
      <c r="AE71" s="33"/>
    </row>
    <row r="72" spans="1:31" s="2" customFormat="1" ht="6.95" customHeight="1">
      <c r="A72" s="33"/>
      <c r="B72" s="34"/>
      <c r="C72" s="35"/>
      <c r="D72" s="35"/>
      <c r="E72" s="35"/>
      <c r="F72" s="35"/>
      <c r="G72" s="35"/>
      <c r="H72" s="35"/>
      <c r="I72" s="35"/>
      <c r="J72" s="35"/>
      <c r="K72" s="35"/>
      <c r="L72" s="105"/>
      <c r="S72" s="33"/>
      <c r="T72" s="33"/>
      <c r="U72" s="33"/>
      <c r="V72" s="33"/>
      <c r="W72" s="33"/>
      <c r="X72" s="33"/>
      <c r="Y72" s="33"/>
      <c r="Z72" s="33"/>
      <c r="AA72" s="33"/>
      <c r="AB72" s="33"/>
      <c r="AC72" s="33"/>
      <c r="AD72" s="33"/>
      <c r="AE72" s="33"/>
    </row>
    <row r="73" spans="1:31" s="2" customFormat="1" ht="12" customHeight="1">
      <c r="A73" s="33"/>
      <c r="B73" s="34"/>
      <c r="C73" s="28" t="s">
        <v>16</v>
      </c>
      <c r="D73" s="35"/>
      <c r="E73" s="35"/>
      <c r="F73" s="35"/>
      <c r="G73" s="35"/>
      <c r="H73" s="35"/>
      <c r="I73" s="35"/>
      <c r="J73" s="35"/>
      <c r="K73" s="35"/>
      <c r="L73" s="105"/>
      <c r="S73" s="33"/>
      <c r="T73" s="33"/>
      <c r="U73" s="33"/>
      <c r="V73" s="33"/>
      <c r="W73" s="33"/>
      <c r="X73" s="33"/>
      <c r="Y73" s="33"/>
      <c r="Z73" s="33"/>
      <c r="AA73" s="33"/>
      <c r="AB73" s="33"/>
      <c r="AC73" s="33"/>
      <c r="AD73" s="33"/>
      <c r="AE73" s="33"/>
    </row>
    <row r="74" spans="1:31" s="2" customFormat="1" ht="16.5" customHeight="1">
      <c r="A74" s="33"/>
      <c r="B74" s="34"/>
      <c r="C74" s="35"/>
      <c r="D74" s="35"/>
      <c r="E74" s="272" t="str">
        <f>E7</f>
        <v>II/230 Krásné Údolí - Černošín, oprava</v>
      </c>
      <c r="F74" s="273"/>
      <c r="G74" s="273"/>
      <c r="H74" s="273"/>
      <c r="I74" s="35"/>
      <c r="J74" s="35"/>
      <c r="K74" s="35"/>
      <c r="L74" s="105"/>
      <c r="S74" s="33"/>
      <c r="T74" s="33"/>
      <c r="U74" s="33"/>
      <c r="V74" s="33"/>
      <c r="W74" s="33"/>
      <c r="X74" s="33"/>
      <c r="Y74" s="33"/>
      <c r="Z74" s="33"/>
      <c r="AA74" s="33"/>
      <c r="AB74" s="33"/>
      <c r="AC74" s="33"/>
      <c r="AD74" s="33"/>
      <c r="AE74" s="33"/>
    </row>
    <row r="75" spans="1:31" s="2" customFormat="1" ht="12" customHeight="1">
      <c r="A75" s="33"/>
      <c r="B75" s="34"/>
      <c r="C75" s="28" t="s">
        <v>87</v>
      </c>
      <c r="D75" s="35"/>
      <c r="E75" s="35"/>
      <c r="F75" s="35"/>
      <c r="G75" s="35"/>
      <c r="H75" s="35"/>
      <c r="I75" s="35"/>
      <c r="J75" s="35"/>
      <c r="K75" s="35"/>
      <c r="L75" s="105"/>
      <c r="S75" s="33"/>
      <c r="T75" s="33"/>
      <c r="U75" s="33"/>
      <c r="V75" s="33"/>
      <c r="W75" s="33"/>
      <c r="X75" s="33"/>
      <c r="Y75" s="33"/>
      <c r="Z75" s="33"/>
      <c r="AA75" s="33"/>
      <c r="AB75" s="33"/>
      <c r="AC75" s="33"/>
      <c r="AD75" s="33"/>
      <c r="AE75" s="33"/>
    </row>
    <row r="76" spans="1:31" s="2" customFormat="1" ht="16.5" customHeight="1">
      <c r="A76" s="33"/>
      <c r="B76" s="34"/>
      <c r="C76" s="35"/>
      <c r="D76" s="35"/>
      <c r="E76" s="244" t="str">
        <f>E9</f>
        <v>01 - Komunikace</v>
      </c>
      <c r="F76" s="274"/>
      <c r="G76" s="274"/>
      <c r="H76" s="274"/>
      <c r="I76" s="35"/>
      <c r="J76" s="35"/>
      <c r="K76" s="35"/>
      <c r="L76" s="105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6.95" customHeight="1">
      <c r="A77" s="33"/>
      <c r="B77" s="34"/>
      <c r="C77" s="35"/>
      <c r="D77" s="35"/>
      <c r="E77" s="35"/>
      <c r="F77" s="35"/>
      <c r="G77" s="35"/>
      <c r="H77" s="35"/>
      <c r="I77" s="35"/>
      <c r="J77" s="35"/>
      <c r="K77" s="35"/>
      <c r="L77" s="105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78" spans="1:31" s="2" customFormat="1" ht="12" customHeight="1">
      <c r="A78" s="33"/>
      <c r="B78" s="34"/>
      <c r="C78" s="28" t="s">
        <v>21</v>
      </c>
      <c r="D78" s="35"/>
      <c r="E78" s="35"/>
      <c r="F78" s="26" t="str">
        <f>F12</f>
        <v xml:space="preserve"> </v>
      </c>
      <c r="G78" s="35"/>
      <c r="H78" s="35"/>
      <c r="I78" s="28" t="s">
        <v>23</v>
      </c>
      <c r="J78" s="58" t="str">
        <f>IF(J12="","",J12)</f>
        <v>11. 11. 2025</v>
      </c>
      <c r="K78" s="35"/>
      <c r="L78" s="105"/>
      <c r="S78" s="33"/>
      <c r="T78" s="33"/>
      <c r="U78" s="33"/>
      <c r="V78" s="33"/>
      <c r="W78" s="33"/>
      <c r="X78" s="33"/>
      <c r="Y78" s="33"/>
      <c r="Z78" s="33"/>
      <c r="AA78" s="33"/>
      <c r="AB78" s="33"/>
      <c r="AC78" s="33"/>
      <c r="AD78" s="33"/>
      <c r="AE78" s="33"/>
    </row>
    <row r="79" spans="1:31" s="2" customFormat="1" ht="6.95" customHeight="1">
      <c r="A79" s="33"/>
      <c r="B79" s="34"/>
      <c r="C79" s="35"/>
      <c r="D79" s="35"/>
      <c r="E79" s="35"/>
      <c r="F79" s="35"/>
      <c r="G79" s="35"/>
      <c r="H79" s="35"/>
      <c r="I79" s="35"/>
      <c r="J79" s="35"/>
      <c r="K79" s="35"/>
      <c r="L79" s="105"/>
      <c r="S79" s="33"/>
      <c r="T79" s="33"/>
      <c r="U79" s="33"/>
      <c r="V79" s="33"/>
      <c r="W79" s="33"/>
      <c r="X79" s="33"/>
      <c r="Y79" s="33"/>
      <c r="Z79" s="33"/>
      <c r="AA79" s="33"/>
      <c r="AB79" s="33"/>
      <c r="AC79" s="33"/>
      <c r="AD79" s="33"/>
      <c r="AE79" s="33"/>
    </row>
    <row r="80" spans="1:31" s="2" customFormat="1" ht="15.2" customHeight="1">
      <c r="A80" s="33"/>
      <c r="B80" s="34"/>
      <c r="C80" s="28" t="s">
        <v>25</v>
      </c>
      <c r="D80" s="35"/>
      <c r="E80" s="35"/>
      <c r="F80" s="26" t="str">
        <f>E15</f>
        <v>Správa a údržba silnic Plzeňského kraje</v>
      </c>
      <c r="G80" s="35"/>
      <c r="H80" s="35"/>
      <c r="I80" s="28" t="s">
        <v>31</v>
      </c>
      <c r="J80" s="31" t="str">
        <f>E21</f>
        <v>SG Geotechnika</v>
      </c>
      <c r="K80" s="35"/>
      <c r="L80" s="105"/>
      <c r="S80" s="33"/>
      <c r="T80" s="33"/>
      <c r="U80" s="33"/>
      <c r="V80" s="33"/>
      <c r="W80" s="33"/>
      <c r="X80" s="33"/>
      <c r="Y80" s="33"/>
      <c r="Z80" s="33"/>
      <c r="AA80" s="33"/>
      <c r="AB80" s="33"/>
      <c r="AC80" s="33"/>
      <c r="AD80" s="33"/>
      <c r="AE80" s="33"/>
    </row>
    <row r="81" spans="1:65" s="2" customFormat="1" ht="15.2" customHeight="1">
      <c r="A81" s="33"/>
      <c r="B81" s="34"/>
      <c r="C81" s="28" t="s">
        <v>29</v>
      </c>
      <c r="D81" s="35"/>
      <c r="E81" s="35"/>
      <c r="F81" s="26" t="str">
        <f>IF(E18="","",E18)</f>
        <v>Vyplň údaj</v>
      </c>
      <c r="G81" s="35"/>
      <c r="H81" s="35"/>
      <c r="I81" s="28" t="s">
        <v>34</v>
      </c>
      <c r="J81" s="31" t="str">
        <f>E24</f>
        <v>Roman Mitas</v>
      </c>
      <c r="K81" s="35"/>
      <c r="L81" s="105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65" s="2" customFormat="1" ht="10.35" customHeight="1">
      <c r="A82" s="33"/>
      <c r="B82" s="34"/>
      <c r="C82" s="35"/>
      <c r="D82" s="35"/>
      <c r="E82" s="35"/>
      <c r="F82" s="35"/>
      <c r="G82" s="35"/>
      <c r="H82" s="35"/>
      <c r="I82" s="35"/>
      <c r="J82" s="35"/>
      <c r="K82" s="35"/>
      <c r="L82" s="105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65" s="10" customFormat="1" ht="29.25" customHeight="1">
      <c r="A83" s="139"/>
      <c r="B83" s="140"/>
      <c r="C83" s="141" t="s">
        <v>96</v>
      </c>
      <c r="D83" s="142" t="s">
        <v>57</v>
      </c>
      <c r="E83" s="142" t="s">
        <v>53</v>
      </c>
      <c r="F83" s="142" t="s">
        <v>54</v>
      </c>
      <c r="G83" s="142" t="s">
        <v>97</v>
      </c>
      <c r="H83" s="142" t="s">
        <v>98</v>
      </c>
      <c r="I83" s="142" t="s">
        <v>99</v>
      </c>
      <c r="J83" s="142" t="s">
        <v>91</v>
      </c>
      <c r="K83" s="143" t="s">
        <v>100</v>
      </c>
      <c r="L83" s="144"/>
      <c r="M83" s="67" t="s">
        <v>19</v>
      </c>
      <c r="N83" s="68" t="s">
        <v>42</v>
      </c>
      <c r="O83" s="68" t="s">
        <v>101</v>
      </c>
      <c r="P83" s="68" t="s">
        <v>102</v>
      </c>
      <c r="Q83" s="68" t="s">
        <v>103</v>
      </c>
      <c r="R83" s="68" t="s">
        <v>104</v>
      </c>
      <c r="S83" s="68" t="s">
        <v>105</v>
      </c>
      <c r="T83" s="69" t="s">
        <v>106</v>
      </c>
      <c r="U83" s="139"/>
      <c r="V83" s="139"/>
      <c r="W83" s="139"/>
      <c r="X83" s="139"/>
      <c r="Y83" s="139"/>
      <c r="Z83" s="139"/>
      <c r="AA83" s="139"/>
      <c r="AB83" s="139"/>
      <c r="AC83" s="139"/>
      <c r="AD83" s="139"/>
      <c r="AE83" s="139"/>
    </row>
    <row r="84" spans="1:65" s="2" customFormat="1" ht="22.9" customHeight="1">
      <c r="A84" s="33"/>
      <c r="B84" s="34"/>
      <c r="C84" s="74" t="s">
        <v>107</v>
      </c>
      <c r="D84" s="35"/>
      <c r="E84" s="35"/>
      <c r="F84" s="35"/>
      <c r="G84" s="35"/>
      <c r="H84" s="35"/>
      <c r="I84" s="35"/>
      <c r="J84" s="145">
        <f>BK84</f>
        <v>0</v>
      </c>
      <c r="K84" s="35"/>
      <c r="L84" s="38"/>
      <c r="M84" s="70"/>
      <c r="N84" s="146"/>
      <c r="O84" s="71"/>
      <c r="P84" s="147">
        <f>P85</f>
        <v>0</v>
      </c>
      <c r="Q84" s="71"/>
      <c r="R84" s="147">
        <f>R85</f>
        <v>494.85385999999994</v>
      </c>
      <c r="S84" s="71"/>
      <c r="T84" s="148">
        <f>T85</f>
        <v>5274.2120000000014</v>
      </c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  <c r="AT84" s="16" t="s">
        <v>71</v>
      </c>
      <c r="AU84" s="16" t="s">
        <v>92</v>
      </c>
      <c r="BK84" s="149">
        <f>BK85</f>
        <v>0</v>
      </c>
    </row>
    <row r="85" spans="1:65" s="11" customFormat="1" ht="25.9" customHeight="1">
      <c r="B85" s="150"/>
      <c r="C85" s="151"/>
      <c r="D85" s="152" t="s">
        <v>71</v>
      </c>
      <c r="E85" s="153" t="s">
        <v>170</v>
      </c>
      <c r="F85" s="153" t="s">
        <v>171</v>
      </c>
      <c r="G85" s="151"/>
      <c r="H85" s="151"/>
      <c r="I85" s="154"/>
      <c r="J85" s="155">
        <f>BK85</f>
        <v>0</v>
      </c>
      <c r="K85" s="151"/>
      <c r="L85" s="156"/>
      <c r="M85" s="157"/>
      <c r="N85" s="158"/>
      <c r="O85" s="158"/>
      <c r="P85" s="159">
        <f>P86+P110+P135+P185</f>
        <v>0</v>
      </c>
      <c r="Q85" s="158"/>
      <c r="R85" s="159">
        <f>R86+R110+R135+R185</f>
        <v>494.85385999999994</v>
      </c>
      <c r="S85" s="158"/>
      <c r="T85" s="160">
        <f>T86+T110+T135+T185</f>
        <v>5274.2120000000014</v>
      </c>
      <c r="AR85" s="161" t="s">
        <v>80</v>
      </c>
      <c r="AT85" s="162" t="s">
        <v>71</v>
      </c>
      <c r="AU85" s="162" t="s">
        <v>72</v>
      </c>
      <c r="AY85" s="161" t="s">
        <v>110</v>
      </c>
      <c r="BK85" s="163">
        <f>BK86+BK110+BK135+BK185</f>
        <v>0</v>
      </c>
    </row>
    <row r="86" spans="1:65" s="11" customFormat="1" ht="22.9" customHeight="1">
      <c r="B86" s="150"/>
      <c r="C86" s="151"/>
      <c r="D86" s="152" t="s">
        <v>71</v>
      </c>
      <c r="E86" s="193" t="s">
        <v>80</v>
      </c>
      <c r="F86" s="193" t="s">
        <v>172</v>
      </c>
      <c r="G86" s="151"/>
      <c r="H86" s="151"/>
      <c r="I86" s="154"/>
      <c r="J86" s="194">
        <f>BK86</f>
        <v>0</v>
      </c>
      <c r="K86" s="151"/>
      <c r="L86" s="156"/>
      <c r="M86" s="157"/>
      <c r="N86" s="158"/>
      <c r="O86" s="158"/>
      <c r="P86" s="159">
        <f>SUM(P87:P109)</f>
        <v>0</v>
      </c>
      <c r="Q86" s="158"/>
      <c r="R86" s="159">
        <f>SUM(R87:R109)</f>
        <v>0.37622</v>
      </c>
      <c r="S86" s="158"/>
      <c r="T86" s="160">
        <f>SUM(T87:T109)</f>
        <v>4419.3120000000008</v>
      </c>
      <c r="AR86" s="161" t="s">
        <v>80</v>
      </c>
      <c r="AT86" s="162" t="s">
        <v>71</v>
      </c>
      <c r="AU86" s="162" t="s">
        <v>80</v>
      </c>
      <c r="AY86" s="161" t="s">
        <v>110</v>
      </c>
      <c r="BK86" s="163">
        <f>SUM(BK87:BK109)</f>
        <v>0</v>
      </c>
    </row>
    <row r="87" spans="1:65" s="2" customFormat="1" ht="37.9" customHeight="1">
      <c r="A87" s="33"/>
      <c r="B87" s="34"/>
      <c r="C87" s="164" t="s">
        <v>80</v>
      </c>
      <c r="D87" s="164" t="s">
        <v>111</v>
      </c>
      <c r="E87" s="165" t="s">
        <v>173</v>
      </c>
      <c r="F87" s="166" t="s">
        <v>174</v>
      </c>
      <c r="G87" s="167" t="s">
        <v>175</v>
      </c>
      <c r="H87" s="168">
        <v>21881</v>
      </c>
      <c r="I87" s="169"/>
      <c r="J87" s="168">
        <f>ROUND(I87*H87,1)</f>
        <v>0</v>
      </c>
      <c r="K87" s="166" t="s">
        <v>19</v>
      </c>
      <c r="L87" s="38"/>
      <c r="M87" s="170" t="s">
        <v>19</v>
      </c>
      <c r="N87" s="171" t="s">
        <v>43</v>
      </c>
      <c r="O87" s="63"/>
      <c r="P87" s="172">
        <f>O87*H87</f>
        <v>0</v>
      </c>
      <c r="Q87" s="172">
        <v>1.0000000000000001E-5</v>
      </c>
      <c r="R87" s="172">
        <f>Q87*H87</f>
        <v>0.21881</v>
      </c>
      <c r="S87" s="172">
        <v>0.115</v>
      </c>
      <c r="T87" s="173">
        <f>S87*H87</f>
        <v>2516.3150000000001</v>
      </c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  <c r="AR87" s="174" t="s">
        <v>135</v>
      </c>
      <c r="AT87" s="174" t="s">
        <v>111</v>
      </c>
      <c r="AU87" s="174" t="s">
        <v>82</v>
      </c>
      <c r="AY87" s="16" t="s">
        <v>110</v>
      </c>
      <c r="BE87" s="175">
        <f>IF(N87="základní",J87,0)</f>
        <v>0</v>
      </c>
      <c r="BF87" s="175">
        <f>IF(N87="snížená",J87,0)</f>
        <v>0</v>
      </c>
      <c r="BG87" s="175">
        <f>IF(N87="zákl. přenesená",J87,0)</f>
        <v>0</v>
      </c>
      <c r="BH87" s="175">
        <f>IF(N87="sníž. přenesená",J87,0)</f>
        <v>0</v>
      </c>
      <c r="BI87" s="175">
        <f>IF(N87="nulová",J87,0)</f>
        <v>0</v>
      </c>
      <c r="BJ87" s="16" t="s">
        <v>80</v>
      </c>
      <c r="BK87" s="175">
        <f>ROUND(I87*H87,1)</f>
        <v>0</v>
      </c>
      <c r="BL87" s="16" t="s">
        <v>135</v>
      </c>
      <c r="BM87" s="174" t="s">
        <v>176</v>
      </c>
    </row>
    <row r="88" spans="1:65" s="2" customFormat="1" ht="29.25">
      <c r="A88" s="33"/>
      <c r="B88" s="34"/>
      <c r="C88" s="35"/>
      <c r="D88" s="181" t="s">
        <v>120</v>
      </c>
      <c r="E88" s="35"/>
      <c r="F88" s="182" t="s">
        <v>177</v>
      </c>
      <c r="G88" s="35"/>
      <c r="H88" s="35"/>
      <c r="I88" s="178"/>
      <c r="J88" s="35"/>
      <c r="K88" s="35"/>
      <c r="L88" s="38"/>
      <c r="M88" s="179"/>
      <c r="N88" s="180"/>
      <c r="O88" s="63"/>
      <c r="P88" s="63"/>
      <c r="Q88" s="63"/>
      <c r="R88" s="63"/>
      <c r="S88" s="63"/>
      <c r="T88" s="64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  <c r="AT88" s="16" t="s">
        <v>120</v>
      </c>
      <c r="AU88" s="16" t="s">
        <v>82</v>
      </c>
    </row>
    <row r="89" spans="1:65" s="13" customFormat="1" ht="11.25">
      <c r="B89" s="195"/>
      <c r="C89" s="196"/>
      <c r="D89" s="181" t="s">
        <v>178</v>
      </c>
      <c r="E89" s="197" t="s">
        <v>19</v>
      </c>
      <c r="F89" s="198" t="s">
        <v>179</v>
      </c>
      <c r="G89" s="196"/>
      <c r="H89" s="199">
        <v>13117</v>
      </c>
      <c r="I89" s="200"/>
      <c r="J89" s="196"/>
      <c r="K89" s="196"/>
      <c r="L89" s="201"/>
      <c r="M89" s="202"/>
      <c r="N89" s="203"/>
      <c r="O89" s="203"/>
      <c r="P89" s="203"/>
      <c r="Q89" s="203"/>
      <c r="R89" s="203"/>
      <c r="S89" s="203"/>
      <c r="T89" s="204"/>
      <c r="AT89" s="205" t="s">
        <v>178</v>
      </c>
      <c r="AU89" s="205" t="s">
        <v>82</v>
      </c>
      <c r="AV89" s="13" t="s">
        <v>82</v>
      </c>
      <c r="AW89" s="13" t="s">
        <v>33</v>
      </c>
      <c r="AX89" s="13" t="s">
        <v>72</v>
      </c>
      <c r="AY89" s="205" t="s">
        <v>110</v>
      </c>
    </row>
    <row r="90" spans="1:65" s="13" customFormat="1" ht="11.25">
      <c r="B90" s="195"/>
      <c r="C90" s="196"/>
      <c r="D90" s="181" t="s">
        <v>178</v>
      </c>
      <c r="E90" s="197" t="s">
        <v>19</v>
      </c>
      <c r="F90" s="198" t="s">
        <v>180</v>
      </c>
      <c r="G90" s="196"/>
      <c r="H90" s="199">
        <v>7042</v>
      </c>
      <c r="I90" s="200"/>
      <c r="J90" s="196"/>
      <c r="K90" s="196"/>
      <c r="L90" s="201"/>
      <c r="M90" s="202"/>
      <c r="N90" s="203"/>
      <c r="O90" s="203"/>
      <c r="P90" s="203"/>
      <c r="Q90" s="203"/>
      <c r="R90" s="203"/>
      <c r="S90" s="203"/>
      <c r="T90" s="204"/>
      <c r="AT90" s="205" t="s">
        <v>178</v>
      </c>
      <c r="AU90" s="205" t="s">
        <v>82</v>
      </c>
      <c r="AV90" s="13" t="s">
        <v>82</v>
      </c>
      <c r="AW90" s="13" t="s">
        <v>33</v>
      </c>
      <c r="AX90" s="13" t="s">
        <v>72</v>
      </c>
      <c r="AY90" s="205" t="s">
        <v>110</v>
      </c>
    </row>
    <row r="91" spans="1:65" s="13" customFormat="1" ht="11.25">
      <c r="B91" s="195"/>
      <c r="C91" s="196"/>
      <c r="D91" s="181" t="s">
        <v>178</v>
      </c>
      <c r="E91" s="197" t="s">
        <v>19</v>
      </c>
      <c r="F91" s="198" t="s">
        <v>181</v>
      </c>
      <c r="G91" s="196"/>
      <c r="H91" s="199">
        <v>312</v>
      </c>
      <c r="I91" s="200"/>
      <c r="J91" s="196"/>
      <c r="K91" s="196"/>
      <c r="L91" s="201"/>
      <c r="M91" s="202"/>
      <c r="N91" s="203"/>
      <c r="O91" s="203"/>
      <c r="P91" s="203"/>
      <c r="Q91" s="203"/>
      <c r="R91" s="203"/>
      <c r="S91" s="203"/>
      <c r="T91" s="204"/>
      <c r="AT91" s="205" t="s">
        <v>178</v>
      </c>
      <c r="AU91" s="205" t="s">
        <v>82</v>
      </c>
      <c r="AV91" s="13" t="s">
        <v>82</v>
      </c>
      <c r="AW91" s="13" t="s">
        <v>33</v>
      </c>
      <c r="AX91" s="13" t="s">
        <v>72</v>
      </c>
      <c r="AY91" s="205" t="s">
        <v>110</v>
      </c>
    </row>
    <row r="92" spans="1:65" s="13" customFormat="1" ht="11.25">
      <c r="B92" s="195"/>
      <c r="C92" s="196"/>
      <c r="D92" s="181" t="s">
        <v>178</v>
      </c>
      <c r="E92" s="197" t="s">
        <v>19</v>
      </c>
      <c r="F92" s="198" t="s">
        <v>182</v>
      </c>
      <c r="G92" s="196"/>
      <c r="H92" s="199">
        <v>1410</v>
      </c>
      <c r="I92" s="200"/>
      <c r="J92" s="196"/>
      <c r="K92" s="196"/>
      <c r="L92" s="201"/>
      <c r="M92" s="202"/>
      <c r="N92" s="203"/>
      <c r="O92" s="203"/>
      <c r="P92" s="203"/>
      <c r="Q92" s="203"/>
      <c r="R92" s="203"/>
      <c r="S92" s="203"/>
      <c r="T92" s="204"/>
      <c r="AT92" s="205" t="s">
        <v>178</v>
      </c>
      <c r="AU92" s="205" t="s">
        <v>82</v>
      </c>
      <c r="AV92" s="13" t="s">
        <v>82</v>
      </c>
      <c r="AW92" s="13" t="s">
        <v>33</v>
      </c>
      <c r="AX92" s="13" t="s">
        <v>72</v>
      </c>
      <c r="AY92" s="205" t="s">
        <v>110</v>
      </c>
    </row>
    <row r="93" spans="1:65" s="2" customFormat="1" ht="55.5" customHeight="1">
      <c r="A93" s="33"/>
      <c r="B93" s="34"/>
      <c r="C93" s="164" t="s">
        <v>183</v>
      </c>
      <c r="D93" s="164" t="s">
        <v>111</v>
      </c>
      <c r="E93" s="165" t="s">
        <v>184</v>
      </c>
      <c r="F93" s="166" t="s">
        <v>185</v>
      </c>
      <c r="G93" s="167" t="s">
        <v>175</v>
      </c>
      <c r="H93" s="168">
        <v>15741</v>
      </c>
      <c r="I93" s="169"/>
      <c r="J93" s="168">
        <f>ROUND(I93*H93,1)</f>
        <v>0</v>
      </c>
      <c r="K93" s="166" t="s">
        <v>19</v>
      </c>
      <c r="L93" s="38"/>
      <c r="M93" s="170" t="s">
        <v>19</v>
      </c>
      <c r="N93" s="171" t="s">
        <v>43</v>
      </c>
      <c r="O93" s="63"/>
      <c r="P93" s="172">
        <f>O93*H93</f>
        <v>0</v>
      </c>
      <c r="Q93" s="172">
        <v>1.0000000000000001E-5</v>
      </c>
      <c r="R93" s="172">
        <f>Q93*H93</f>
        <v>0.15741000000000002</v>
      </c>
      <c r="S93" s="172">
        <v>0.115</v>
      </c>
      <c r="T93" s="173">
        <f>S93*H93</f>
        <v>1810.2150000000001</v>
      </c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  <c r="AR93" s="174" t="s">
        <v>135</v>
      </c>
      <c r="AT93" s="174" t="s">
        <v>111</v>
      </c>
      <c r="AU93" s="174" t="s">
        <v>82</v>
      </c>
      <c r="AY93" s="16" t="s">
        <v>110</v>
      </c>
      <c r="BE93" s="175">
        <f>IF(N93="základní",J93,0)</f>
        <v>0</v>
      </c>
      <c r="BF93" s="175">
        <f>IF(N93="snížená",J93,0)</f>
        <v>0</v>
      </c>
      <c r="BG93" s="175">
        <f>IF(N93="zákl. přenesená",J93,0)</f>
        <v>0</v>
      </c>
      <c r="BH93" s="175">
        <f>IF(N93="sníž. přenesená",J93,0)</f>
        <v>0</v>
      </c>
      <c r="BI93" s="175">
        <f>IF(N93="nulová",J93,0)</f>
        <v>0</v>
      </c>
      <c r="BJ93" s="16" t="s">
        <v>80</v>
      </c>
      <c r="BK93" s="175">
        <f>ROUND(I93*H93,1)</f>
        <v>0</v>
      </c>
      <c r="BL93" s="16" t="s">
        <v>135</v>
      </c>
      <c r="BM93" s="174" t="s">
        <v>186</v>
      </c>
    </row>
    <row r="94" spans="1:65" s="13" customFormat="1" ht="11.25">
      <c r="B94" s="195"/>
      <c r="C94" s="196"/>
      <c r="D94" s="181" t="s">
        <v>178</v>
      </c>
      <c r="E94" s="197" t="s">
        <v>19</v>
      </c>
      <c r="F94" s="198" t="s">
        <v>187</v>
      </c>
      <c r="G94" s="196"/>
      <c r="H94" s="199">
        <v>13117</v>
      </c>
      <c r="I94" s="200"/>
      <c r="J94" s="196"/>
      <c r="K94" s="196"/>
      <c r="L94" s="201"/>
      <c r="M94" s="202"/>
      <c r="N94" s="203"/>
      <c r="O94" s="203"/>
      <c r="P94" s="203"/>
      <c r="Q94" s="203"/>
      <c r="R94" s="203"/>
      <c r="S94" s="203"/>
      <c r="T94" s="204"/>
      <c r="AT94" s="205" t="s">
        <v>178</v>
      </c>
      <c r="AU94" s="205" t="s">
        <v>82</v>
      </c>
      <c r="AV94" s="13" t="s">
        <v>82</v>
      </c>
      <c r="AW94" s="13" t="s">
        <v>33</v>
      </c>
      <c r="AX94" s="13" t="s">
        <v>72</v>
      </c>
      <c r="AY94" s="205" t="s">
        <v>110</v>
      </c>
    </row>
    <row r="95" spans="1:65" s="13" customFormat="1" ht="11.25">
      <c r="B95" s="195"/>
      <c r="C95" s="196"/>
      <c r="D95" s="181" t="s">
        <v>178</v>
      </c>
      <c r="E95" s="197" t="s">
        <v>19</v>
      </c>
      <c r="F95" s="198" t="s">
        <v>188</v>
      </c>
      <c r="G95" s="196"/>
      <c r="H95" s="199">
        <v>2624</v>
      </c>
      <c r="I95" s="200"/>
      <c r="J95" s="196"/>
      <c r="K95" s="196"/>
      <c r="L95" s="201"/>
      <c r="M95" s="202"/>
      <c r="N95" s="203"/>
      <c r="O95" s="203"/>
      <c r="P95" s="203"/>
      <c r="Q95" s="203"/>
      <c r="R95" s="203"/>
      <c r="S95" s="203"/>
      <c r="T95" s="204"/>
      <c r="AT95" s="205" t="s">
        <v>178</v>
      </c>
      <c r="AU95" s="205" t="s">
        <v>82</v>
      </c>
      <c r="AV95" s="13" t="s">
        <v>82</v>
      </c>
      <c r="AW95" s="13" t="s">
        <v>33</v>
      </c>
      <c r="AX95" s="13" t="s">
        <v>72</v>
      </c>
      <c r="AY95" s="205" t="s">
        <v>110</v>
      </c>
    </row>
    <row r="96" spans="1:65" s="2" customFormat="1" ht="37.9" customHeight="1">
      <c r="A96" s="33"/>
      <c r="B96" s="34"/>
      <c r="C96" s="164" t="s">
        <v>82</v>
      </c>
      <c r="D96" s="164" t="s">
        <v>111</v>
      </c>
      <c r="E96" s="165" t="s">
        <v>189</v>
      </c>
      <c r="F96" s="166" t="s">
        <v>190</v>
      </c>
      <c r="G96" s="167" t="s">
        <v>175</v>
      </c>
      <c r="H96" s="168">
        <v>1410</v>
      </c>
      <c r="I96" s="169"/>
      <c r="J96" s="168">
        <f>ROUND(I96*H96,1)</f>
        <v>0</v>
      </c>
      <c r="K96" s="166" t="s">
        <v>19</v>
      </c>
      <c r="L96" s="38"/>
      <c r="M96" s="170" t="s">
        <v>19</v>
      </c>
      <c r="N96" s="171" t="s">
        <v>43</v>
      </c>
      <c r="O96" s="63"/>
      <c r="P96" s="172">
        <f>O96*H96</f>
        <v>0</v>
      </c>
      <c r="Q96" s="172">
        <v>0</v>
      </c>
      <c r="R96" s="172">
        <f>Q96*H96</f>
        <v>0</v>
      </c>
      <c r="S96" s="172">
        <v>2.3E-2</v>
      </c>
      <c r="T96" s="173">
        <f>S96*H96</f>
        <v>32.43</v>
      </c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R96" s="174" t="s">
        <v>135</v>
      </c>
      <c r="AT96" s="174" t="s">
        <v>111</v>
      </c>
      <c r="AU96" s="174" t="s">
        <v>82</v>
      </c>
      <c r="AY96" s="16" t="s">
        <v>110</v>
      </c>
      <c r="BE96" s="175">
        <f>IF(N96="základní",J96,0)</f>
        <v>0</v>
      </c>
      <c r="BF96" s="175">
        <f>IF(N96="snížená",J96,0)</f>
        <v>0</v>
      </c>
      <c r="BG96" s="175">
        <f>IF(N96="zákl. přenesená",J96,0)</f>
        <v>0</v>
      </c>
      <c r="BH96" s="175">
        <f>IF(N96="sníž. přenesená",J96,0)</f>
        <v>0</v>
      </c>
      <c r="BI96" s="175">
        <f>IF(N96="nulová",J96,0)</f>
        <v>0</v>
      </c>
      <c r="BJ96" s="16" t="s">
        <v>80</v>
      </c>
      <c r="BK96" s="175">
        <f>ROUND(I96*H96,1)</f>
        <v>0</v>
      </c>
      <c r="BL96" s="16" t="s">
        <v>135</v>
      </c>
      <c r="BM96" s="174" t="s">
        <v>191</v>
      </c>
    </row>
    <row r="97" spans="1:65" s="2" customFormat="1" ht="29.25">
      <c r="A97" s="33"/>
      <c r="B97" s="34"/>
      <c r="C97" s="35"/>
      <c r="D97" s="181" t="s">
        <v>120</v>
      </c>
      <c r="E97" s="35"/>
      <c r="F97" s="182" t="s">
        <v>177</v>
      </c>
      <c r="G97" s="35"/>
      <c r="H97" s="35"/>
      <c r="I97" s="178"/>
      <c r="J97" s="35"/>
      <c r="K97" s="35"/>
      <c r="L97" s="38"/>
      <c r="M97" s="179"/>
      <c r="N97" s="180"/>
      <c r="O97" s="63"/>
      <c r="P97" s="63"/>
      <c r="Q97" s="63"/>
      <c r="R97" s="63"/>
      <c r="S97" s="63"/>
      <c r="T97" s="64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  <c r="AT97" s="16" t="s">
        <v>120</v>
      </c>
      <c r="AU97" s="16" t="s">
        <v>82</v>
      </c>
    </row>
    <row r="98" spans="1:65" s="13" customFormat="1" ht="11.25">
      <c r="B98" s="195"/>
      <c r="C98" s="196"/>
      <c r="D98" s="181" t="s">
        <v>178</v>
      </c>
      <c r="E98" s="197" t="s">
        <v>19</v>
      </c>
      <c r="F98" s="198" t="s">
        <v>182</v>
      </c>
      <c r="G98" s="196"/>
      <c r="H98" s="199">
        <v>1410</v>
      </c>
      <c r="I98" s="200"/>
      <c r="J98" s="196"/>
      <c r="K98" s="196"/>
      <c r="L98" s="201"/>
      <c r="M98" s="202"/>
      <c r="N98" s="203"/>
      <c r="O98" s="203"/>
      <c r="P98" s="203"/>
      <c r="Q98" s="203"/>
      <c r="R98" s="203"/>
      <c r="S98" s="203"/>
      <c r="T98" s="204"/>
      <c r="AT98" s="205" t="s">
        <v>178</v>
      </c>
      <c r="AU98" s="205" t="s">
        <v>82</v>
      </c>
      <c r="AV98" s="13" t="s">
        <v>82</v>
      </c>
      <c r="AW98" s="13" t="s">
        <v>33</v>
      </c>
      <c r="AX98" s="13" t="s">
        <v>72</v>
      </c>
      <c r="AY98" s="205" t="s">
        <v>110</v>
      </c>
    </row>
    <row r="99" spans="1:65" s="2" customFormat="1" ht="55.5" customHeight="1">
      <c r="A99" s="33"/>
      <c r="B99" s="34"/>
      <c r="C99" s="164" t="s">
        <v>192</v>
      </c>
      <c r="D99" s="164" t="s">
        <v>111</v>
      </c>
      <c r="E99" s="165" t="s">
        <v>193</v>
      </c>
      <c r="F99" s="166" t="s">
        <v>194</v>
      </c>
      <c r="G99" s="167" t="s">
        <v>175</v>
      </c>
      <c r="H99" s="168">
        <v>2624</v>
      </c>
      <c r="I99" s="169"/>
      <c r="J99" s="168">
        <f>ROUND(I99*H99,1)</f>
        <v>0</v>
      </c>
      <c r="K99" s="166" t="s">
        <v>19</v>
      </c>
      <c r="L99" s="38"/>
      <c r="M99" s="170" t="s">
        <v>19</v>
      </c>
      <c r="N99" s="171" t="s">
        <v>43</v>
      </c>
      <c r="O99" s="63"/>
      <c r="P99" s="172">
        <f>O99*H99</f>
        <v>0</v>
      </c>
      <c r="Q99" s="172">
        <v>0</v>
      </c>
      <c r="R99" s="172">
        <f>Q99*H99</f>
        <v>0</v>
      </c>
      <c r="S99" s="172">
        <v>2.3E-2</v>
      </c>
      <c r="T99" s="173">
        <f>S99*H99</f>
        <v>60.351999999999997</v>
      </c>
      <c r="U99" s="33"/>
      <c r="V99" s="33"/>
      <c r="W99" s="33"/>
      <c r="X99" s="33"/>
      <c r="Y99" s="33"/>
      <c r="Z99" s="33"/>
      <c r="AA99" s="33"/>
      <c r="AB99" s="33"/>
      <c r="AC99" s="33"/>
      <c r="AD99" s="33"/>
      <c r="AE99" s="33"/>
      <c r="AR99" s="174" t="s">
        <v>135</v>
      </c>
      <c r="AT99" s="174" t="s">
        <v>111</v>
      </c>
      <c r="AU99" s="174" t="s">
        <v>82</v>
      </c>
      <c r="AY99" s="16" t="s">
        <v>110</v>
      </c>
      <c r="BE99" s="175">
        <f>IF(N99="základní",J99,0)</f>
        <v>0</v>
      </c>
      <c r="BF99" s="175">
        <f>IF(N99="snížená",J99,0)</f>
        <v>0</v>
      </c>
      <c r="BG99" s="175">
        <f>IF(N99="zákl. přenesená",J99,0)</f>
        <v>0</v>
      </c>
      <c r="BH99" s="175">
        <f>IF(N99="sníž. přenesená",J99,0)</f>
        <v>0</v>
      </c>
      <c r="BI99" s="175">
        <f>IF(N99="nulová",J99,0)</f>
        <v>0</v>
      </c>
      <c r="BJ99" s="16" t="s">
        <v>80</v>
      </c>
      <c r="BK99" s="175">
        <f>ROUND(I99*H99,1)</f>
        <v>0</v>
      </c>
      <c r="BL99" s="16" t="s">
        <v>135</v>
      </c>
      <c r="BM99" s="174" t="s">
        <v>195</v>
      </c>
    </row>
    <row r="100" spans="1:65" s="13" customFormat="1" ht="11.25">
      <c r="B100" s="195"/>
      <c r="C100" s="196"/>
      <c r="D100" s="181" t="s">
        <v>178</v>
      </c>
      <c r="E100" s="197" t="s">
        <v>19</v>
      </c>
      <c r="F100" s="198" t="s">
        <v>188</v>
      </c>
      <c r="G100" s="196"/>
      <c r="H100" s="199">
        <v>2624</v>
      </c>
      <c r="I100" s="200"/>
      <c r="J100" s="196"/>
      <c r="K100" s="196"/>
      <c r="L100" s="201"/>
      <c r="M100" s="202"/>
      <c r="N100" s="203"/>
      <c r="O100" s="203"/>
      <c r="P100" s="203"/>
      <c r="Q100" s="203"/>
      <c r="R100" s="203"/>
      <c r="S100" s="203"/>
      <c r="T100" s="204"/>
      <c r="AT100" s="205" t="s">
        <v>178</v>
      </c>
      <c r="AU100" s="205" t="s">
        <v>82</v>
      </c>
      <c r="AV100" s="13" t="s">
        <v>82</v>
      </c>
      <c r="AW100" s="13" t="s">
        <v>33</v>
      </c>
      <c r="AX100" s="13" t="s">
        <v>72</v>
      </c>
      <c r="AY100" s="205" t="s">
        <v>110</v>
      </c>
    </row>
    <row r="101" spans="1:65" s="2" customFormat="1" ht="33" customHeight="1">
      <c r="A101" s="33"/>
      <c r="B101" s="34"/>
      <c r="C101" s="164" t="s">
        <v>129</v>
      </c>
      <c r="D101" s="164" t="s">
        <v>111</v>
      </c>
      <c r="E101" s="165" t="s">
        <v>196</v>
      </c>
      <c r="F101" s="166" t="s">
        <v>197</v>
      </c>
      <c r="G101" s="167" t="s">
        <v>198</v>
      </c>
      <c r="H101" s="168">
        <v>27.95</v>
      </c>
      <c r="I101" s="169"/>
      <c r="J101" s="168">
        <f>ROUND(I101*H101,1)</f>
        <v>0</v>
      </c>
      <c r="K101" s="166" t="s">
        <v>115</v>
      </c>
      <c r="L101" s="38"/>
      <c r="M101" s="170" t="s">
        <v>19</v>
      </c>
      <c r="N101" s="171" t="s">
        <v>43</v>
      </c>
      <c r="O101" s="63"/>
      <c r="P101" s="172">
        <f>O101*H101</f>
        <v>0</v>
      </c>
      <c r="Q101" s="172">
        <v>0</v>
      </c>
      <c r="R101" s="172">
        <f>Q101*H101</f>
        <v>0</v>
      </c>
      <c r="S101" s="172">
        <v>0</v>
      </c>
      <c r="T101" s="173">
        <f>S101*H101</f>
        <v>0</v>
      </c>
      <c r="U101" s="33"/>
      <c r="V101" s="33"/>
      <c r="W101" s="33"/>
      <c r="X101" s="33"/>
      <c r="Y101" s="33"/>
      <c r="Z101" s="33"/>
      <c r="AA101" s="33"/>
      <c r="AB101" s="33"/>
      <c r="AC101" s="33"/>
      <c r="AD101" s="33"/>
      <c r="AE101" s="33"/>
      <c r="AR101" s="174" t="s">
        <v>135</v>
      </c>
      <c r="AT101" s="174" t="s">
        <v>111</v>
      </c>
      <c r="AU101" s="174" t="s">
        <v>82</v>
      </c>
      <c r="AY101" s="16" t="s">
        <v>110</v>
      </c>
      <c r="BE101" s="175">
        <f>IF(N101="základní",J101,0)</f>
        <v>0</v>
      </c>
      <c r="BF101" s="175">
        <f>IF(N101="snížená",J101,0)</f>
        <v>0</v>
      </c>
      <c r="BG101" s="175">
        <f>IF(N101="zákl. přenesená",J101,0)</f>
        <v>0</v>
      </c>
      <c r="BH101" s="175">
        <f>IF(N101="sníž. přenesená",J101,0)</f>
        <v>0</v>
      </c>
      <c r="BI101" s="175">
        <f>IF(N101="nulová",J101,0)</f>
        <v>0</v>
      </c>
      <c r="BJ101" s="16" t="s">
        <v>80</v>
      </c>
      <c r="BK101" s="175">
        <f>ROUND(I101*H101,1)</f>
        <v>0</v>
      </c>
      <c r="BL101" s="16" t="s">
        <v>135</v>
      </c>
      <c r="BM101" s="174" t="s">
        <v>199</v>
      </c>
    </row>
    <row r="102" spans="1:65" s="2" customFormat="1" ht="11.25">
      <c r="A102" s="33"/>
      <c r="B102" s="34"/>
      <c r="C102" s="35"/>
      <c r="D102" s="176" t="s">
        <v>118</v>
      </c>
      <c r="E102" s="35"/>
      <c r="F102" s="177" t="s">
        <v>200</v>
      </c>
      <c r="G102" s="35"/>
      <c r="H102" s="35"/>
      <c r="I102" s="178"/>
      <c r="J102" s="35"/>
      <c r="K102" s="35"/>
      <c r="L102" s="38"/>
      <c r="M102" s="179"/>
      <c r="N102" s="180"/>
      <c r="O102" s="63"/>
      <c r="P102" s="63"/>
      <c r="Q102" s="63"/>
      <c r="R102" s="63"/>
      <c r="S102" s="63"/>
      <c r="T102" s="64"/>
      <c r="U102" s="33"/>
      <c r="V102" s="33"/>
      <c r="W102" s="33"/>
      <c r="X102" s="33"/>
      <c r="Y102" s="33"/>
      <c r="Z102" s="33"/>
      <c r="AA102" s="33"/>
      <c r="AB102" s="33"/>
      <c r="AC102" s="33"/>
      <c r="AD102" s="33"/>
      <c r="AE102" s="33"/>
      <c r="AT102" s="16" t="s">
        <v>118</v>
      </c>
      <c r="AU102" s="16" t="s">
        <v>82</v>
      </c>
    </row>
    <row r="103" spans="1:65" s="14" customFormat="1" ht="11.25">
      <c r="B103" s="206"/>
      <c r="C103" s="207"/>
      <c r="D103" s="181" t="s">
        <v>178</v>
      </c>
      <c r="E103" s="208" t="s">
        <v>19</v>
      </c>
      <c r="F103" s="209" t="s">
        <v>201</v>
      </c>
      <c r="G103" s="207"/>
      <c r="H103" s="208" t="s">
        <v>19</v>
      </c>
      <c r="I103" s="210"/>
      <c r="J103" s="207"/>
      <c r="K103" s="207"/>
      <c r="L103" s="211"/>
      <c r="M103" s="212"/>
      <c r="N103" s="213"/>
      <c r="O103" s="213"/>
      <c r="P103" s="213"/>
      <c r="Q103" s="213"/>
      <c r="R103" s="213"/>
      <c r="S103" s="213"/>
      <c r="T103" s="214"/>
      <c r="AT103" s="215" t="s">
        <v>178</v>
      </c>
      <c r="AU103" s="215" t="s">
        <v>82</v>
      </c>
      <c r="AV103" s="14" t="s">
        <v>80</v>
      </c>
      <c r="AW103" s="14" t="s">
        <v>33</v>
      </c>
      <c r="AX103" s="14" t="s">
        <v>72</v>
      </c>
      <c r="AY103" s="215" t="s">
        <v>110</v>
      </c>
    </row>
    <row r="104" spans="1:65" s="13" customFormat="1" ht="11.25">
      <c r="B104" s="195"/>
      <c r="C104" s="196"/>
      <c r="D104" s="181" t="s">
        <v>178</v>
      </c>
      <c r="E104" s="197" t="s">
        <v>19</v>
      </c>
      <c r="F104" s="198" t="s">
        <v>202</v>
      </c>
      <c r="G104" s="196"/>
      <c r="H104" s="199">
        <v>27.95</v>
      </c>
      <c r="I104" s="200"/>
      <c r="J104" s="196"/>
      <c r="K104" s="196"/>
      <c r="L104" s="201"/>
      <c r="M104" s="202"/>
      <c r="N104" s="203"/>
      <c r="O104" s="203"/>
      <c r="P104" s="203"/>
      <c r="Q104" s="203"/>
      <c r="R104" s="203"/>
      <c r="S104" s="203"/>
      <c r="T104" s="204"/>
      <c r="AT104" s="205" t="s">
        <v>178</v>
      </c>
      <c r="AU104" s="205" t="s">
        <v>82</v>
      </c>
      <c r="AV104" s="13" t="s">
        <v>82</v>
      </c>
      <c r="AW104" s="13" t="s">
        <v>33</v>
      </c>
      <c r="AX104" s="13" t="s">
        <v>72</v>
      </c>
      <c r="AY104" s="205" t="s">
        <v>110</v>
      </c>
    </row>
    <row r="105" spans="1:65" s="2" customFormat="1" ht="66.75" customHeight="1">
      <c r="A105" s="33"/>
      <c r="B105" s="34"/>
      <c r="C105" s="164" t="s">
        <v>135</v>
      </c>
      <c r="D105" s="164" t="s">
        <v>111</v>
      </c>
      <c r="E105" s="165" t="s">
        <v>203</v>
      </c>
      <c r="F105" s="166" t="s">
        <v>204</v>
      </c>
      <c r="G105" s="167" t="s">
        <v>198</v>
      </c>
      <c r="H105" s="168">
        <v>27.95</v>
      </c>
      <c r="I105" s="169"/>
      <c r="J105" s="168">
        <f>ROUND(I105*H105,1)</f>
        <v>0</v>
      </c>
      <c r="K105" s="166" t="s">
        <v>19</v>
      </c>
      <c r="L105" s="38"/>
      <c r="M105" s="170" t="s">
        <v>19</v>
      </c>
      <c r="N105" s="171" t="s">
        <v>43</v>
      </c>
      <c r="O105" s="63"/>
      <c r="P105" s="172">
        <f>O105*H105</f>
        <v>0</v>
      </c>
      <c r="Q105" s="172">
        <v>0</v>
      </c>
      <c r="R105" s="172">
        <f>Q105*H105</f>
        <v>0</v>
      </c>
      <c r="S105" s="172">
        <v>0</v>
      </c>
      <c r="T105" s="173">
        <f>S105*H105</f>
        <v>0</v>
      </c>
      <c r="U105" s="33"/>
      <c r="V105" s="33"/>
      <c r="W105" s="33"/>
      <c r="X105" s="33"/>
      <c r="Y105" s="33"/>
      <c r="Z105" s="33"/>
      <c r="AA105" s="33"/>
      <c r="AB105" s="33"/>
      <c r="AC105" s="33"/>
      <c r="AD105" s="33"/>
      <c r="AE105" s="33"/>
      <c r="AR105" s="174" t="s">
        <v>135</v>
      </c>
      <c r="AT105" s="174" t="s">
        <v>111</v>
      </c>
      <c r="AU105" s="174" t="s">
        <v>82</v>
      </c>
      <c r="AY105" s="16" t="s">
        <v>110</v>
      </c>
      <c r="BE105" s="175">
        <f>IF(N105="základní",J105,0)</f>
        <v>0</v>
      </c>
      <c r="BF105" s="175">
        <f>IF(N105="snížená",J105,0)</f>
        <v>0</v>
      </c>
      <c r="BG105" s="175">
        <f>IF(N105="zákl. přenesená",J105,0)</f>
        <v>0</v>
      </c>
      <c r="BH105" s="175">
        <f>IF(N105="sníž. přenesená",J105,0)</f>
        <v>0</v>
      </c>
      <c r="BI105" s="175">
        <f>IF(N105="nulová",J105,0)</f>
        <v>0</v>
      </c>
      <c r="BJ105" s="16" t="s">
        <v>80</v>
      </c>
      <c r="BK105" s="175">
        <f>ROUND(I105*H105,1)</f>
        <v>0</v>
      </c>
      <c r="BL105" s="16" t="s">
        <v>135</v>
      </c>
      <c r="BM105" s="174" t="s">
        <v>205</v>
      </c>
    </row>
    <row r="106" spans="1:65" s="2" customFormat="1" ht="33" customHeight="1">
      <c r="A106" s="33"/>
      <c r="B106" s="34"/>
      <c r="C106" s="164" t="s">
        <v>140</v>
      </c>
      <c r="D106" s="164" t="s">
        <v>111</v>
      </c>
      <c r="E106" s="165" t="s">
        <v>206</v>
      </c>
      <c r="F106" s="166" t="s">
        <v>207</v>
      </c>
      <c r="G106" s="167" t="s">
        <v>175</v>
      </c>
      <c r="H106" s="168">
        <v>215</v>
      </c>
      <c r="I106" s="169"/>
      <c r="J106" s="168">
        <f>ROUND(I106*H106,1)</f>
        <v>0</v>
      </c>
      <c r="K106" s="166" t="s">
        <v>115</v>
      </c>
      <c r="L106" s="38"/>
      <c r="M106" s="170" t="s">
        <v>19</v>
      </c>
      <c r="N106" s="171" t="s">
        <v>43</v>
      </c>
      <c r="O106" s="63"/>
      <c r="P106" s="172">
        <f>O106*H106</f>
        <v>0</v>
      </c>
      <c r="Q106" s="172">
        <v>0</v>
      </c>
      <c r="R106" s="172">
        <f>Q106*H106</f>
        <v>0</v>
      </c>
      <c r="S106" s="172">
        <v>0</v>
      </c>
      <c r="T106" s="173">
        <f>S106*H106</f>
        <v>0</v>
      </c>
      <c r="U106" s="33"/>
      <c r="V106" s="33"/>
      <c r="W106" s="33"/>
      <c r="X106" s="33"/>
      <c r="Y106" s="33"/>
      <c r="Z106" s="33"/>
      <c r="AA106" s="33"/>
      <c r="AB106" s="33"/>
      <c r="AC106" s="33"/>
      <c r="AD106" s="33"/>
      <c r="AE106" s="33"/>
      <c r="AR106" s="174" t="s">
        <v>135</v>
      </c>
      <c r="AT106" s="174" t="s">
        <v>111</v>
      </c>
      <c r="AU106" s="174" t="s">
        <v>82</v>
      </c>
      <c r="AY106" s="16" t="s">
        <v>110</v>
      </c>
      <c r="BE106" s="175">
        <f>IF(N106="základní",J106,0)</f>
        <v>0</v>
      </c>
      <c r="BF106" s="175">
        <f>IF(N106="snížená",J106,0)</f>
        <v>0</v>
      </c>
      <c r="BG106" s="175">
        <f>IF(N106="zákl. přenesená",J106,0)</f>
        <v>0</v>
      </c>
      <c r="BH106" s="175">
        <f>IF(N106="sníž. přenesená",J106,0)</f>
        <v>0</v>
      </c>
      <c r="BI106" s="175">
        <f>IF(N106="nulová",J106,0)</f>
        <v>0</v>
      </c>
      <c r="BJ106" s="16" t="s">
        <v>80</v>
      </c>
      <c r="BK106" s="175">
        <f>ROUND(I106*H106,1)</f>
        <v>0</v>
      </c>
      <c r="BL106" s="16" t="s">
        <v>135</v>
      </c>
      <c r="BM106" s="174" t="s">
        <v>208</v>
      </c>
    </row>
    <row r="107" spans="1:65" s="2" customFormat="1" ht="11.25">
      <c r="A107" s="33"/>
      <c r="B107" s="34"/>
      <c r="C107" s="35"/>
      <c r="D107" s="176" t="s">
        <v>118</v>
      </c>
      <c r="E107" s="35"/>
      <c r="F107" s="177" t="s">
        <v>209</v>
      </c>
      <c r="G107" s="35"/>
      <c r="H107" s="35"/>
      <c r="I107" s="178"/>
      <c r="J107" s="35"/>
      <c r="K107" s="35"/>
      <c r="L107" s="38"/>
      <c r="M107" s="179"/>
      <c r="N107" s="180"/>
      <c r="O107" s="63"/>
      <c r="P107" s="63"/>
      <c r="Q107" s="63"/>
      <c r="R107" s="63"/>
      <c r="S107" s="63"/>
      <c r="T107" s="64"/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  <c r="AE107" s="33"/>
      <c r="AT107" s="16" t="s">
        <v>118</v>
      </c>
      <c r="AU107" s="16" t="s">
        <v>82</v>
      </c>
    </row>
    <row r="108" spans="1:65" s="14" customFormat="1" ht="11.25">
      <c r="B108" s="206"/>
      <c r="C108" s="207"/>
      <c r="D108" s="181" t="s">
        <v>178</v>
      </c>
      <c r="E108" s="208" t="s">
        <v>19</v>
      </c>
      <c r="F108" s="209" t="s">
        <v>201</v>
      </c>
      <c r="G108" s="207"/>
      <c r="H108" s="208" t="s">
        <v>19</v>
      </c>
      <c r="I108" s="210"/>
      <c r="J108" s="207"/>
      <c r="K108" s="207"/>
      <c r="L108" s="211"/>
      <c r="M108" s="212"/>
      <c r="N108" s="213"/>
      <c r="O108" s="213"/>
      <c r="P108" s="213"/>
      <c r="Q108" s="213"/>
      <c r="R108" s="213"/>
      <c r="S108" s="213"/>
      <c r="T108" s="214"/>
      <c r="AT108" s="215" t="s">
        <v>178</v>
      </c>
      <c r="AU108" s="215" t="s">
        <v>82</v>
      </c>
      <c r="AV108" s="14" t="s">
        <v>80</v>
      </c>
      <c r="AW108" s="14" t="s">
        <v>33</v>
      </c>
      <c r="AX108" s="14" t="s">
        <v>72</v>
      </c>
      <c r="AY108" s="215" t="s">
        <v>110</v>
      </c>
    </row>
    <row r="109" spans="1:65" s="13" customFormat="1" ht="11.25">
      <c r="B109" s="195"/>
      <c r="C109" s="196"/>
      <c r="D109" s="181" t="s">
        <v>178</v>
      </c>
      <c r="E109" s="197" t="s">
        <v>19</v>
      </c>
      <c r="F109" s="198" t="s">
        <v>210</v>
      </c>
      <c r="G109" s="196"/>
      <c r="H109" s="199">
        <v>215</v>
      </c>
      <c r="I109" s="200"/>
      <c r="J109" s="196"/>
      <c r="K109" s="196"/>
      <c r="L109" s="201"/>
      <c r="M109" s="202"/>
      <c r="N109" s="203"/>
      <c r="O109" s="203"/>
      <c r="P109" s="203"/>
      <c r="Q109" s="203"/>
      <c r="R109" s="203"/>
      <c r="S109" s="203"/>
      <c r="T109" s="204"/>
      <c r="AT109" s="205" t="s">
        <v>178</v>
      </c>
      <c r="AU109" s="205" t="s">
        <v>82</v>
      </c>
      <c r="AV109" s="13" t="s">
        <v>82</v>
      </c>
      <c r="AW109" s="13" t="s">
        <v>33</v>
      </c>
      <c r="AX109" s="13" t="s">
        <v>72</v>
      </c>
      <c r="AY109" s="205" t="s">
        <v>110</v>
      </c>
    </row>
    <row r="110" spans="1:65" s="11" customFormat="1" ht="22.9" customHeight="1">
      <c r="B110" s="150"/>
      <c r="C110" s="151"/>
      <c r="D110" s="152" t="s">
        <v>71</v>
      </c>
      <c r="E110" s="193" t="s">
        <v>140</v>
      </c>
      <c r="F110" s="193" t="s">
        <v>211</v>
      </c>
      <c r="G110" s="151"/>
      <c r="H110" s="151"/>
      <c r="I110" s="154"/>
      <c r="J110" s="194">
        <f>BK110</f>
        <v>0</v>
      </c>
      <c r="K110" s="151"/>
      <c r="L110" s="156"/>
      <c r="M110" s="157"/>
      <c r="N110" s="158"/>
      <c r="O110" s="158"/>
      <c r="P110" s="159">
        <f>SUM(P111:P134)</f>
        <v>0</v>
      </c>
      <c r="Q110" s="158"/>
      <c r="R110" s="159">
        <f>SUM(R111:R134)</f>
        <v>489.13199999999995</v>
      </c>
      <c r="S110" s="158"/>
      <c r="T110" s="160">
        <f>SUM(T111:T134)</f>
        <v>0</v>
      </c>
      <c r="AR110" s="161" t="s">
        <v>80</v>
      </c>
      <c r="AT110" s="162" t="s">
        <v>71</v>
      </c>
      <c r="AU110" s="162" t="s">
        <v>80</v>
      </c>
      <c r="AY110" s="161" t="s">
        <v>110</v>
      </c>
      <c r="BK110" s="163">
        <f>SUM(BK111:BK134)</f>
        <v>0</v>
      </c>
    </row>
    <row r="111" spans="1:65" s="2" customFormat="1" ht="24.2" customHeight="1">
      <c r="A111" s="33"/>
      <c r="B111" s="34"/>
      <c r="C111" s="164" t="s">
        <v>146</v>
      </c>
      <c r="D111" s="164" t="s">
        <v>111</v>
      </c>
      <c r="E111" s="165" t="s">
        <v>212</v>
      </c>
      <c r="F111" s="166" t="s">
        <v>213</v>
      </c>
      <c r="G111" s="167" t="s">
        <v>175</v>
      </c>
      <c r="H111" s="168">
        <v>4034</v>
      </c>
      <c r="I111" s="169"/>
      <c r="J111" s="168">
        <f>ROUND(I111*H111,1)</f>
        <v>0</v>
      </c>
      <c r="K111" s="166" t="s">
        <v>115</v>
      </c>
      <c r="L111" s="38"/>
      <c r="M111" s="170" t="s">
        <v>19</v>
      </c>
      <c r="N111" s="171" t="s">
        <v>43</v>
      </c>
      <c r="O111" s="63"/>
      <c r="P111" s="172">
        <f>O111*H111</f>
        <v>0</v>
      </c>
      <c r="Q111" s="172">
        <v>0</v>
      </c>
      <c r="R111" s="172">
        <f>Q111*H111</f>
        <v>0</v>
      </c>
      <c r="S111" s="172">
        <v>0</v>
      </c>
      <c r="T111" s="173">
        <f>S111*H111</f>
        <v>0</v>
      </c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  <c r="AR111" s="174" t="s">
        <v>135</v>
      </c>
      <c r="AT111" s="174" t="s">
        <v>111</v>
      </c>
      <c r="AU111" s="174" t="s">
        <v>82</v>
      </c>
      <c r="AY111" s="16" t="s">
        <v>110</v>
      </c>
      <c r="BE111" s="175">
        <f>IF(N111="základní",J111,0)</f>
        <v>0</v>
      </c>
      <c r="BF111" s="175">
        <f>IF(N111="snížená",J111,0)</f>
        <v>0</v>
      </c>
      <c r="BG111" s="175">
        <f>IF(N111="zákl. přenesená",J111,0)</f>
        <v>0</v>
      </c>
      <c r="BH111" s="175">
        <f>IF(N111="sníž. přenesená",J111,0)</f>
        <v>0</v>
      </c>
      <c r="BI111" s="175">
        <f>IF(N111="nulová",J111,0)</f>
        <v>0</v>
      </c>
      <c r="BJ111" s="16" t="s">
        <v>80</v>
      </c>
      <c r="BK111" s="175">
        <f>ROUND(I111*H111,1)</f>
        <v>0</v>
      </c>
      <c r="BL111" s="16" t="s">
        <v>135</v>
      </c>
      <c r="BM111" s="174" t="s">
        <v>214</v>
      </c>
    </row>
    <row r="112" spans="1:65" s="2" customFormat="1" ht="11.25">
      <c r="A112" s="33"/>
      <c r="B112" s="34"/>
      <c r="C112" s="35"/>
      <c r="D112" s="176" t="s">
        <v>118</v>
      </c>
      <c r="E112" s="35"/>
      <c r="F112" s="177" t="s">
        <v>215</v>
      </c>
      <c r="G112" s="35"/>
      <c r="H112" s="35"/>
      <c r="I112" s="178"/>
      <c r="J112" s="35"/>
      <c r="K112" s="35"/>
      <c r="L112" s="38"/>
      <c r="M112" s="179"/>
      <c r="N112" s="180"/>
      <c r="O112" s="63"/>
      <c r="P112" s="63"/>
      <c r="Q112" s="63"/>
      <c r="R112" s="63"/>
      <c r="S112" s="63"/>
      <c r="T112" s="64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  <c r="AT112" s="16" t="s">
        <v>118</v>
      </c>
      <c r="AU112" s="16" t="s">
        <v>82</v>
      </c>
    </row>
    <row r="113" spans="1:65" s="2" customFormat="1" ht="49.15" customHeight="1">
      <c r="A113" s="33"/>
      <c r="B113" s="34"/>
      <c r="C113" s="164" t="s">
        <v>152</v>
      </c>
      <c r="D113" s="164" t="s">
        <v>111</v>
      </c>
      <c r="E113" s="165" t="s">
        <v>216</v>
      </c>
      <c r="F113" s="166" t="s">
        <v>217</v>
      </c>
      <c r="G113" s="167" t="s">
        <v>175</v>
      </c>
      <c r="H113" s="168">
        <v>4034</v>
      </c>
      <c r="I113" s="169"/>
      <c r="J113" s="168">
        <f>ROUND(I113*H113,1)</f>
        <v>0</v>
      </c>
      <c r="K113" s="166" t="s">
        <v>115</v>
      </c>
      <c r="L113" s="38"/>
      <c r="M113" s="170" t="s">
        <v>19</v>
      </c>
      <c r="N113" s="171" t="s">
        <v>43</v>
      </c>
      <c r="O113" s="63"/>
      <c r="P113" s="172">
        <f>O113*H113</f>
        <v>0</v>
      </c>
      <c r="Q113" s="172">
        <v>0</v>
      </c>
      <c r="R113" s="172">
        <f>Q113*H113</f>
        <v>0</v>
      </c>
      <c r="S113" s="172">
        <v>0</v>
      </c>
      <c r="T113" s="173">
        <f>S113*H113</f>
        <v>0</v>
      </c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  <c r="AR113" s="174" t="s">
        <v>135</v>
      </c>
      <c r="AT113" s="174" t="s">
        <v>111</v>
      </c>
      <c r="AU113" s="174" t="s">
        <v>82</v>
      </c>
      <c r="AY113" s="16" t="s">
        <v>110</v>
      </c>
      <c r="BE113" s="175">
        <f>IF(N113="základní",J113,0)</f>
        <v>0</v>
      </c>
      <c r="BF113" s="175">
        <f>IF(N113="snížená",J113,0)</f>
        <v>0</v>
      </c>
      <c r="BG113" s="175">
        <f>IF(N113="zákl. přenesená",J113,0)</f>
        <v>0</v>
      </c>
      <c r="BH113" s="175">
        <f>IF(N113="sníž. přenesená",J113,0)</f>
        <v>0</v>
      </c>
      <c r="BI113" s="175">
        <f>IF(N113="nulová",J113,0)</f>
        <v>0</v>
      </c>
      <c r="BJ113" s="16" t="s">
        <v>80</v>
      </c>
      <c r="BK113" s="175">
        <f>ROUND(I113*H113,1)</f>
        <v>0</v>
      </c>
      <c r="BL113" s="16" t="s">
        <v>135</v>
      </c>
      <c r="BM113" s="174" t="s">
        <v>218</v>
      </c>
    </row>
    <row r="114" spans="1:65" s="2" customFormat="1" ht="11.25">
      <c r="A114" s="33"/>
      <c r="B114" s="34"/>
      <c r="C114" s="35"/>
      <c r="D114" s="176" t="s">
        <v>118</v>
      </c>
      <c r="E114" s="35"/>
      <c r="F114" s="177" t="s">
        <v>219</v>
      </c>
      <c r="G114" s="35"/>
      <c r="H114" s="35"/>
      <c r="I114" s="178"/>
      <c r="J114" s="35"/>
      <c r="K114" s="35"/>
      <c r="L114" s="38"/>
      <c r="M114" s="179"/>
      <c r="N114" s="180"/>
      <c r="O114" s="63"/>
      <c r="P114" s="63"/>
      <c r="Q114" s="63"/>
      <c r="R114" s="63"/>
      <c r="S114" s="63"/>
      <c r="T114" s="64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  <c r="AT114" s="16" t="s">
        <v>118</v>
      </c>
      <c r="AU114" s="16" t="s">
        <v>82</v>
      </c>
    </row>
    <row r="115" spans="1:65" s="14" customFormat="1" ht="11.25">
      <c r="B115" s="206"/>
      <c r="C115" s="207"/>
      <c r="D115" s="181" t="s">
        <v>178</v>
      </c>
      <c r="E115" s="208" t="s">
        <v>19</v>
      </c>
      <c r="F115" s="209" t="s">
        <v>220</v>
      </c>
      <c r="G115" s="207"/>
      <c r="H115" s="208" t="s">
        <v>19</v>
      </c>
      <c r="I115" s="210"/>
      <c r="J115" s="207"/>
      <c r="K115" s="207"/>
      <c r="L115" s="211"/>
      <c r="M115" s="212"/>
      <c r="N115" s="213"/>
      <c r="O115" s="213"/>
      <c r="P115" s="213"/>
      <c r="Q115" s="213"/>
      <c r="R115" s="213"/>
      <c r="S115" s="213"/>
      <c r="T115" s="214"/>
      <c r="AT115" s="215" t="s">
        <v>178</v>
      </c>
      <c r="AU115" s="215" t="s">
        <v>82</v>
      </c>
      <c r="AV115" s="14" t="s">
        <v>80</v>
      </c>
      <c r="AW115" s="14" t="s">
        <v>33</v>
      </c>
      <c r="AX115" s="14" t="s">
        <v>72</v>
      </c>
      <c r="AY115" s="215" t="s">
        <v>110</v>
      </c>
    </row>
    <row r="116" spans="1:65" s="13" customFormat="1" ht="11.25">
      <c r="B116" s="195"/>
      <c r="C116" s="196"/>
      <c r="D116" s="181" t="s">
        <v>178</v>
      </c>
      <c r="E116" s="197" t="s">
        <v>19</v>
      </c>
      <c r="F116" s="198" t="s">
        <v>221</v>
      </c>
      <c r="G116" s="196"/>
      <c r="H116" s="199">
        <v>4034</v>
      </c>
      <c r="I116" s="200"/>
      <c r="J116" s="196"/>
      <c r="K116" s="196"/>
      <c r="L116" s="201"/>
      <c r="M116" s="202"/>
      <c r="N116" s="203"/>
      <c r="O116" s="203"/>
      <c r="P116" s="203"/>
      <c r="Q116" s="203"/>
      <c r="R116" s="203"/>
      <c r="S116" s="203"/>
      <c r="T116" s="204"/>
      <c r="AT116" s="205" t="s">
        <v>178</v>
      </c>
      <c r="AU116" s="205" t="s">
        <v>82</v>
      </c>
      <c r="AV116" s="13" t="s">
        <v>82</v>
      </c>
      <c r="AW116" s="13" t="s">
        <v>33</v>
      </c>
      <c r="AX116" s="13" t="s">
        <v>72</v>
      </c>
      <c r="AY116" s="205" t="s">
        <v>110</v>
      </c>
    </row>
    <row r="117" spans="1:65" s="2" customFormat="1" ht="24.2" customHeight="1">
      <c r="A117" s="33"/>
      <c r="B117" s="34"/>
      <c r="C117" s="164" t="s">
        <v>158</v>
      </c>
      <c r="D117" s="164" t="s">
        <v>111</v>
      </c>
      <c r="E117" s="165" t="s">
        <v>222</v>
      </c>
      <c r="F117" s="166" t="s">
        <v>223</v>
      </c>
      <c r="G117" s="167" t="s">
        <v>175</v>
      </c>
      <c r="H117" s="168">
        <v>20973</v>
      </c>
      <c r="I117" s="169"/>
      <c r="J117" s="168">
        <f>ROUND(I117*H117,1)</f>
        <v>0</v>
      </c>
      <c r="K117" s="166" t="s">
        <v>19</v>
      </c>
      <c r="L117" s="38"/>
      <c r="M117" s="170" t="s">
        <v>19</v>
      </c>
      <c r="N117" s="171" t="s">
        <v>43</v>
      </c>
      <c r="O117" s="63"/>
      <c r="P117" s="172">
        <f>O117*H117</f>
        <v>0</v>
      </c>
      <c r="Q117" s="172">
        <v>0</v>
      </c>
      <c r="R117" s="172">
        <f>Q117*H117</f>
        <v>0</v>
      </c>
      <c r="S117" s="172">
        <v>0</v>
      </c>
      <c r="T117" s="173">
        <f>S117*H117</f>
        <v>0</v>
      </c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  <c r="AR117" s="174" t="s">
        <v>135</v>
      </c>
      <c r="AT117" s="174" t="s">
        <v>111</v>
      </c>
      <c r="AU117" s="174" t="s">
        <v>82</v>
      </c>
      <c r="AY117" s="16" t="s">
        <v>110</v>
      </c>
      <c r="BE117" s="175">
        <f>IF(N117="základní",J117,0)</f>
        <v>0</v>
      </c>
      <c r="BF117" s="175">
        <f>IF(N117="snížená",J117,0)</f>
        <v>0</v>
      </c>
      <c r="BG117" s="175">
        <f>IF(N117="zákl. přenesená",J117,0)</f>
        <v>0</v>
      </c>
      <c r="BH117" s="175">
        <f>IF(N117="sníž. přenesená",J117,0)</f>
        <v>0</v>
      </c>
      <c r="BI117" s="175">
        <f>IF(N117="nulová",J117,0)</f>
        <v>0</v>
      </c>
      <c r="BJ117" s="16" t="s">
        <v>80</v>
      </c>
      <c r="BK117" s="175">
        <f>ROUND(I117*H117,1)</f>
        <v>0</v>
      </c>
      <c r="BL117" s="16" t="s">
        <v>135</v>
      </c>
      <c r="BM117" s="174" t="s">
        <v>224</v>
      </c>
    </row>
    <row r="118" spans="1:65" s="2" customFormat="1" ht="44.25" customHeight="1">
      <c r="A118" s="33"/>
      <c r="B118" s="34"/>
      <c r="C118" s="164" t="s">
        <v>225</v>
      </c>
      <c r="D118" s="164" t="s">
        <v>111</v>
      </c>
      <c r="E118" s="165" t="s">
        <v>226</v>
      </c>
      <c r="F118" s="166" t="s">
        <v>227</v>
      </c>
      <c r="G118" s="167" t="s">
        <v>175</v>
      </c>
      <c r="H118" s="168">
        <v>20368</v>
      </c>
      <c r="I118" s="169"/>
      <c r="J118" s="168">
        <f>ROUND(I118*H118,1)</f>
        <v>0</v>
      </c>
      <c r="K118" s="166" t="s">
        <v>115</v>
      </c>
      <c r="L118" s="38"/>
      <c r="M118" s="170" t="s">
        <v>19</v>
      </c>
      <c r="N118" s="171" t="s">
        <v>43</v>
      </c>
      <c r="O118" s="63"/>
      <c r="P118" s="172">
        <f>O118*H118</f>
        <v>0</v>
      </c>
      <c r="Q118" s="172">
        <v>0</v>
      </c>
      <c r="R118" s="172">
        <f>Q118*H118</f>
        <v>0</v>
      </c>
      <c r="S118" s="172">
        <v>0</v>
      </c>
      <c r="T118" s="173">
        <f>S118*H118</f>
        <v>0</v>
      </c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  <c r="AR118" s="174" t="s">
        <v>135</v>
      </c>
      <c r="AT118" s="174" t="s">
        <v>111</v>
      </c>
      <c r="AU118" s="174" t="s">
        <v>82</v>
      </c>
      <c r="AY118" s="16" t="s">
        <v>110</v>
      </c>
      <c r="BE118" s="175">
        <f>IF(N118="základní",J118,0)</f>
        <v>0</v>
      </c>
      <c r="BF118" s="175">
        <f>IF(N118="snížená",J118,0)</f>
        <v>0</v>
      </c>
      <c r="BG118" s="175">
        <f>IF(N118="zákl. přenesená",J118,0)</f>
        <v>0</v>
      </c>
      <c r="BH118" s="175">
        <f>IF(N118="sníž. přenesená",J118,0)</f>
        <v>0</v>
      </c>
      <c r="BI118" s="175">
        <f>IF(N118="nulová",J118,0)</f>
        <v>0</v>
      </c>
      <c r="BJ118" s="16" t="s">
        <v>80</v>
      </c>
      <c r="BK118" s="175">
        <f>ROUND(I118*H118,1)</f>
        <v>0</v>
      </c>
      <c r="BL118" s="16" t="s">
        <v>135</v>
      </c>
      <c r="BM118" s="174" t="s">
        <v>228</v>
      </c>
    </row>
    <row r="119" spans="1:65" s="2" customFormat="1" ht="11.25">
      <c r="A119" s="33"/>
      <c r="B119" s="34"/>
      <c r="C119" s="35"/>
      <c r="D119" s="176" t="s">
        <v>118</v>
      </c>
      <c r="E119" s="35"/>
      <c r="F119" s="177" t="s">
        <v>229</v>
      </c>
      <c r="G119" s="35"/>
      <c r="H119" s="35"/>
      <c r="I119" s="178"/>
      <c r="J119" s="35"/>
      <c r="K119" s="35"/>
      <c r="L119" s="38"/>
      <c r="M119" s="179"/>
      <c r="N119" s="180"/>
      <c r="O119" s="63"/>
      <c r="P119" s="63"/>
      <c r="Q119" s="63"/>
      <c r="R119" s="63"/>
      <c r="S119" s="63"/>
      <c r="T119" s="64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  <c r="AT119" s="16" t="s">
        <v>118</v>
      </c>
      <c r="AU119" s="16" t="s">
        <v>82</v>
      </c>
    </row>
    <row r="120" spans="1:65" s="2" customFormat="1" ht="19.5">
      <c r="A120" s="33"/>
      <c r="B120" s="34"/>
      <c r="C120" s="35"/>
      <c r="D120" s="181" t="s">
        <v>120</v>
      </c>
      <c r="E120" s="35"/>
      <c r="F120" s="182" t="s">
        <v>230</v>
      </c>
      <c r="G120" s="35"/>
      <c r="H120" s="35"/>
      <c r="I120" s="178"/>
      <c r="J120" s="35"/>
      <c r="K120" s="35"/>
      <c r="L120" s="38"/>
      <c r="M120" s="179"/>
      <c r="N120" s="180"/>
      <c r="O120" s="63"/>
      <c r="P120" s="63"/>
      <c r="Q120" s="63"/>
      <c r="R120" s="63"/>
      <c r="S120" s="63"/>
      <c r="T120" s="64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  <c r="AT120" s="16" t="s">
        <v>120</v>
      </c>
      <c r="AU120" s="16" t="s">
        <v>82</v>
      </c>
    </row>
    <row r="121" spans="1:65" s="2" customFormat="1" ht="24.2" customHeight="1">
      <c r="A121" s="33"/>
      <c r="B121" s="34"/>
      <c r="C121" s="164" t="s">
        <v>231</v>
      </c>
      <c r="D121" s="164" t="s">
        <v>111</v>
      </c>
      <c r="E121" s="165" t="s">
        <v>232</v>
      </c>
      <c r="F121" s="166" t="s">
        <v>233</v>
      </c>
      <c r="G121" s="167" t="s">
        <v>175</v>
      </c>
      <c r="H121" s="168">
        <v>20680</v>
      </c>
      <c r="I121" s="169"/>
      <c r="J121" s="168">
        <f>ROUND(I121*H121,1)</f>
        <v>0</v>
      </c>
      <c r="K121" s="166" t="s">
        <v>19</v>
      </c>
      <c r="L121" s="38"/>
      <c r="M121" s="170" t="s">
        <v>19</v>
      </c>
      <c r="N121" s="171" t="s">
        <v>43</v>
      </c>
      <c r="O121" s="63"/>
      <c r="P121" s="172">
        <f>O121*H121</f>
        <v>0</v>
      </c>
      <c r="Q121" s="172">
        <v>0</v>
      </c>
      <c r="R121" s="172">
        <f>Q121*H121</f>
        <v>0</v>
      </c>
      <c r="S121" s="172">
        <v>0</v>
      </c>
      <c r="T121" s="173">
        <f>S121*H121</f>
        <v>0</v>
      </c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  <c r="AR121" s="174" t="s">
        <v>135</v>
      </c>
      <c r="AT121" s="174" t="s">
        <v>111</v>
      </c>
      <c r="AU121" s="174" t="s">
        <v>82</v>
      </c>
      <c r="AY121" s="16" t="s">
        <v>110</v>
      </c>
      <c r="BE121" s="175">
        <f>IF(N121="základní",J121,0)</f>
        <v>0</v>
      </c>
      <c r="BF121" s="175">
        <f>IF(N121="snížená",J121,0)</f>
        <v>0</v>
      </c>
      <c r="BG121" s="175">
        <f>IF(N121="zákl. přenesená",J121,0)</f>
        <v>0</v>
      </c>
      <c r="BH121" s="175">
        <f>IF(N121="sníž. přenesená",J121,0)</f>
        <v>0</v>
      </c>
      <c r="BI121" s="175">
        <f>IF(N121="nulová",J121,0)</f>
        <v>0</v>
      </c>
      <c r="BJ121" s="16" t="s">
        <v>80</v>
      </c>
      <c r="BK121" s="175">
        <f>ROUND(I121*H121,1)</f>
        <v>0</v>
      </c>
      <c r="BL121" s="16" t="s">
        <v>135</v>
      </c>
      <c r="BM121" s="174" t="s">
        <v>234</v>
      </c>
    </row>
    <row r="122" spans="1:65" s="2" customFormat="1" ht="49.15" customHeight="1">
      <c r="A122" s="33"/>
      <c r="B122" s="34"/>
      <c r="C122" s="164" t="s">
        <v>14</v>
      </c>
      <c r="D122" s="164" t="s">
        <v>111</v>
      </c>
      <c r="E122" s="165" t="s">
        <v>235</v>
      </c>
      <c r="F122" s="166" t="s">
        <v>236</v>
      </c>
      <c r="G122" s="167" t="s">
        <v>175</v>
      </c>
      <c r="H122" s="168">
        <v>20471</v>
      </c>
      <c r="I122" s="169"/>
      <c r="J122" s="168">
        <f>ROUND(I122*H122,1)</f>
        <v>0</v>
      </c>
      <c r="K122" s="166" t="s">
        <v>115</v>
      </c>
      <c r="L122" s="38"/>
      <c r="M122" s="170" t="s">
        <v>19</v>
      </c>
      <c r="N122" s="171" t="s">
        <v>43</v>
      </c>
      <c r="O122" s="63"/>
      <c r="P122" s="172">
        <f>O122*H122</f>
        <v>0</v>
      </c>
      <c r="Q122" s="172">
        <v>0</v>
      </c>
      <c r="R122" s="172">
        <f>Q122*H122</f>
        <v>0</v>
      </c>
      <c r="S122" s="172">
        <v>0</v>
      </c>
      <c r="T122" s="173">
        <f>S122*H122</f>
        <v>0</v>
      </c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  <c r="AR122" s="174" t="s">
        <v>135</v>
      </c>
      <c r="AT122" s="174" t="s">
        <v>111</v>
      </c>
      <c r="AU122" s="174" t="s">
        <v>82</v>
      </c>
      <c r="AY122" s="16" t="s">
        <v>110</v>
      </c>
      <c r="BE122" s="175">
        <f>IF(N122="základní",J122,0)</f>
        <v>0</v>
      </c>
      <c r="BF122" s="175">
        <f>IF(N122="snížená",J122,0)</f>
        <v>0</v>
      </c>
      <c r="BG122" s="175">
        <f>IF(N122="zákl. přenesená",J122,0)</f>
        <v>0</v>
      </c>
      <c r="BH122" s="175">
        <f>IF(N122="sníž. přenesená",J122,0)</f>
        <v>0</v>
      </c>
      <c r="BI122" s="175">
        <f>IF(N122="nulová",J122,0)</f>
        <v>0</v>
      </c>
      <c r="BJ122" s="16" t="s">
        <v>80</v>
      </c>
      <c r="BK122" s="175">
        <f>ROUND(I122*H122,1)</f>
        <v>0</v>
      </c>
      <c r="BL122" s="16" t="s">
        <v>135</v>
      </c>
      <c r="BM122" s="174" t="s">
        <v>237</v>
      </c>
    </row>
    <row r="123" spans="1:65" s="2" customFormat="1" ht="11.25">
      <c r="A123" s="33"/>
      <c r="B123" s="34"/>
      <c r="C123" s="35"/>
      <c r="D123" s="176" t="s">
        <v>118</v>
      </c>
      <c r="E123" s="35"/>
      <c r="F123" s="177" t="s">
        <v>238</v>
      </c>
      <c r="G123" s="35"/>
      <c r="H123" s="35"/>
      <c r="I123" s="178"/>
      <c r="J123" s="35"/>
      <c r="K123" s="35"/>
      <c r="L123" s="38"/>
      <c r="M123" s="179"/>
      <c r="N123" s="180"/>
      <c r="O123" s="63"/>
      <c r="P123" s="63"/>
      <c r="Q123" s="63"/>
      <c r="R123" s="63"/>
      <c r="S123" s="63"/>
      <c r="T123" s="64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  <c r="AT123" s="16" t="s">
        <v>118</v>
      </c>
      <c r="AU123" s="16" t="s">
        <v>82</v>
      </c>
    </row>
    <row r="124" spans="1:65" s="2" customFormat="1" ht="19.5">
      <c r="A124" s="33"/>
      <c r="B124" s="34"/>
      <c r="C124" s="35"/>
      <c r="D124" s="181" t="s">
        <v>120</v>
      </c>
      <c r="E124" s="35"/>
      <c r="F124" s="182" t="s">
        <v>239</v>
      </c>
      <c r="G124" s="35"/>
      <c r="H124" s="35"/>
      <c r="I124" s="178"/>
      <c r="J124" s="35"/>
      <c r="K124" s="35"/>
      <c r="L124" s="38"/>
      <c r="M124" s="179"/>
      <c r="N124" s="180"/>
      <c r="O124" s="63"/>
      <c r="P124" s="63"/>
      <c r="Q124" s="63"/>
      <c r="R124" s="63"/>
      <c r="S124" s="63"/>
      <c r="T124" s="64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  <c r="AT124" s="16" t="s">
        <v>120</v>
      </c>
      <c r="AU124" s="16" t="s">
        <v>82</v>
      </c>
    </row>
    <row r="125" spans="1:65" s="13" customFormat="1" ht="11.25">
      <c r="B125" s="195"/>
      <c r="C125" s="196"/>
      <c r="D125" s="181" t="s">
        <v>178</v>
      </c>
      <c r="E125" s="197" t="s">
        <v>19</v>
      </c>
      <c r="F125" s="198" t="s">
        <v>240</v>
      </c>
      <c r="G125" s="196"/>
      <c r="H125" s="199">
        <v>13117</v>
      </c>
      <c r="I125" s="200"/>
      <c r="J125" s="196"/>
      <c r="K125" s="196"/>
      <c r="L125" s="201"/>
      <c r="M125" s="202"/>
      <c r="N125" s="203"/>
      <c r="O125" s="203"/>
      <c r="P125" s="203"/>
      <c r="Q125" s="203"/>
      <c r="R125" s="203"/>
      <c r="S125" s="203"/>
      <c r="T125" s="204"/>
      <c r="AT125" s="205" t="s">
        <v>178</v>
      </c>
      <c r="AU125" s="205" t="s">
        <v>82</v>
      </c>
      <c r="AV125" s="13" t="s">
        <v>82</v>
      </c>
      <c r="AW125" s="13" t="s">
        <v>33</v>
      </c>
      <c r="AX125" s="13" t="s">
        <v>72</v>
      </c>
      <c r="AY125" s="205" t="s">
        <v>110</v>
      </c>
    </row>
    <row r="126" spans="1:65" s="13" customFormat="1" ht="11.25">
      <c r="B126" s="195"/>
      <c r="C126" s="196"/>
      <c r="D126" s="181" t="s">
        <v>178</v>
      </c>
      <c r="E126" s="197" t="s">
        <v>19</v>
      </c>
      <c r="F126" s="198" t="s">
        <v>241</v>
      </c>
      <c r="G126" s="196"/>
      <c r="H126" s="199">
        <v>7042</v>
      </c>
      <c r="I126" s="200"/>
      <c r="J126" s="196"/>
      <c r="K126" s="196"/>
      <c r="L126" s="201"/>
      <c r="M126" s="202"/>
      <c r="N126" s="203"/>
      <c r="O126" s="203"/>
      <c r="P126" s="203"/>
      <c r="Q126" s="203"/>
      <c r="R126" s="203"/>
      <c r="S126" s="203"/>
      <c r="T126" s="204"/>
      <c r="AT126" s="205" t="s">
        <v>178</v>
      </c>
      <c r="AU126" s="205" t="s">
        <v>82</v>
      </c>
      <c r="AV126" s="13" t="s">
        <v>82</v>
      </c>
      <c r="AW126" s="13" t="s">
        <v>33</v>
      </c>
      <c r="AX126" s="13" t="s">
        <v>72</v>
      </c>
      <c r="AY126" s="205" t="s">
        <v>110</v>
      </c>
    </row>
    <row r="127" spans="1:65" s="13" customFormat="1" ht="11.25">
      <c r="B127" s="195"/>
      <c r="C127" s="196"/>
      <c r="D127" s="181" t="s">
        <v>178</v>
      </c>
      <c r="E127" s="197" t="s">
        <v>19</v>
      </c>
      <c r="F127" s="198" t="s">
        <v>242</v>
      </c>
      <c r="G127" s="196"/>
      <c r="H127" s="199">
        <v>312</v>
      </c>
      <c r="I127" s="200"/>
      <c r="J127" s="196"/>
      <c r="K127" s="196"/>
      <c r="L127" s="201"/>
      <c r="M127" s="202"/>
      <c r="N127" s="203"/>
      <c r="O127" s="203"/>
      <c r="P127" s="203"/>
      <c r="Q127" s="203"/>
      <c r="R127" s="203"/>
      <c r="S127" s="203"/>
      <c r="T127" s="204"/>
      <c r="AT127" s="205" t="s">
        <v>178</v>
      </c>
      <c r="AU127" s="205" t="s">
        <v>82</v>
      </c>
      <c r="AV127" s="13" t="s">
        <v>82</v>
      </c>
      <c r="AW127" s="13" t="s">
        <v>33</v>
      </c>
      <c r="AX127" s="13" t="s">
        <v>72</v>
      </c>
      <c r="AY127" s="205" t="s">
        <v>110</v>
      </c>
    </row>
    <row r="128" spans="1:65" s="2" customFormat="1" ht="37.9" customHeight="1">
      <c r="A128" s="33"/>
      <c r="B128" s="34"/>
      <c r="C128" s="164" t="s">
        <v>8</v>
      </c>
      <c r="D128" s="164" t="s">
        <v>111</v>
      </c>
      <c r="E128" s="165" t="s">
        <v>243</v>
      </c>
      <c r="F128" s="166" t="s">
        <v>244</v>
      </c>
      <c r="G128" s="167" t="s">
        <v>175</v>
      </c>
      <c r="H128" s="168">
        <v>215</v>
      </c>
      <c r="I128" s="169"/>
      <c r="J128" s="168">
        <f>ROUND(I128*H128,1)</f>
        <v>0</v>
      </c>
      <c r="K128" s="166" t="s">
        <v>115</v>
      </c>
      <c r="L128" s="38"/>
      <c r="M128" s="170" t="s">
        <v>19</v>
      </c>
      <c r="N128" s="171" t="s">
        <v>43</v>
      </c>
      <c r="O128" s="63"/>
      <c r="P128" s="172">
        <f>O128*H128</f>
        <v>0</v>
      </c>
      <c r="Q128" s="172">
        <v>0.32400000000000001</v>
      </c>
      <c r="R128" s="172">
        <f>Q128*H128</f>
        <v>69.66</v>
      </c>
      <c r="S128" s="172">
        <v>0</v>
      </c>
      <c r="T128" s="173">
        <f>S128*H128</f>
        <v>0</v>
      </c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  <c r="AR128" s="174" t="s">
        <v>135</v>
      </c>
      <c r="AT128" s="174" t="s">
        <v>111</v>
      </c>
      <c r="AU128" s="174" t="s">
        <v>82</v>
      </c>
      <c r="AY128" s="16" t="s">
        <v>110</v>
      </c>
      <c r="BE128" s="175">
        <f>IF(N128="základní",J128,0)</f>
        <v>0</v>
      </c>
      <c r="BF128" s="175">
        <f>IF(N128="snížená",J128,0)</f>
        <v>0</v>
      </c>
      <c r="BG128" s="175">
        <f>IF(N128="zákl. přenesená",J128,0)</f>
        <v>0</v>
      </c>
      <c r="BH128" s="175">
        <f>IF(N128="sníž. přenesená",J128,0)</f>
        <v>0</v>
      </c>
      <c r="BI128" s="175">
        <f>IF(N128="nulová",J128,0)</f>
        <v>0</v>
      </c>
      <c r="BJ128" s="16" t="s">
        <v>80</v>
      </c>
      <c r="BK128" s="175">
        <f>ROUND(I128*H128,1)</f>
        <v>0</v>
      </c>
      <c r="BL128" s="16" t="s">
        <v>135</v>
      </c>
      <c r="BM128" s="174" t="s">
        <v>245</v>
      </c>
    </row>
    <row r="129" spans="1:65" s="2" customFormat="1" ht="11.25">
      <c r="A129" s="33"/>
      <c r="B129" s="34"/>
      <c r="C129" s="35"/>
      <c r="D129" s="176" t="s">
        <v>118</v>
      </c>
      <c r="E129" s="35"/>
      <c r="F129" s="177" t="s">
        <v>246</v>
      </c>
      <c r="G129" s="35"/>
      <c r="H129" s="35"/>
      <c r="I129" s="178"/>
      <c r="J129" s="35"/>
      <c r="K129" s="35"/>
      <c r="L129" s="38"/>
      <c r="M129" s="179"/>
      <c r="N129" s="180"/>
      <c r="O129" s="63"/>
      <c r="P129" s="63"/>
      <c r="Q129" s="63"/>
      <c r="R129" s="63"/>
      <c r="S129" s="63"/>
      <c r="T129" s="64"/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  <c r="AT129" s="16" t="s">
        <v>118</v>
      </c>
      <c r="AU129" s="16" t="s">
        <v>82</v>
      </c>
    </row>
    <row r="130" spans="1:65" s="14" customFormat="1" ht="11.25">
      <c r="B130" s="206"/>
      <c r="C130" s="207"/>
      <c r="D130" s="181" t="s">
        <v>178</v>
      </c>
      <c r="E130" s="208" t="s">
        <v>19</v>
      </c>
      <c r="F130" s="209" t="s">
        <v>201</v>
      </c>
      <c r="G130" s="207"/>
      <c r="H130" s="208" t="s">
        <v>19</v>
      </c>
      <c r="I130" s="210"/>
      <c r="J130" s="207"/>
      <c r="K130" s="207"/>
      <c r="L130" s="211"/>
      <c r="M130" s="212"/>
      <c r="N130" s="213"/>
      <c r="O130" s="213"/>
      <c r="P130" s="213"/>
      <c r="Q130" s="213"/>
      <c r="R130" s="213"/>
      <c r="S130" s="213"/>
      <c r="T130" s="214"/>
      <c r="AT130" s="215" t="s">
        <v>178</v>
      </c>
      <c r="AU130" s="215" t="s">
        <v>82</v>
      </c>
      <c r="AV130" s="14" t="s">
        <v>80</v>
      </c>
      <c r="AW130" s="14" t="s">
        <v>33</v>
      </c>
      <c r="AX130" s="14" t="s">
        <v>72</v>
      </c>
      <c r="AY130" s="215" t="s">
        <v>110</v>
      </c>
    </row>
    <row r="131" spans="1:65" s="13" customFormat="1" ht="11.25">
      <c r="B131" s="195"/>
      <c r="C131" s="196"/>
      <c r="D131" s="181" t="s">
        <v>178</v>
      </c>
      <c r="E131" s="197" t="s">
        <v>19</v>
      </c>
      <c r="F131" s="198" t="s">
        <v>210</v>
      </c>
      <c r="G131" s="196"/>
      <c r="H131" s="199">
        <v>215</v>
      </c>
      <c r="I131" s="200"/>
      <c r="J131" s="196"/>
      <c r="K131" s="196"/>
      <c r="L131" s="201"/>
      <c r="M131" s="202"/>
      <c r="N131" s="203"/>
      <c r="O131" s="203"/>
      <c r="P131" s="203"/>
      <c r="Q131" s="203"/>
      <c r="R131" s="203"/>
      <c r="S131" s="203"/>
      <c r="T131" s="204"/>
      <c r="AT131" s="205" t="s">
        <v>178</v>
      </c>
      <c r="AU131" s="205" t="s">
        <v>82</v>
      </c>
      <c r="AV131" s="13" t="s">
        <v>82</v>
      </c>
      <c r="AW131" s="13" t="s">
        <v>33</v>
      </c>
      <c r="AX131" s="13" t="s">
        <v>72</v>
      </c>
      <c r="AY131" s="205" t="s">
        <v>110</v>
      </c>
    </row>
    <row r="132" spans="1:65" s="2" customFormat="1" ht="37.9" customHeight="1">
      <c r="A132" s="33"/>
      <c r="B132" s="34"/>
      <c r="C132" s="164" t="s">
        <v>247</v>
      </c>
      <c r="D132" s="164" t="s">
        <v>111</v>
      </c>
      <c r="E132" s="165" t="s">
        <v>248</v>
      </c>
      <c r="F132" s="166" t="s">
        <v>249</v>
      </c>
      <c r="G132" s="167" t="s">
        <v>175</v>
      </c>
      <c r="H132" s="168">
        <v>1942</v>
      </c>
      <c r="I132" s="169"/>
      <c r="J132" s="168">
        <f>ROUND(I132*H132,1)</f>
        <v>0</v>
      </c>
      <c r="K132" s="166" t="s">
        <v>115</v>
      </c>
      <c r="L132" s="38"/>
      <c r="M132" s="170" t="s">
        <v>19</v>
      </c>
      <c r="N132" s="171" t="s">
        <v>43</v>
      </c>
      <c r="O132" s="63"/>
      <c r="P132" s="172">
        <f>O132*H132</f>
        <v>0</v>
      </c>
      <c r="Q132" s="172">
        <v>0.216</v>
      </c>
      <c r="R132" s="172">
        <f>Q132*H132</f>
        <v>419.47199999999998</v>
      </c>
      <c r="S132" s="172">
        <v>0</v>
      </c>
      <c r="T132" s="173">
        <f>S132*H132</f>
        <v>0</v>
      </c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R132" s="174" t="s">
        <v>135</v>
      </c>
      <c r="AT132" s="174" t="s">
        <v>111</v>
      </c>
      <c r="AU132" s="174" t="s">
        <v>82</v>
      </c>
      <c r="AY132" s="16" t="s">
        <v>110</v>
      </c>
      <c r="BE132" s="175">
        <f>IF(N132="základní",J132,0)</f>
        <v>0</v>
      </c>
      <c r="BF132" s="175">
        <f>IF(N132="snížená",J132,0)</f>
        <v>0</v>
      </c>
      <c r="BG132" s="175">
        <f>IF(N132="zákl. přenesená",J132,0)</f>
        <v>0</v>
      </c>
      <c r="BH132" s="175">
        <f>IF(N132="sníž. přenesená",J132,0)</f>
        <v>0</v>
      </c>
      <c r="BI132" s="175">
        <f>IF(N132="nulová",J132,0)</f>
        <v>0</v>
      </c>
      <c r="BJ132" s="16" t="s">
        <v>80</v>
      </c>
      <c r="BK132" s="175">
        <f>ROUND(I132*H132,1)</f>
        <v>0</v>
      </c>
      <c r="BL132" s="16" t="s">
        <v>135</v>
      </c>
      <c r="BM132" s="174" t="s">
        <v>250</v>
      </c>
    </row>
    <row r="133" spans="1:65" s="2" customFormat="1" ht="11.25">
      <c r="A133" s="33"/>
      <c r="B133" s="34"/>
      <c r="C133" s="35"/>
      <c r="D133" s="176" t="s">
        <v>118</v>
      </c>
      <c r="E133" s="35"/>
      <c r="F133" s="177" t="s">
        <v>251</v>
      </c>
      <c r="G133" s="35"/>
      <c r="H133" s="35"/>
      <c r="I133" s="178"/>
      <c r="J133" s="35"/>
      <c r="K133" s="35"/>
      <c r="L133" s="38"/>
      <c r="M133" s="179"/>
      <c r="N133" s="180"/>
      <c r="O133" s="63"/>
      <c r="P133" s="63"/>
      <c r="Q133" s="63"/>
      <c r="R133" s="63"/>
      <c r="S133" s="63"/>
      <c r="T133" s="64"/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T133" s="16" t="s">
        <v>118</v>
      </c>
      <c r="AU133" s="16" t="s">
        <v>82</v>
      </c>
    </row>
    <row r="134" spans="1:65" s="2" customFormat="1" ht="29.25">
      <c r="A134" s="33"/>
      <c r="B134" s="34"/>
      <c r="C134" s="35"/>
      <c r="D134" s="181" t="s">
        <v>120</v>
      </c>
      <c r="E134" s="35"/>
      <c r="F134" s="182" t="s">
        <v>252</v>
      </c>
      <c r="G134" s="35"/>
      <c r="H134" s="35"/>
      <c r="I134" s="178"/>
      <c r="J134" s="35"/>
      <c r="K134" s="35"/>
      <c r="L134" s="38"/>
      <c r="M134" s="179"/>
      <c r="N134" s="180"/>
      <c r="O134" s="63"/>
      <c r="P134" s="63"/>
      <c r="Q134" s="63"/>
      <c r="R134" s="63"/>
      <c r="S134" s="63"/>
      <c r="T134" s="64"/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T134" s="16" t="s">
        <v>120</v>
      </c>
      <c r="AU134" s="16" t="s">
        <v>82</v>
      </c>
    </row>
    <row r="135" spans="1:65" s="11" customFormat="1" ht="22.9" customHeight="1">
      <c r="B135" s="150"/>
      <c r="C135" s="151"/>
      <c r="D135" s="152" t="s">
        <v>71</v>
      </c>
      <c r="E135" s="193" t="s">
        <v>225</v>
      </c>
      <c r="F135" s="193" t="s">
        <v>253</v>
      </c>
      <c r="G135" s="151"/>
      <c r="H135" s="151"/>
      <c r="I135" s="154"/>
      <c r="J135" s="194">
        <f>BK135</f>
        <v>0</v>
      </c>
      <c r="K135" s="151"/>
      <c r="L135" s="156"/>
      <c r="M135" s="157"/>
      <c r="N135" s="158"/>
      <c r="O135" s="158"/>
      <c r="P135" s="159">
        <f>SUM(P136:P184)</f>
        <v>0</v>
      </c>
      <c r="Q135" s="158"/>
      <c r="R135" s="159">
        <f>SUM(R136:R184)</f>
        <v>5.3456400000000004</v>
      </c>
      <c r="S135" s="158"/>
      <c r="T135" s="160">
        <f>SUM(T136:T184)</f>
        <v>854.90000000000009</v>
      </c>
      <c r="AR135" s="161" t="s">
        <v>80</v>
      </c>
      <c r="AT135" s="162" t="s">
        <v>71</v>
      </c>
      <c r="AU135" s="162" t="s">
        <v>80</v>
      </c>
      <c r="AY135" s="161" t="s">
        <v>110</v>
      </c>
      <c r="BK135" s="163">
        <f>SUM(BK136:BK184)</f>
        <v>0</v>
      </c>
    </row>
    <row r="136" spans="1:65" s="2" customFormat="1" ht="24.2" customHeight="1">
      <c r="A136" s="33"/>
      <c r="B136" s="34"/>
      <c r="C136" s="164" t="s">
        <v>254</v>
      </c>
      <c r="D136" s="164" t="s">
        <v>111</v>
      </c>
      <c r="E136" s="165" t="s">
        <v>255</v>
      </c>
      <c r="F136" s="166" t="s">
        <v>256</v>
      </c>
      <c r="G136" s="167" t="s">
        <v>124</v>
      </c>
      <c r="H136" s="168">
        <v>160</v>
      </c>
      <c r="I136" s="169"/>
      <c r="J136" s="168">
        <f>ROUND(I136*H136,1)</f>
        <v>0</v>
      </c>
      <c r="K136" s="166" t="s">
        <v>115</v>
      </c>
      <c r="L136" s="38"/>
      <c r="M136" s="170" t="s">
        <v>19</v>
      </c>
      <c r="N136" s="171" t="s">
        <v>43</v>
      </c>
      <c r="O136" s="63"/>
      <c r="P136" s="172">
        <f>O136*H136</f>
        <v>0</v>
      </c>
      <c r="Q136" s="172">
        <v>0</v>
      </c>
      <c r="R136" s="172">
        <f>Q136*H136</f>
        <v>0</v>
      </c>
      <c r="S136" s="172">
        <v>0</v>
      </c>
      <c r="T136" s="173">
        <f>S136*H136</f>
        <v>0</v>
      </c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R136" s="174" t="s">
        <v>135</v>
      </c>
      <c r="AT136" s="174" t="s">
        <v>111</v>
      </c>
      <c r="AU136" s="174" t="s">
        <v>82</v>
      </c>
      <c r="AY136" s="16" t="s">
        <v>110</v>
      </c>
      <c r="BE136" s="175">
        <f>IF(N136="základní",J136,0)</f>
        <v>0</v>
      </c>
      <c r="BF136" s="175">
        <f>IF(N136="snížená",J136,0)</f>
        <v>0</v>
      </c>
      <c r="BG136" s="175">
        <f>IF(N136="zákl. přenesená",J136,0)</f>
        <v>0</v>
      </c>
      <c r="BH136" s="175">
        <f>IF(N136="sníž. přenesená",J136,0)</f>
        <v>0</v>
      </c>
      <c r="BI136" s="175">
        <f>IF(N136="nulová",J136,0)</f>
        <v>0</v>
      </c>
      <c r="BJ136" s="16" t="s">
        <v>80</v>
      </c>
      <c r="BK136" s="175">
        <f>ROUND(I136*H136,1)</f>
        <v>0</v>
      </c>
      <c r="BL136" s="16" t="s">
        <v>135</v>
      </c>
      <c r="BM136" s="174" t="s">
        <v>257</v>
      </c>
    </row>
    <row r="137" spans="1:65" s="2" customFormat="1" ht="11.25">
      <c r="A137" s="33"/>
      <c r="B137" s="34"/>
      <c r="C137" s="35"/>
      <c r="D137" s="176" t="s">
        <v>118</v>
      </c>
      <c r="E137" s="35"/>
      <c r="F137" s="177" t="s">
        <v>258</v>
      </c>
      <c r="G137" s="35"/>
      <c r="H137" s="35"/>
      <c r="I137" s="178"/>
      <c r="J137" s="35"/>
      <c r="K137" s="35"/>
      <c r="L137" s="38"/>
      <c r="M137" s="179"/>
      <c r="N137" s="180"/>
      <c r="O137" s="63"/>
      <c r="P137" s="63"/>
      <c r="Q137" s="63"/>
      <c r="R137" s="63"/>
      <c r="S137" s="63"/>
      <c r="T137" s="64"/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T137" s="16" t="s">
        <v>118</v>
      </c>
      <c r="AU137" s="16" t="s">
        <v>82</v>
      </c>
    </row>
    <row r="138" spans="1:65" s="2" customFormat="1" ht="24.2" customHeight="1">
      <c r="A138" s="33"/>
      <c r="B138" s="34"/>
      <c r="C138" s="216" t="s">
        <v>259</v>
      </c>
      <c r="D138" s="216" t="s">
        <v>260</v>
      </c>
      <c r="E138" s="217" t="s">
        <v>261</v>
      </c>
      <c r="F138" s="218" t="s">
        <v>262</v>
      </c>
      <c r="G138" s="219" t="s">
        <v>124</v>
      </c>
      <c r="H138" s="220">
        <v>160</v>
      </c>
      <c r="I138" s="221"/>
      <c r="J138" s="220">
        <f>ROUND(I138*H138,1)</f>
        <v>0</v>
      </c>
      <c r="K138" s="218" t="s">
        <v>115</v>
      </c>
      <c r="L138" s="222"/>
      <c r="M138" s="223" t="s">
        <v>19</v>
      </c>
      <c r="N138" s="224" t="s">
        <v>43</v>
      </c>
      <c r="O138" s="63"/>
      <c r="P138" s="172">
        <f>O138*H138</f>
        <v>0</v>
      </c>
      <c r="Q138" s="172">
        <v>2.0999999999999999E-3</v>
      </c>
      <c r="R138" s="172">
        <f>Q138*H138</f>
        <v>0.33599999999999997</v>
      </c>
      <c r="S138" s="172">
        <v>0</v>
      </c>
      <c r="T138" s="173">
        <f>S138*H138</f>
        <v>0</v>
      </c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R138" s="174" t="s">
        <v>158</v>
      </c>
      <c r="AT138" s="174" t="s">
        <v>260</v>
      </c>
      <c r="AU138" s="174" t="s">
        <v>82</v>
      </c>
      <c r="AY138" s="16" t="s">
        <v>110</v>
      </c>
      <c r="BE138" s="175">
        <f>IF(N138="základní",J138,0)</f>
        <v>0</v>
      </c>
      <c r="BF138" s="175">
        <f>IF(N138="snížená",J138,0)</f>
        <v>0</v>
      </c>
      <c r="BG138" s="175">
        <f>IF(N138="zákl. přenesená",J138,0)</f>
        <v>0</v>
      </c>
      <c r="BH138" s="175">
        <f>IF(N138="sníž. přenesená",J138,0)</f>
        <v>0</v>
      </c>
      <c r="BI138" s="175">
        <f>IF(N138="nulová",J138,0)</f>
        <v>0</v>
      </c>
      <c r="BJ138" s="16" t="s">
        <v>80</v>
      </c>
      <c r="BK138" s="175">
        <f>ROUND(I138*H138,1)</f>
        <v>0</v>
      </c>
      <c r="BL138" s="16" t="s">
        <v>135</v>
      </c>
      <c r="BM138" s="174" t="s">
        <v>263</v>
      </c>
    </row>
    <row r="139" spans="1:65" s="2" customFormat="1" ht="37.9" customHeight="1">
      <c r="A139" s="33"/>
      <c r="B139" s="34"/>
      <c r="C139" s="164" t="s">
        <v>264</v>
      </c>
      <c r="D139" s="164" t="s">
        <v>111</v>
      </c>
      <c r="E139" s="165" t="s">
        <v>265</v>
      </c>
      <c r="F139" s="166" t="s">
        <v>266</v>
      </c>
      <c r="G139" s="167" t="s">
        <v>267</v>
      </c>
      <c r="H139" s="168">
        <v>8034</v>
      </c>
      <c r="I139" s="169"/>
      <c r="J139" s="168">
        <f>ROUND(I139*H139,1)</f>
        <v>0</v>
      </c>
      <c r="K139" s="166" t="s">
        <v>115</v>
      </c>
      <c r="L139" s="38"/>
      <c r="M139" s="170" t="s">
        <v>19</v>
      </c>
      <c r="N139" s="171" t="s">
        <v>43</v>
      </c>
      <c r="O139" s="63"/>
      <c r="P139" s="172">
        <f>O139*H139</f>
        <v>0</v>
      </c>
      <c r="Q139" s="172">
        <v>0</v>
      </c>
      <c r="R139" s="172">
        <f>Q139*H139</f>
        <v>0</v>
      </c>
      <c r="S139" s="172">
        <v>0</v>
      </c>
      <c r="T139" s="173">
        <f>S139*H139</f>
        <v>0</v>
      </c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R139" s="174" t="s">
        <v>135</v>
      </c>
      <c r="AT139" s="174" t="s">
        <v>111</v>
      </c>
      <c r="AU139" s="174" t="s">
        <v>82</v>
      </c>
      <c r="AY139" s="16" t="s">
        <v>110</v>
      </c>
      <c r="BE139" s="175">
        <f>IF(N139="základní",J139,0)</f>
        <v>0</v>
      </c>
      <c r="BF139" s="175">
        <f>IF(N139="snížená",J139,0)</f>
        <v>0</v>
      </c>
      <c r="BG139" s="175">
        <f>IF(N139="zákl. přenesená",J139,0)</f>
        <v>0</v>
      </c>
      <c r="BH139" s="175">
        <f>IF(N139="sníž. přenesená",J139,0)</f>
        <v>0</v>
      </c>
      <c r="BI139" s="175">
        <f>IF(N139="nulová",J139,0)</f>
        <v>0</v>
      </c>
      <c r="BJ139" s="16" t="s">
        <v>80</v>
      </c>
      <c r="BK139" s="175">
        <f>ROUND(I139*H139,1)</f>
        <v>0</v>
      </c>
      <c r="BL139" s="16" t="s">
        <v>135</v>
      </c>
      <c r="BM139" s="174" t="s">
        <v>268</v>
      </c>
    </row>
    <row r="140" spans="1:65" s="2" customFormat="1" ht="11.25">
      <c r="A140" s="33"/>
      <c r="B140" s="34"/>
      <c r="C140" s="35"/>
      <c r="D140" s="176" t="s">
        <v>118</v>
      </c>
      <c r="E140" s="35"/>
      <c r="F140" s="177" t="s">
        <v>269</v>
      </c>
      <c r="G140" s="35"/>
      <c r="H140" s="35"/>
      <c r="I140" s="178"/>
      <c r="J140" s="35"/>
      <c r="K140" s="35"/>
      <c r="L140" s="38"/>
      <c r="M140" s="179"/>
      <c r="N140" s="180"/>
      <c r="O140" s="63"/>
      <c r="P140" s="63"/>
      <c r="Q140" s="63"/>
      <c r="R140" s="63"/>
      <c r="S140" s="63"/>
      <c r="T140" s="64"/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T140" s="16" t="s">
        <v>118</v>
      </c>
      <c r="AU140" s="16" t="s">
        <v>82</v>
      </c>
    </row>
    <row r="141" spans="1:65" s="13" customFormat="1" ht="11.25">
      <c r="B141" s="195"/>
      <c r="C141" s="196"/>
      <c r="D141" s="181" t="s">
        <v>178</v>
      </c>
      <c r="E141" s="197" t="s">
        <v>19</v>
      </c>
      <c r="F141" s="198" t="s">
        <v>270</v>
      </c>
      <c r="G141" s="196"/>
      <c r="H141" s="199">
        <v>8034</v>
      </c>
      <c r="I141" s="200"/>
      <c r="J141" s="196"/>
      <c r="K141" s="196"/>
      <c r="L141" s="201"/>
      <c r="M141" s="202"/>
      <c r="N141" s="203"/>
      <c r="O141" s="203"/>
      <c r="P141" s="203"/>
      <c r="Q141" s="203"/>
      <c r="R141" s="203"/>
      <c r="S141" s="203"/>
      <c r="T141" s="204"/>
      <c r="AT141" s="205" t="s">
        <v>178</v>
      </c>
      <c r="AU141" s="205" t="s">
        <v>82</v>
      </c>
      <c r="AV141" s="13" t="s">
        <v>82</v>
      </c>
      <c r="AW141" s="13" t="s">
        <v>33</v>
      </c>
      <c r="AX141" s="13" t="s">
        <v>72</v>
      </c>
      <c r="AY141" s="205" t="s">
        <v>110</v>
      </c>
    </row>
    <row r="142" spans="1:65" s="2" customFormat="1" ht="24.2" customHeight="1">
      <c r="A142" s="33"/>
      <c r="B142" s="34"/>
      <c r="C142" s="164" t="s">
        <v>271</v>
      </c>
      <c r="D142" s="164" t="s">
        <v>111</v>
      </c>
      <c r="E142" s="165" t="s">
        <v>272</v>
      </c>
      <c r="F142" s="166" t="s">
        <v>273</v>
      </c>
      <c r="G142" s="167" t="s">
        <v>267</v>
      </c>
      <c r="H142" s="168">
        <v>6180</v>
      </c>
      <c r="I142" s="169"/>
      <c r="J142" s="168">
        <f>ROUND(I142*H142,1)</f>
        <v>0</v>
      </c>
      <c r="K142" s="166" t="s">
        <v>115</v>
      </c>
      <c r="L142" s="38"/>
      <c r="M142" s="170" t="s">
        <v>19</v>
      </c>
      <c r="N142" s="171" t="s">
        <v>43</v>
      </c>
      <c r="O142" s="63"/>
      <c r="P142" s="172">
        <f>O142*H142</f>
        <v>0</v>
      </c>
      <c r="Q142" s="172">
        <v>1E-4</v>
      </c>
      <c r="R142" s="172">
        <f>Q142*H142</f>
        <v>0.61799999999999999</v>
      </c>
      <c r="S142" s="172">
        <v>0</v>
      </c>
      <c r="T142" s="173">
        <f>S142*H142</f>
        <v>0</v>
      </c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R142" s="174" t="s">
        <v>135</v>
      </c>
      <c r="AT142" s="174" t="s">
        <v>111</v>
      </c>
      <c r="AU142" s="174" t="s">
        <v>82</v>
      </c>
      <c r="AY142" s="16" t="s">
        <v>110</v>
      </c>
      <c r="BE142" s="175">
        <f>IF(N142="základní",J142,0)</f>
        <v>0</v>
      </c>
      <c r="BF142" s="175">
        <f>IF(N142="snížená",J142,0)</f>
        <v>0</v>
      </c>
      <c r="BG142" s="175">
        <f>IF(N142="zákl. přenesená",J142,0)</f>
        <v>0</v>
      </c>
      <c r="BH142" s="175">
        <f>IF(N142="sníž. přenesená",J142,0)</f>
        <v>0</v>
      </c>
      <c r="BI142" s="175">
        <f>IF(N142="nulová",J142,0)</f>
        <v>0</v>
      </c>
      <c r="BJ142" s="16" t="s">
        <v>80</v>
      </c>
      <c r="BK142" s="175">
        <f>ROUND(I142*H142,1)</f>
        <v>0</v>
      </c>
      <c r="BL142" s="16" t="s">
        <v>135</v>
      </c>
      <c r="BM142" s="174" t="s">
        <v>274</v>
      </c>
    </row>
    <row r="143" spans="1:65" s="2" customFormat="1" ht="11.25">
      <c r="A143" s="33"/>
      <c r="B143" s="34"/>
      <c r="C143" s="35"/>
      <c r="D143" s="176" t="s">
        <v>118</v>
      </c>
      <c r="E143" s="35"/>
      <c r="F143" s="177" t="s">
        <v>275</v>
      </c>
      <c r="G143" s="35"/>
      <c r="H143" s="35"/>
      <c r="I143" s="178"/>
      <c r="J143" s="35"/>
      <c r="K143" s="35"/>
      <c r="L143" s="38"/>
      <c r="M143" s="179"/>
      <c r="N143" s="180"/>
      <c r="O143" s="63"/>
      <c r="P143" s="63"/>
      <c r="Q143" s="63"/>
      <c r="R143" s="63"/>
      <c r="S143" s="63"/>
      <c r="T143" s="64"/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T143" s="16" t="s">
        <v>118</v>
      </c>
      <c r="AU143" s="16" t="s">
        <v>82</v>
      </c>
    </row>
    <row r="144" spans="1:65" s="13" customFormat="1" ht="11.25">
      <c r="B144" s="195"/>
      <c r="C144" s="196"/>
      <c r="D144" s="181" t="s">
        <v>178</v>
      </c>
      <c r="E144" s="197" t="s">
        <v>19</v>
      </c>
      <c r="F144" s="198" t="s">
        <v>276</v>
      </c>
      <c r="G144" s="196"/>
      <c r="H144" s="199">
        <v>4060</v>
      </c>
      <c r="I144" s="200"/>
      <c r="J144" s="196"/>
      <c r="K144" s="196"/>
      <c r="L144" s="201"/>
      <c r="M144" s="202"/>
      <c r="N144" s="203"/>
      <c r="O144" s="203"/>
      <c r="P144" s="203"/>
      <c r="Q144" s="203"/>
      <c r="R144" s="203"/>
      <c r="S144" s="203"/>
      <c r="T144" s="204"/>
      <c r="AT144" s="205" t="s">
        <v>178</v>
      </c>
      <c r="AU144" s="205" t="s">
        <v>82</v>
      </c>
      <c r="AV144" s="13" t="s">
        <v>82</v>
      </c>
      <c r="AW144" s="13" t="s">
        <v>33</v>
      </c>
      <c r="AX144" s="13" t="s">
        <v>72</v>
      </c>
      <c r="AY144" s="205" t="s">
        <v>110</v>
      </c>
    </row>
    <row r="145" spans="1:65" s="13" customFormat="1" ht="11.25">
      <c r="B145" s="195"/>
      <c r="C145" s="196"/>
      <c r="D145" s="181" t="s">
        <v>178</v>
      </c>
      <c r="E145" s="197" t="s">
        <v>19</v>
      </c>
      <c r="F145" s="198" t="s">
        <v>277</v>
      </c>
      <c r="G145" s="196"/>
      <c r="H145" s="199">
        <v>1910</v>
      </c>
      <c r="I145" s="200"/>
      <c r="J145" s="196"/>
      <c r="K145" s="196"/>
      <c r="L145" s="201"/>
      <c r="M145" s="202"/>
      <c r="N145" s="203"/>
      <c r="O145" s="203"/>
      <c r="P145" s="203"/>
      <c r="Q145" s="203"/>
      <c r="R145" s="203"/>
      <c r="S145" s="203"/>
      <c r="T145" s="204"/>
      <c r="AT145" s="205" t="s">
        <v>178</v>
      </c>
      <c r="AU145" s="205" t="s">
        <v>82</v>
      </c>
      <c r="AV145" s="13" t="s">
        <v>82</v>
      </c>
      <c r="AW145" s="13" t="s">
        <v>33</v>
      </c>
      <c r="AX145" s="13" t="s">
        <v>72</v>
      </c>
      <c r="AY145" s="205" t="s">
        <v>110</v>
      </c>
    </row>
    <row r="146" spans="1:65" s="13" customFormat="1" ht="11.25">
      <c r="B146" s="195"/>
      <c r="C146" s="196"/>
      <c r="D146" s="181" t="s">
        <v>178</v>
      </c>
      <c r="E146" s="197" t="s">
        <v>19</v>
      </c>
      <c r="F146" s="198" t="s">
        <v>278</v>
      </c>
      <c r="G146" s="196"/>
      <c r="H146" s="199">
        <v>210</v>
      </c>
      <c r="I146" s="200"/>
      <c r="J146" s="196"/>
      <c r="K146" s="196"/>
      <c r="L146" s="201"/>
      <c r="M146" s="202"/>
      <c r="N146" s="203"/>
      <c r="O146" s="203"/>
      <c r="P146" s="203"/>
      <c r="Q146" s="203"/>
      <c r="R146" s="203"/>
      <c r="S146" s="203"/>
      <c r="T146" s="204"/>
      <c r="AT146" s="205" t="s">
        <v>178</v>
      </c>
      <c r="AU146" s="205" t="s">
        <v>82</v>
      </c>
      <c r="AV146" s="13" t="s">
        <v>82</v>
      </c>
      <c r="AW146" s="13" t="s">
        <v>33</v>
      </c>
      <c r="AX146" s="13" t="s">
        <v>72</v>
      </c>
      <c r="AY146" s="205" t="s">
        <v>110</v>
      </c>
    </row>
    <row r="147" spans="1:65" s="2" customFormat="1" ht="33" customHeight="1">
      <c r="A147" s="33"/>
      <c r="B147" s="34"/>
      <c r="C147" s="164" t="s">
        <v>279</v>
      </c>
      <c r="D147" s="164" t="s">
        <v>111</v>
      </c>
      <c r="E147" s="165" t="s">
        <v>280</v>
      </c>
      <c r="F147" s="166" t="s">
        <v>281</v>
      </c>
      <c r="G147" s="167" t="s">
        <v>267</v>
      </c>
      <c r="H147" s="168">
        <v>6180</v>
      </c>
      <c r="I147" s="169"/>
      <c r="J147" s="168">
        <f>ROUND(I147*H147,1)</f>
        <v>0</v>
      </c>
      <c r="K147" s="166" t="s">
        <v>115</v>
      </c>
      <c r="L147" s="38"/>
      <c r="M147" s="170" t="s">
        <v>19</v>
      </c>
      <c r="N147" s="171" t="s">
        <v>43</v>
      </c>
      <c r="O147" s="63"/>
      <c r="P147" s="172">
        <f>O147*H147</f>
        <v>0</v>
      </c>
      <c r="Q147" s="172">
        <v>3.3E-4</v>
      </c>
      <c r="R147" s="172">
        <f>Q147*H147</f>
        <v>2.0394000000000001</v>
      </c>
      <c r="S147" s="172">
        <v>0</v>
      </c>
      <c r="T147" s="173">
        <f>S147*H147</f>
        <v>0</v>
      </c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R147" s="174" t="s">
        <v>135</v>
      </c>
      <c r="AT147" s="174" t="s">
        <v>111</v>
      </c>
      <c r="AU147" s="174" t="s">
        <v>82</v>
      </c>
      <c r="AY147" s="16" t="s">
        <v>110</v>
      </c>
      <c r="BE147" s="175">
        <f>IF(N147="základní",J147,0)</f>
        <v>0</v>
      </c>
      <c r="BF147" s="175">
        <f>IF(N147="snížená",J147,0)</f>
        <v>0</v>
      </c>
      <c r="BG147" s="175">
        <f>IF(N147="zákl. přenesená",J147,0)</f>
        <v>0</v>
      </c>
      <c r="BH147" s="175">
        <f>IF(N147="sníž. přenesená",J147,0)</f>
        <v>0</v>
      </c>
      <c r="BI147" s="175">
        <f>IF(N147="nulová",J147,0)</f>
        <v>0</v>
      </c>
      <c r="BJ147" s="16" t="s">
        <v>80</v>
      </c>
      <c r="BK147" s="175">
        <f>ROUND(I147*H147,1)</f>
        <v>0</v>
      </c>
      <c r="BL147" s="16" t="s">
        <v>135</v>
      </c>
      <c r="BM147" s="174" t="s">
        <v>282</v>
      </c>
    </row>
    <row r="148" spans="1:65" s="2" customFormat="1" ht="11.25">
      <c r="A148" s="33"/>
      <c r="B148" s="34"/>
      <c r="C148" s="35"/>
      <c r="D148" s="176" t="s">
        <v>118</v>
      </c>
      <c r="E148" s="35"/>
      <c r="F148" s="177" t="s">
        <v>283</v>
      </c>
      <c r="G148" s="35"/>
      <c r="H148" s="35"/>
      <c r="I148" s="178"/>
      <c r="J148" s="35"/>
      <c r="K148" s="35"/>
      <c r="L148" s="38"/>
      <c r="M148" s="179"/>
      <c r="N148" s="180"/>
      <c r="O148" s="63"/>
      <c r="P148" s="63"/>
      <c r="Q148" s="63"/>
      <c r="R148" s="63"/>
      <c r="S148" s="63"/>
      <c r="T148" s="64"/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T148" s="16" t="s">
        <v>118</v>
      </c>
      <c r="AU148" s="16" t="s">
        <v>82</v>
      </c>
    </row>
    <row r="149" spans="1:65" s="2" customFormat="1" ht="33" customHeight="1">
      <c r="A149" s="33"/>
      <c r="B149" s="34"/>
      <c r="C149" s="164" t="s">
        <v>284</v>
      </c>
      <c r="D149" s="164" t="s">
        <v>111</v>
      </c>
      <c r="E149" s="165" t="s">
        <v>285</v>
      </c>
      <c r="F149" s="166" t="s">
        <v>286</v>
      </c>
      <c r="G149" s="167" t="s">
        <v>267</v>
      </c>
      <c r="H149" s="168">
        <v>1730</v>
      </c>
      <c r="I149" s="169"/>
      <c r="J149" s="168">
        <f>ROUND(I149*H149,1)</f>
        <v>0</v>
      </c>
      <c r="K149" s="166" t="s">
        <v>115</v>
      </c>
      <c r="L149" s="38"/>
      <c r="M149" s="170" t="s">
        <v>19</v>
      </c>
      <c r="N149" s="171" t="s">
        <v>43</v>
      </c>
      <c r="O149" s="63"/>
      <c r="P149" s="172">
        <f>O149*H149</f>
        <v>0</v>
      </c>
      <c r="Q149" s="172">
        <v>5.0000000000000002E-5</v>
      </c>
      <c r="R149" s="172">
        <f>Q149*H149</f>
        <v>8.6500000000000007E-2</v>
      </c>
      <c r="S149" s="172">
        <v>0</v>
      </c>
      <c r="T149" s="173">
        <f>S149*H149</f>
        <v>0</v>
      </c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R149" s="174" t="s">
        <v>135</v>
      </c>
      <c r="AT149" s="174" t="s">
        <v>111</v>
      </c>
      <c r="AU149" s="174" t="s">
        <v>82</v>
      </c>
      <c r="AY149" s="16" t="s">
        <v>110</v>
      </c>
      <c r="BE149" s="175">
        <f>IF(N149="základní",J149,0)</f>
        <v>0</v>
      </c>
      <c r="BF149" s="175">
        <f>IF(N149="snížená",J149,0)</f>
        <v>0</v>
      </c>
      <c r="BG149" s="175">
        <f>IF(N149="zákl. přenesená",J149,0)</f>
        <v>0</v>
      </c>
      <c r="BH149" s="175">
        <f>IF(N149="sníž. přenesená",J149,0)</f>
        <v>0</v>
      </c>
      <c r="BI149" s="175">
        <f>IF(N149="nulová",J149,0)</f>
        <v>0</v>
      </c>
      <c r="BJ149" s="16" t="s">
        <v>80</v>
      </c>
      <c r="BK149" s="175">
        <f>ROUND(I149*H149,1)</f>
        <v>0</v>
      </c>
      <c r="BL149" s="16" t="s">
        <v>135</v>
      </c>
      <c r="BM149" s="174" t="s">
        <v>287</v>
      </c>
    </row>
    <row r="150" spans="1:65" s="2" customFormat="1" ht="11.25">
      <c r="A150" s="33"/>
      <c r="B150" s="34"/>
      <c r="C150" s="35"/>
      <c r="D150" s="176" t="s">
        <v>118</v>
      </c>
      <c r="E150" s="35"/>
      <c r="F150" s="177" t="s">
        <v>288</v>
      </c>
      <c r="G150" s="35"/>
      <c r="H150" s="35"/>
      <c r="I150" s="178"/>
      <c r="J150" s="35"/>
      <c r="K150" s="35"/>
      <c r="L150" s="38"/>
      <c r="M150" s="179"/>
      <c r="N150" s="180"/>
      <c r="O150" s="63"/>
      <c r="P150" s="63"/>
      <c r="Q150" s="63"/>
      <c r="R150" s="63"/>
      <c r="S150" s="63"/>
      <c r="T150" s="64"/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T150" s="16" t="s">
        <v>118</v>
      </c>
      <c r="AU150" s="16" t="s">
        <v>82</v>
      </c>
    </row>
    <row r="151" spans="1:65" s="13" customFormat="1" ht="11.25">
      <c r="B151" s="195"/>
      <c r="C151" s="196"/>
      <c r="D151" s="181" t="s">
        <v>178</v>
      </c>
      <c r="E151" s="197" t="s">
        <v>19</v>
      </c>
      <c r="F151" s="198" t="s">
        <v>289</v>
      </c>
      <c r="G151" s="196"/>
      <c r="H151" s="199">
        <v>1520</v>
      </c>
      <c r="I151" s="200"/>
      <c r="J151" s="196"/>
      <c r="K151" s="196"/>
      <c r="L151" s="201"/>
      <c r="M151" s="202"/>
      <c r="N151" s="203"/>
      <c r="O151" s="203"/>
      <c r="P151" s="203"/>
      <c r="Q151" s="203"/>
      <c r="R151" s="203"/>
      <c r="S151" s="203"/>
      <c r="T151" s="204"/>
      <c r="AT151" s="205" t="s">
        <v>178</v>
      </c>
      <c r="AU151" s="205" t="s">
        <v>82</v>
      </c>
      <c r="AV151" s="13" t="s">
        <v>82</v>
      </c>
      <c r="AW151" s="13" t="s">
        <v>33</v>
      </c>
      <c r="AX151" s="13" t="s">
        <v>72</v>
      </c>
      <c r="AY151" s="205" t="s">
        <v>110</v>
      </c>
    </row>
    <row r="152" spans="1:65" s="13" customFormat="1" ht="11.25">
      <c r="B152" s="195"/>
      <c r="C152" s="196"/>
      <c r="D152" s="181" t="s">
        <v>178</v>
      </c>
      <c r="E152" s="197" t="s">
        <v>19</v>
      </c>
      <c r="F152" s="198" t="s">
        <v>278</v>
      </c>
      <c r="G152" s="196"/>
      <c r="H152" s="199">
        <v>210</v>
      </c>
      <c r="I152" s="200"/>
      <c r="J152" s="196"/>
      <c r="K152" s="196"/>
      <c r="L152" s="201"/>
      <c r="M152" s="202"/>
      <c r="N152" s="203"/>
      <c r="O152" s="203"/>
      <c r="P152" s="203"/>
      <c r="Q152" s="203"/>
      <c r="R152" s="203"/>
      <c r="S152" s="203"/>
      <c r="T152" s="204"/>
      <c r="AT152" s="205" t="s">
        <v>178</v>
      </c>
      <c r="AU152" s="205" t="s">
        <v>82</v>
      </c>
      <c r="AV152" s="13" t="s">
        <v>82</v>
      </c>
      <c r="AW152" s="13" t="s">
        <v>33</v>
      </c>
      <c r="AX152" s="13" t="s">
        <v>72</v>
      </c>
      <c r="AY152" s="205" t="s">
        <v>110</v>
      </c>
    </row>
    <row r="153" spans="1:65" s="2" customFormat="1" ht="33" customHeight="1">
      <c r="A153" s="33"/>
      <c r="B153" s="34"/>
      <c r="C153" s="164" t="s">
        <v>290</v>
      </c>
      <c r="D153" s="164" t="s">
        <v>111</v>
      </c>
      <c r="E153" s="165" t="s">
        <v>291</v>
      </c>
      <c r="F153" s="166" t="s">
        <v>292</v>
      </c>
      <c r="G153" s="167" t="s">
        <v>267</v>
      </c>
      <c r="H153" s="168">
        <v>1730</v>
      </c>
      <c r="I153" s="169"/>
      <c r="J153" s="168">
        <f>ROUND(I153*H153,1)</f>
        <v>0</v>
      </c>
      <c r="K153" s="166" t="s">
        <v>115</v>
      </c>
      <c r="L153" s="38"/>
      <c r="M153" s="170" t="s">
        <v>19</v>
      </c>
      <c r="N153" s="171" t="s">
        <v>43</v>
      </c>
      <c r="O153" s="63"/>
      <c r="P153" s="172">
        <f>O153*H153</f>
        <v>0</v>
      </c>
      <c r="Q153" s="172">
        <v>1.1E-4</v>
      </c>
      <c r="R153" s="172">
        <f>Q153*H153</f>
        <v>0.1903</v>
      </c>
      <c r="S153" s="172">
        <v>0</v>
      </c>
      <c r="T153" s="173">
        <f>S153*H153</f>
        <v>0</v>
      </c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R153" s="174" t="s">
        <v>135</v>
      </c>
      <c r="AT153" s="174" t="s">
        <v>111</v>
      </c>
      <c r="AU153" s="174" t="s">
        <v>82</v>
      </c>
      <c r="AY153" s="16" t="s">
        <v>110</v>
      </c>
      <c r="BE153" s="175">
        <f>IF(N153="základní",J153,0)</f>
        <v>0</v>
      </c>
      <c r="BF153" s="175">
        <f>IF(N153="snížená",J153,0)</f>
        <v>0</v>
      </c>
      <c r="BG153" s="175">
        <f>IF(N153="zákl. přenesená",J153,0)</f>
        <v>0</v>
      </c>
      <c r="BH153" s="175">
        <f>IF(N153="sníž. přenesená",J153,0)</f>
        <v>0</v>
      </c>
      <c r="BI153" s="175">
        <f>IF(N153="nulová",J153,0)</f>
        <v>0</v>
      </c>
      <c r="BJ153" s="16" t="s">
        <v>80</v>
      </c>
      <c r="BK153" s="175">
        <f>ROUND(I153*H153,1)</f>
        <v>0</v>
      </c>
      <c r="BL153" s="16" t="s">
        <v>135</v>
      </c>
      <c r="BM153" s="174" t="s">
        <v>293</v>
      </c>
    </row>
    <row r="154" spans="1:65" s="2" customFormat="1" ht="11.25">
      <c r="A154" s="33"/>
      <c r="B154" s="34"/>
      <c r="C154" s="35"/>
      <c r="D154" s="176" t="s">
        <v>118</v>
      </c>
      <c r="E154" s="35"/>
      <c r="F154" s="177" t="s">
        <v>294</v>
      </c>
      <c r="G154" s="35"/>
      <c r="H154" s="35"/>
      <c r="I154" s="178"/>
      <c r="J154" s="35"/>
      <c r="K154" s="35"/>
      <c r="L154" s="38"/>
      <c r="M154" s="179"/>
      <c r="N154" s="180"/>
      <c r="O154" s="63"/>
      <c r="P154" s="63"/>
      <c r="Q154" s="63"/>
      <c r="R154" s="63"/>
      <c r="S154" s="63"/>
      <c r="T154" s="64"/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T154" s="16" t="s">
        <v>118</v>
      </c>
      <c r="AU154" s="16" t="s">
        <v>82</v>
      </c>
    </row>
    <row r="155" spans="1:65" s="2" customFormat="1" ht="24.2" customHeight="1">
      <c r="A155" s="33"/>
      <c r="B155" s="34"/>
      <c r="C155" s="164" t="s">
        <v>7</v>
      </c>
      <c r="D155" s="164" t="s">
        <v>111</v>
      </c>
      <c r="E155" s="165" t="s">
        <v>295</v>
      </c>
      <c r="F155" s="166" t="s">
        <v>296</v>
      </c>
      <c r="G155" s="167" t="s">
        <v>267</v>
      </c>
      <c r="H155" s="168">
        <v>26</v>
      </c>
      <c r="I155" s="169"/>
      <c r="J155" s="168">
        <f>ROUND(I155*H155,1)</f>
        <v>0</v>
      </c>
      <c r="K155" s="166" t="s">
        <v>115</v>
      </c>
      <c r="L155" s="38"/>
      <c r="M155" s="170" t="s">
        <v>19</v>
      </c>
      <c r="N155" s="171" t="s">
        <v>43</v>
      </c>
      <c r="O155" s="63"/>
      <c r="P155" s="172">
        <f>O155*H155</f>
        <v>0</v>
      </c>
      <c r="Q155" s="172">
        <v>2.0000000000000001E-4</v>
      </c>
      <c r="R155" s="172">
        <f>Q155*H155</f>
        <v>5.2000000000000006E-3</v>
      </c>
      <c r="S155" s="172">
        <v>0</v>
      </c>
      <c r="T155" s="173">
        <f>S155*H155</f>
        <v>0</v>
      </c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R155" s="174" t="s">
        <v>135</v>
      </c>
      <c r="AT155" s="174" t="s">
        <v>111</v>
      </c>
      <c r="AU155" s="174" t="s">
        <v>82</v>
      </c>
      <c r="AY155" s="16" t="s">
        <v>110</v>
      </c>
      <c r="BE155" s="175">
        <f>IF(N155="základní",J155,0)</f>
        <v>0</v>
      </c>
      <c r="BF155" s="175">
        <f>IF(N155="snížená",J155,0)</f>
        <v>0</v>
      </c>
      <c r="BG155" s="175">
        <f>IF(N155="zákl. přenesená",J155,0)</f>
        <v>0</v>
      </c>
      <c r="BH155" s="175">
        <f>IF(N155="sníž. přenesená",J155,0)</f>
        <v>0</v>
      </c>
      <c r="BI155" s="175">
        <f>IF(N155="nulová",J155,0)</f>
        <v>0</v>
      </c>
      <c r="BJ155" s="16" t="s">
        <v>80</v>
      </c>
      <c r="BK155" s="175">
        <f>ROUND(I155*H155,1)</f>
        <v>0</v>
      </c>
      <c r="BL155" s="16" t="s">
        <v>135</v>
      </c>
      <c r="BM155" s="174" t="s">
        <v>297</v>
      </c>
    </row>
    <row r="156" spans="1:65" s="2" customFormat="1" ht="11.25">
      <c r="A156" s="33"/>
      <c r="B156" s="34"/>
      <c r="C156" s="35"/>
      <c r="D156" s="176" t="s">
        <v>118</v>
      </c>
      <c r="E156" s="35"/>
      <c r="F156" s="177" t="s">
        <v>298</v>
      </c>
      <c r="G156" s="35"/>
      <c r="H156" s="35"/>
      <c r="I156" s="178"/>
      <c r="J156" s="35"/>
      <c r="K156" s="35"/>
      <c r="L156" s="38"/>
      <c r="M156" s="179"/>
      <c r="N156" s="180"/>
      <c r="O156" s="63"/>
      <c r="P156" s="63"/>
      <c r="Q156" s="63"/>
      <c r="R156" s="63"/>
      <c r="S156" s="63"/>
      <c r="T156" s="64"/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T156" s="16" t="s">
        <v>118</v>
      </c>
      <c r="AU156" s="16" t="s">
        <v>82</v>
      </c>
    </row>
    <row r="157" spans="1:65" s="13" customFormat="1" ht="11.25">
      <c r="B157" s="195"/>
      <c r="C157" s="196"/>
      <c r="D157" s="181" t="s">
        <v>178</v>
      </c>
      <c r="E157" s="197" t="s">
        <v>19</v>
      </c>
      <c r="F157" s="198" t="s">
        <v>299</v>
      </c>
      <c r="G157" s="196"/>
      <c r="H157" s="199">
        <v>26</v>
      </c>
      <c r="I157" s="200"/>
      <c r="J157" s="196"/>
      <c r="K157" s="196"/>
      <c r="L157" s="201"/>
      <c r="M157" s="202"/>
      <c r="N157" s="203"/>
      <c r="O157" s="203"/>
      <c r="P157" s="203"/>
      <c r="Q157" s="203"/>
      <c r="R157" s="203"/>
      <c r="S157" s="203"/>
      <c r="T157" s="204"/>
      <c r="AT157" s="205" t="s">
        <v>178</v>
      </c>
      <c r="AU157" s="205" t="s">
        <v>82</v>
      </c>
      <c r="AV157" s="13" t="s">
        <v>82</v>
      </c>
      <c r="AW157" s="13" t="s">
        <v>33</v>
      </c>
      <c r="AX157" s="13" t="s">
        <v>72</v>
      </c>
      <c r="AY157" s="205" t="s">
        <v>110</v>
      </c>
    </row>
    <row r="158" spans="1:65" s="2" customFormat="1" ht="33" customHeight="1">
      <c r="A158" s="33"/>
      <c r="B158" s="34"/>
      <c r="C158" s="164" t="s">
        <v>300</v>
      </c>
      <c r="D158" s="164" t="s">
        <v>111</v>
      </c>
      <c r="E158" s="165" t="s">
        <v>301</v>
      </c>
      <c r="F158" s="166" t="s">
        <v>302</v>
      </c>
      <c r="G158" s="167" t="s">
        <v>267</v>
      </c>
      <c r="H158" s="168">
        <v>26</v>
      </c>
      <c r="I158" s="169"/>
      <c r="J158" s="168">
        <f>ROUND(I158*H158,1)</f>
        <v>0</v>
      </c>
      <c r="K158" s="166" t="s">
        <v>115</v>
      </c>
      <c r="L158" s="38"/>
      <c r="M158" s="170" t="s">
        <v>19</v>
      </c>
      <c r="N158" s="171" t="s">
        <v>43</v>
      </c>
      <c r="O158" s="63"/>
      <c r="P158" s="172">
        <f>O158*H158</f>
        <v>0</v>
      </c>
      <c r="Q158" s="172">
        <v>6.4999999999999997E-4</v>
      </c>
      <c r="R158" s="172">
        <f>Q158*H158</f>
        <v>1.6899999999999998E-2</v>
      </c>
      <c r="S158" s="172">
        <v>0</v>
      </c>
      <c r="T158" s="173">
        <f>S158*H158</f>
        <v>0</v>
      </c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R158" s="174" t="s">
        <v>135</v>
      </c>
      <c r="AT158" s="174" t="s">
        <v>111</v>
      </c>
      <c r="AU158" s="174" t="s">
        <v>82</v>
      </c>
      <c r="AY158" s="16" t="s">
        <v>110</v>
      </c>
      <c r="BE158" s="175">
        <f>IF(N158="základní",J158,0)</f>
        <v>0</v>
      </c>
      <c r="BF158" s="175">
        <f>IF(N158="snížená",J158,0)</f>
        <v>0</v>
      </c>
      <c r="BG158" s="175">
        <f>IF(N158="zákl. přenesená",J158,0)</f>
        <v>0</v>
      </c>
      <c r="BH158" s="175">
        <f>IF(N158="sníž. přenesená",J158,0)</f>
        <v>0</v>
      </c>
      <c r="BI158" s="175">
        <f>IF(N158="nulová",J158,0)</f>
        <v>0</v>
      </c>
      <c r="BJ158" s="16" t="s">
        <v>80</v>
      </c>
      <c r="BK158" s="175">
        <f>ROUND(I158*H158,1)</f>
        <v>0</v>
      </c>
      <c r="BL158" s="16" t="s">
        <v>135</v>
      </c>
      <c r="BM158" s="174" t="s">
        <v>303</v>
      </c>
    </row>
    <row r="159" spans="1:65" s="2" customFormat="1" ht="11.25">
      <c r="A159" s="33"/>
      <c r="B159" s="34"/>
      <c r="C159" s="35"/>
      <c r="D159" s="176" t="s">
        <v>118</v>
      </c>
      <c r="E159" s="35"/>
      <c r="F159" s="177" t="s">
        <v>304</v>
      </c>
      <c r="G159" s="35"/>
      <c r="H159" s="35"/>
      <c r="I159" s="178"/>
      <c r="J159" s="35"/>
      <c r="K159" s="35"/>
      <c r="L159" s="38"/>
      <c r="M159" s="179"/>
      <c r="N159" s="180"/>
      <c r="O159" s="63"/>
      <c r="P159" s="63"/>
      <c r="Q159" s="63"/>
      <c r="R159" s="63"/>
      <c r="S159" s="63"/>
      <c r="T159" s="64"/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T159" s="16" t="s">
        <v>118</v>
      </c>
      <c r="AU159" s="16" t="s">
        <v>82</v>
      </c>
    </row>
    <row r="160" spans="1:65" s="2" customFormat="1" ht="33" customHeight="1">
      <c r="A160" s="33"/>
      <c r="B160" s="34"/>
      <c r="C160" s="164" t="s">
        <v>305</v>
      </c>
      <c r="D160" s="164" t="s">
        <v>111</v>
      </c>
      <c r="E160" s="165" t="s">
        <v>306</v>
      </c>
      <c r="F160" s="166" t="s">
        <v>307</v>
      </c>
      <c r="G160" s="167" t="s">
        <v>267</v>
      </c>
      <c r="H160" s="168">
        <v>98</v>
      </c>
      <c r="I160" s="169"/>
      <c r="J160" s="168">
        <f>ROUND(I160*H160,1)</f>
        <v>0</v>
      </c>
      <c r="K160" s="166" t="s">
        <v>115</v>
      </c>
      <c r="L160" s="38"/>
      <c r="M160" s="170" t="s">
        <v>19</v>
      </c>
      <c r="N160" s="171" t="s">
        <v>43</v>
      </c>
      <c r="O160" s="63"/>
      <c r="P160" s="172">
        <f>O160*H160</f>
        <v>0</v>
      </c>
      <c r="Q160" s="172">
        <v>1E-4</v>
      </c>
      <c r="R160" s="172">
        <f>Q160*H160</f>
        <v>9.7999999999999997E-3</v>
      </c>
      <c r="S160" s="172">
        <v>0</v>
      </c>
      <c r="T160" s="173">
        <f>S160*H160</f>
        <v>0</v>
      </c>
      <c r="U160" s="33"/>
      <c r="V160" s="33"/>
      <c r="W160" s="33"/>
      <c r="X160" s="33"/>
      <c r="Y160" s="33"/>
      <c r="Z160" s="33"/>
      <c r="AA160" s="33"/>
      <c r="AB160" s="33"/>
      <c r="AC160" s="33"/>
      <c r="AD160" s="33"/>
      <c r="AE160" s="33"/>
      <c r="AR160" s="174" t="s">
        <v>135</v>
      </c>
      <c r="AT160" s="174" t="s">
        <v>111</v>
      </c>
      <c r="AU160" s="174" t="s">
        <v>82</v>
      </c>
      <c r="AY160" s="16" t="s">
        <v>110</v>
      </c>
      <c r="BE160" s="175">
        <f>IF(N160="základní",J160,0)</f>
        <v>0</v>
      </c>
      <c r="BF160" s="175">
        <f>IF(N160="snížená",J160,0)</f>
        <v>0</v>
      </c>
      <c r="BG160" s="175">
        <f>IF(N160="zákl. přenesená",J160,0)</f>
        <v>0</v>
      </c>
      <c r="BH160" s="175">
        <f>IF(N160="sníž. přenesená",J160,0)</f>
        <v>0</v>
      </c>
      <c r="BI160" s="175">
        <f>IF(N160="nulová",J160,0)</f>
        <v>0</v>
      </c>
      <c r="BJ160" s="16" t="s">
        <v>80</v>
      </c>
      <c r="BK160" s="175">
        <f>ROUND(I160*H160,1)</f>
        <v>0</v>
      </c>
      <c r="BL160" s="16" t="s">
        <v>135</v>
      </c>
      <c r="BM160" s="174" t="s">
        <v>308</v>
      </c>
    </row>
    <row r="161" spans="1:65" s="2" customFormat="1" ht="11.25">
      <c r="A161" s="33"/>
      <c r="B161" s="34"/>
      <c r="C161" s="35"/>
      <c r="D161" s="176" t="s">
        <v>118</v>
      </c>
      <c r="E161" s="35"/>
      <c r="F161" s="177" t="s">
        <v>309</v>
      </c>
      <c r="G161" s="35"/>
      <c r="H161" s="35"/>
      <c r="I161" s="178"/>
      <c r="J161" s="35"/>
      <c r="K161" s="35"/>
      <c r="L161" s="38"/>
      <c r="M161" s="179"/>
      <c r="N161" s="180"/>
      <c r="O161" s="63"/>
      <c r="P161" s="63"/>
      <c r="Q161" s="63"/>
      <c r="R161" s="63"/>
      <c r="S161" s="63"/>
      <c r="T161" s="64"/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T161" s="16" t="s">
        <v>118</v>
      </c>
      <c r="AU161" s="16" t="s">
        <v>82</v>
      </c>
    </row>
    <row r="162" spans="1:65" s="13" customFormat="1" ht="11.25">
      <c r="B162" s="195"/>
      <c r="C162" s="196"/>
      <c r="D162" s="181" t="s">
        <v>178</v>
      </c>
      <c r="E162" s="197" t="s">
        <v>19</v>
      </c>
      <c r="F162" s="198" t="s">
        <v>310</v>
      </c>
      <c r="G162" s="196"/>
      <c r="H162" s="199">
        <v>14</v>
      </c>
      <c r="I162" s="200"/>
      <c r="J162" s="196"/>
      <c r="K162" s="196"/>
      <c r="L162" s="201"/>
      <c r="M162" s="202"/>
      <c r="N162" s="203"/>
      <c r="O162" s="203"/>
      <c r="P162" s="203"/>
      <c r="Q162" s="203"/>
      <c r="R162" s="203"/>
      <c r="S162" s="203"/>
      <c r="T162" s="204"/>
      <c r="AT162" s="205" t="s">
        <v>178</v>
      </c>
      <c r="AU162" s="205" t="s">
        <v>82</v>
      </c>
      <c r="AV162" s="13" t="s">
        <v>82</v>
      </c>
      <c r="AW162" s="13" t="s">
        <v>33</v>
      </c>
      <c r="AX162" s="13" t="s">
        <v>72</v>
      </c>
      <c r="AY162" s="205" t="s">
        <v>110</v>
      </c>
    </row>
    <row r="163" spans="1:65" s="13" customFormat="1" ht="11.25">
      <c r="B163" s="195"/>
      <c r="C163" s="196"/>
      <c r="D163" s="181" t="s">
        <v>178</v>
      </c>
      <c r="E163" s="197" t="s">
        <v>19</v>
      </c>
      <c r="F163" s="198" t="s">
        <v>311</v>
      </c>
      <c r="G163" s="196"/>
      <c r="H163" s="199">
        <v>84</v>
      </c>
      <c r="I163" s="200"/>
      <c r="J163" s="196"/>
      <c r="K163" s="196"/>
      <c r="L163" s="201"/>
      <c r="M163" s="202"/>
      <c r="N163" s="203"/>
      <c r="O163" s="203"/>
      <c r="P163" s="203"/>
      <c r="Q163" s="203"/>
      <c r="R163" s="203"/>
      <c r="S163" s="203"/>
      <c r="T163" s="204"/>
      <c r="AT163" s="205" t="s">
        <v>178</v>
      </c>
      <c r="AU163" s="205" t="s">
        <v>82</v>
      </c>
      <c r="AV163" s="13" t="s">
        <v>82</v>
      </c>
      <c r="AW163" s="13" t="s">
        <v>33</v>
      </c>
      <c r="AX163" s="13" t="s">
        <v>72</v>
      </c>
      <c r="AY163" s="205" t="s">
        <v>110</v>
      </c>
    </row>
    <row r="164" spans="1:65" s="2" customFormat="1" ht="33" customHeight="1">
      <c r="A164" s="33"/>
      <c r="B164" s="34"/>
      <c r="C164" s="164" t="s">
        <v>312</v>
      </c>
      <c r="D164" s="164" t="s">
        <v>111</v>
      </c>
      <c r="E164" s="165" t="s">
        <v>313</v>
      </c>
      <c r="F164" s="166" t="s">
        <v>314</v>
      </c>
      <c r="G164" s="167" t="s">
        <v>267</v>
      </c>
      <c r="H164" s="168">
        <v>98</v>
      </c>
      <c r="I164" s="169"/>
      <c r="J164" s="168">
        <f>ROUND(I164*H164,1)</f>
        <v>0</v>
      </c>
      <c r="K164" s="166" t="s">
        <v>115</v>
      </c>
      <c r="L164" s="38"/>
      <c r="M164" s="170" t="s">
        <v>19</v>
      </c>
      <c r="N164" s="171" t="s">
        <v>43</v>
      </c>
      <c r="O164" s="63"/>
      <c r="P164" s="172">
        <f>O164*H164</f>
        <v>0</v>
      </c>
      <c r="Q164" s="172">
        <v>3.8000000000000002E-4</v>
      </c>
      <c r="R164" s="172">
        <f>Q164*H164</f>
        <v>3.7240000000000002E-2</v>
      </c>
      <c r="S164" s="172">
        <v>0</v>
      </c>
      <c r="T164" s="173">
        <f>S164*H164</f>
        <v>0</v>
      </c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R164" s="174" t="s">
        <v>135</v>
      </c>
      <c r="AT164" s="174" t="s">
        <v>111</v>
      </c>
      <c r="AU164" s="174" t="s">
        <v>82</v>
      </c>
      <c r="AY164" s="16" t="s">
        <v>110</v>
      </c>
      <c r="BE164" s="175">
        <f>IF(N164="základní",J164,0)</f>
        <v>0</v>
      </c>
      <c r="BF164" s="175">
        <f>IF(N164="snížená",J164,0)</f>
        <v>0</v>
      </c>
      <c r="BG164" s="175">
        <f>IF(N164="zákl. přenesená",J164,0)</f>
        <v>0</v>
      </c>
      <c r="BH164" s="175">
        <f>IF(N164="sníž. přenesená",J164,0)</f>
        <v>0</v>
      </c>
      <c r="BI164" s="175">
        <f>IF(N164="nulová",J164,0)</f>
        <v>0</v>
      </c>
      <c r="BJ164" s="16" t="s">
        <v>80</v>
      </c>
      <c r="BK164" s="175">
        <f>ROUND(I164*H164,1)</f>
        <v>0</v>
      </c>
      <c r="BL164" s="16" t="s">
        <v>135</v>
      </c>
      <c r="BM164" s="174" t="s">
        <v>315</v>
      </c>
    </row>
    <row r="165" spans="1:65" s="2" customFormat="1" ht="11.25">
      <c r="A165" s="33"/>
      <c r="B165" s="34"/>
      <c r="C165" s="35"/>
      <c r="D165" s="176" t="s">
        <v>118</v>
      </c>
      <c r="E165" s="35"/>
      <c r="F165" s="177" t="s">
        <v>316</v>
      </c>
      <c r="G165" s="35"/>
      <c r="H165" s="35"/>
      <c r="I165" s="178"/>
      <c r="J165" s="35"/>
      <c r="K165" s="35"/>
      <c r="L165" s="38"/>
      <c r="M165" s="179"/>
      <c r="N165" s="180"/>
      <c r="O165" s="63"/>
      <c r="P165" s="63"/>
      <c r="Q165" s="63"/>
      <c r="R165" s="63"/>
      <c r="S165" s="63"/>
      <c r="T165" s="64"/>
      <c r="U165" s="33"/>
      <c r="V165" s="33"/>
      <c r="W165" s="33"/>
      <c r="X165" s="33"/>
      <c r="Y165" s="33"/>
      <c r="Z165" s="33"/>
      <c r="AA165" s="33"/>
      <c r="AB165" s="33"/>
      <c r="AC165" s="33"/>
      <c r="AD165" s="33"/>
      <c r="AE165" s="33"/>
      <c r="AT165" s="16" t="s">
        <v>118</v>
      </c>
      <c r="AU165" s="16" t="s">
        <v>82</v>
      </c>
    </row>
    <row r="166" spans="1:65" s="2" customFormat="1" ht="37.9" customHeight="1">
      <c r="A166" s="33"/>
      <c r="B166" s="34"/>
      <c r="C166" s="164" t="s">
        <v>317</v>
      </c>
      <c r="D166" s="164" t="s">
        <v>111</v>
      </c>
      <c r="E166" s="165" t="s">
        <v>318</v>
      </c>
      <c r="F166" s="166" t="s">
        <v>319</v>
      </c>
      <c r="G166" s="167" t="s">
        <v>267</v>
      </c>
      <c r="H166" s="168">
        <v>68</v>
      </c>
      <c r="I166" s="169"/>
      <c r="J166" s="168">
        <f>ROUND(I166*H166,1)</f>
        <v>0</v>
      </c>
      <c r="K166" s="166" t="s">
        <v>115</v>
      </c>
      <c r="L166" s="38"/>
      <c r="M166" s="170" t="s">
        <v>19</v>
      </c>
      <c r="N166" s="171" t="s">
        <v>43</v>
      </c>
      <c r="O166" s="63"/>
      <c r="P166" s="172">
        <f>O166*H166</f>
        <v>0</v>
      </c>
      <c r="Q166" s="172">
        <v>1.0000000000000001E-5</v>
      </c>
      <c r="R166" s="172">
        <f>Q166*H166</f>
        <v>6.8000000000000005E-4</v>
      </c>
      <c r="S166" s="172">
        <v>0</v>
      </c>
      <c r="T166" s="173">
        <f>S166*H166</f>
        <v>0</v>
      </c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  <c r="AR166" s="174" t="s">
        <v>135</v>
      </c>
      <c r="AT166" s="174" t="s">
        <v>111</v>
      </c>
      <c r="AU166" s="174" t="s">
        <v>82</v>
      </c>
      <c r="AY166" s="16" t="s">
        <v>110</v>
      </c>
      <c r="BE166" s="175">
        <f>IF(N166="základní",J166,0)</f>
        <v>0</v>
      </c>
      <c r="BF166" s="175">
        <f>IF(N166="snížená",J166,0)</f>
        <v>0</v>
      </c>
      <c r="BG166" s="175">
        <f>IF(N166="zákl. přenesená",J166,0)</f>
        <v>0</v>
      </c>
      <c r="BH166" s="175">
        <f>IF(N166="sníž. přenesená",J166,0)</f>
        <v>0</v>
      </c>
      <c r="BI166" s="175">
        <f>IF(N166="nulová",J166,0)</f>
        <v>0</v>
      </c>
      <c r="BJ166" s="16" t="s">
        <v>80</v>
      </c>
      <c r="BK166" s="175">
        <f>ROUND(I166*H166,1)</f>
        <v>0</v>
      </c>
      <c r="BL166" s="16" t="s">
        <v>135</v>
      </c>
      <c r="BM166" s="174" t="s">
        <v>320</v>
      </c>
    </row>
    <row r="167" spans="1:65" s="2" customFormat="1" ht="11.25">
      <c r="A167" s="33"/>
      <c r="B167" s="34"/>
      <c r="C167" s="35"/>
      <c r="D167" s="176" t="s">
        <v>118</v>
      </c>
      <c r="E167" s="35"/>
      <c r="F167" s="177" t="s">
        <v>321</v>
      </c>
      <c r="G167" s="35"/>
      <c r="H167" s="35"/>
      <c r="I167" s="178"/>
      <c r="J167" s="35"/>
      <c r="K167" s="35"/>
      <c r="L167" s="38"/>
      <c r="M167" s="179"/>
      <c r="N167" s="180"/>
      <c r="O167" s="63"/>
      <c r="P167" s="63"/>
      <c r="Q167" s="63"/>
      <c r="R167" s="63"/>
      <c r="S167" s="63"/>
      <c r="T167" s="64"/>
      <c r="U167" s="33"/>
      <c r="V167" s="33"/>
      <c r="W167" s="33"/>
      <c r="X167" s="33"/>
      <c r="Y167" s="33"/>
      <c r="Z167" s="33"/>
      <c r="AA167" s="33"/>
      <c r="AB167" s="33"/>
      <c r="AC167" s="33"/>
      <c r="AD167" s="33"/>
      <c r="AE167" s="33"/>
      <c r="AT167" s="16" t="s">
        <v>118</v>
      </c>
      <c r="AU167" s="16" t="s">
        <v>82</v>
      </c>
    </row>
    <row r="168" spans="1:65" s="14" customFormat="1" ht="11.25">
      <c r="B168" s="206"/>
      <c r="C168" s="207"/>
      <c r="D168" s="181" t="s">
        <v>178</v>
      </c>
      <c r="E168" s="208" t="s">
        <v>19</v>
      </c>
      <c r="F168" s="209" t="s">
        <v>322</v>
      </c>
      <c r="G168" s="207"/>
      <c r="H168" s="208" t="s">
        <v>19</v>
      </c>
      <c r="I168" s="210"/>
      <c r="J168" s="207"/>
      <c r="K168" s="207"/>
      <c r="L168" s="211"/>
      <c r="M168" s="212"/>
      <c r="N168" s="213"/>
      <c r="O168" s="213"/>
      <c r="P168" s="213"/>
      <c r="Q168" s="213"/>
      <c r="R168" s="213"/>
      <c r="S168" s="213"/>
      <c r="T168" s="214"/>
      <c r="AT168" s="215" t="s">
        <v>178</v>
      </c>
      <c r="AU168" s="215" t="s">
        <v>82</v>
      </c>
      <c r="AV168" s="14" t="s">
        <v>80</v>
      </c>
      <c r="AW168" s="14" t="s">
        <v>33</v>
      </c>
      <c r="AX168" s="14" t="s">
        <v>72</v>
      </c>
      <c r="AY168" s="215" t="s">
        <v>110</v>
      </c>
    </row>
    <row r="169" spans="1:65" s="14" customFormat="1" ht="11.25">
      <c r="B169" s="206"/>
      <c r="C169" s="207"/>
      <c r="D169" s="181" t="s">
        <v>178</v>
      </c>
      <c r="E169" s="208" t="s">
        <v>19</v>
      </c>
      <c r="F169" s="209" t="s">
        <v>323</v>
      </c>
      <c r="G169" s="207"/>
      <c r="H169" s="208" t="s">
        <v>19</v>
      </c>
      <c r="I169" s="210"/>
      <c r="J169" s="207"/>
      <c r="K169" s="207"/>
      <c r="L169" s="211"/>
      <c r="M169" s="212"/>
      <c r="N169" s="213"/>
      <c r="O169" s="213"/>
      <c r="P169" s="213"/>
      <c r="Q169" s="213"/>
      <c r="R169" s="213"/>
      <c r="S169" s="213"/>
      <c r="T169" s="214"/>
      <c r="AT169" s="215" t="s">
        <v>178</v>
      </c>
      <c r="AU169" s="215" t="s">
        <v>82</v>
      </c>
      <c r="AV169" s="14" t="s">
        <v>80</v>
      </c>
      <c r="AW169" s="14" t="s">
        <v>33</v>
      </c>
      <c r="AX169" s="14" t="s">
        <v>72</v>
      </c>
      <c r="AY169" s="215" t="s">
        <v>110</v>
      </c>
    </row>
    <row r="170" spans="1:65" s="13" customFormat="1" ht="11.25">
      <c r="B170" s="195"/>
      <c r="C170" s="196"/>
      <c r="D170" s="181" t="s">
        <v>178</v>
      </c>
      <c r="E170" s="197" t="s">
        <v>19</v>
      </c>
      <c r="F170" s="198" t="s">
        <v>324</v>
      </c>
      <c r="G170" s="196"/>
      <c r="H170" s="199">
        <v>68</v>
      </c>
      <c r="I170" s="200"/>
      <c r="J170" s="196"/>
      <c r="K170" s="196"/>
      <c r="L170" s="201"/>
      <c r="M170" s="202"/>
      <c r="N170" s="203"/>
      <c r="O170" s="203"/>
      <c r="P170" s="203"/>
      <c r="Q170" s="203"/>
      <c r="R170" s="203"/>
      <c r="S170" s="203"/>
      <c r="T170" s="204"/>
      <c r="AT170" s="205" t="s">
        <v>178</v>
      </c>
      <c r="AU170" s="205" t="s">
        <v>82</v>
      </c>
      <c r="AV170" s="13" t="s">
        <v>82</v>
      </c>
      <c r="AW170" s="13" t="s">
        <v>33</v>
      </c>
      <c r="AX170" s="13" t="s">
        <v>72</v>
      </c>
      <c r="AY170" s="205" t="s">
        <v>110</v>
      </c>
    </row>
    <row r="171" spans="1:65" s="2" customFormat="1" ht="55.5" customHeight="1">
      <c r="A171" s="33"/>
      <c r="B171" s="34"/>
      <c r="C171" s="164" t="s">
        <v>325</v>
      </c>
      <c r="D171" s="164" t="s">
        <v>111</v>
      </c>
      <c r="E171" s="165" t="s">
        <v>326</v>
      </c>
      <c r="F171" s="166" t="s">
        <v>327</v>
      </c>
      <c r="G171" s="167" t="s">
        <v>267</v>
      </c>
      <c r="H171" s="168">
        <v>68</v>
      </c>
      <c r="I171" s="169"/>
      <c r="J171" s="168">
        <f>ROUND(I171*H171,1)</f>
        <v>0</v>
      </c>
      <c r="K171" s="166" t="s">
        <v>115</v>
      </c>
      <c r="L171" s="38"/>
      <c r="M171" s="170" t="s">
        <v>19</v>
      </c>
      <c r="N171" s="171" t="s">
        <v>43</v>
      </c>
      <c r="O171" s="63"/>
      <c r="P171" s="172">
        <f>O171*H171</f>
        <v>0</v>
      </c>
      <c r="Q171" s="172">
        <v>3.4000000000000002E-4</v>
      </c>
      <c r="R171" s="172">
        <f>Q171*H171</f>
        <v>2.3120000000000002E-2</v>
      </c>
      <c r="S171" s="172">
        <v>0</v>
      </c>
      <c r="T171" s="173">
        <f>S171*H171</f>
        <v>0</v>
      </c>
      <c r="U171" s="33"/>
      <c r="V171" s="33"/>
      <c r="W171" s="33"/>
      <c r="X171" s="33"/>
      <c r="Y171" s="33"/>
      <c r="Z171" s="33"/>
      <c r="AA171" s="33"/>
      <c r="AB171" s="33"/>
      <c r="AC171" s="33"/>
      <c r="AD171" s="33"/>
      <c r="AE171" s="33"/>
      <c r="AR171" s="174" t="s">
        <v>135</v>
      </c>
      <c r="AT171" s="174" t="s">
        <v>111</v>
      </c>
      <c r="AU171" s="174" t="s">
        <v>82</v>
      </c>
      <c r="AY171" s="16" t="s">
        <v>110</v>
      </c>
      <c r="BE171" s="175">
        <f>IF(N171="základní",J171,0)</f>
        <v>0</v>
      </c>
      <c r="BF171" s="175">
        <f>IF(N171="snížená",J171,0)</f>
        <v>0</v>
      </c>
      <c r="BG171" s="175">
        <f>IF(N171="zákl. přenesená",J171,0)</f>
        <v>0</v>
      </c>
      <c r="BH171" s="175">
        <f>IF(N171="sníž. přenesená",J171,0)</f>
        <v>0</v>
      </c>
      <c r="BI171" s="175">
        <f>IF(N171="nulová",J171,0)</f>
        <v>0</v>
      </c>
      <c r="BJ171" s="16" t="s">
        <v>80</v>
      </c>
      <c r="BK171" s="175">
        <f>ROUND(I171*H171,1)</f>
        <v>0</v>
      </c>
      <c r="BL171" s="16" t="s">
        <v>135</v>
      </c>
      <c r="BM171" s="174" t="s">
        <v>328</v>
      </c>
    </row>
    <row r="172" spans="1:65" s="2" customFormat="1" ht="11.25">
      <c r="A172" s="33"/>
      <c r="B172" s="34"/>
      <c r="C172" s="35"/>
      <c r="D172" s="176" t="s">
        <v>118</v>
      </c>
      <c r="E172" s="35"/>
      <c r="F172" s="177" t="s">
        <v>329</v>
      </c>
      <c r="G172" s="35"/>
      <c r="H172" s="35"/>
      <c r="I172" s="178"/>
      <c r="J172" s="35"/>
      <c r="K172" s="35"/>
      <c r="L172" s="38"/>
      <c r="M172" s="179"/>
      <c r="N172" s="180"/>
      <c r="O172" s="63"/>
      <c r="P172" s="63"/>
      <c r="Q172" s="63"/>
      <c r="R172" s="63"/>
      <c r="S172" s="63"/>
      <c r="T172" s="64"/>
      <c r="U172" s="33"/>
      <c r="V172" s="33"/>
      <c r="W172" s="33"/>
      <c r="X172" s="33"/>
      <c r="Y172" s="33"/>
      <c r="Z172" s="33"/>
      <c r="AA172" s="33"/>
      <c r="AB172" s="33"/>
      <c r="AC172" s="33"/>
      <c r="AD172" s="33"/>
      <c r="AE172" s="33"/>
      <c r="AT172" s="16" t="s">
        <v>118</v>
      </c>
      <c r="AU172" s="16" t="s">
        <v>82</v>
      </c>
    </row>
    <row r="173" spans="1:65" s="2" customFormat="1" ht="62.65" customHeight="1">
      <c r="A173" s="33"/>
      <c r="B173" s="34"/>
      <c r="C173" s="164" t="s">
        <v>330</v>
      </c>
      <c r="D173" s="164" t="s">
        <v>111</v>
      </c>
      <c r="E173" s="165" t="s">
        <v>331</v>
      </c>
      <c r="F173" s="166" t="s">
        <v>332</v>
      </c>
      <c r="G173" s="167" t="s">
        <v>267</v>
      </c>
      <c r="H173" s="168">
        <v>3250</v>
      </c>
      <c r="I173" s="169"/>
      <c r="J173" s="168">
        <f>ROUND(I173*H173,1)</f>
        <v>0</v>
      </c>
      <c r="K173" s="166" t="s">
        <v>115</v>
      </c>
      <c r="L173" s="38"/>
      <c r="M173" s="170" t="s">
        <v>19</v>
      </c>
      <c r="N173" s="171" t="s">
        <v>43</v>
      </c>
      <c r="O173" s="63"/>
      <c r="P173" s="172">
        <f>O173*H173</f>
        <v>0</v>
      </c>
      <c r="Q173" s="172">
        <v>6.0999999999999997E-4</v>
      </c>
      <c r="R173" s="172">
        <f>Q173*H173</f>
        <v>1.9824999999999999</v>
      </c>
      <c r="S173" s="172">
        <v>0</v>
      </c>
      <c r="T173" s="173">
        <f>S173*H173</f>
        <v>0</v>
      </c>
      <c r="U173" s="33"/>
      <c r="V173" s="33"/>
      <c r="W173" s="33"/>
      <c r="X173" s="33"/>
      <c r="Y173" s="33"/>
      <c r="Z173" s="33"/>
      <c r="AA173" s="33"/>
      <c r="AB173" s="33"/>
      <c r="AC173" s="33"/>
      <c r="AD173" s="33"/>
      <c r="AE173" s="33"/>
      <c r="AR173" s="174" t="s">
        <v>135</v>
      </c>
      <c r="AT173" s="174" t="s">
        <v>111</v>
      </c>
      <c r="AU173" s="174" t="s">
        <v>82</v>
      </c>
      <c r="AY173" s="16" t="s">
        <v>110</v>
      </c>
      <c r="BE173" s="175">
        <f>IF(N173="základní",J173,0)</f>
        <v>0</v>
      </c>
      <c r="BF173" s="175">
        <f>IF(N173="snížená",J173,0)</f>
        <v>0</v>
      </c>
      <c r="BG173" s="175">
        <f>IF(N173="zákl. přenesená",J173,0)</f>
        <v>0</v>
      </c>
      <c r="BH173" s="175">
        <f>IF(N173="sníž. přenesená",J173,0)</f>
        <v>0</v>
      </c>
      <c r="BI173" s="175">
        <f>IF(N173="nulová",J173,0)</f>
        <v>0</v>
      </c>
      <c r="BJ173" s="16" t="s">
        <v>80</v>
      </c>
      <c r="BK173" s="175">
        <f>ROUND(I173*H173,1)</f>
        <v>0</v>
      </c>
      <c r="BL173" s="16" t="s">
        <v>135</v>
      </c>
      <c r="BM173" s="174" t="s">
        <v>333</v>
      </c>
    </row>
    <row r="174" spans="1:65" s="2" customFormat="1" ht="11.25">
      <c r="A174" s="33"/>
      <c r="B174" s="34"/>
      <c r="C174" s="35"/>
      <c r="D174" s="176" t="s">
        <v>118</v>
      </c>
      <c r="E174" s="35"/>
      <c r="F174" s="177" t="s">
        <v>334</v>
      </c>
      <c r="G174" s="35"/>
      <c r="H174" s="35"/>
      <c r="I174" s="178"/>
      <c r="J174" s="35"/>
      <c r="K174" s="35"/>
      <c r="L174" s="38"/>
      <c r="M174" s="179"/>
      <c r="N174" s="180"/>
      <c r="O174" s="63"/>
      <c r="P174" s="63"/>
      <c r="Q174" s="63"/>
      <c r="R174" s="63"/>
      <c r="S174" s="63"/>
      <c r="T174" s="64"/>
      <c r="U174" s="33"/>
      <c r="V174" s="33"/>
      <c r="W174" s="33"/>
      <c r="X174" s="33"/>
      <c r="Y174" s="33"/>
      <c r="Z174" s="33"/>
      <c r="AA174" s="33"/>
      <c r="AB174" s="33"/>
      <c r="AC174" s="33"/>
      <c r="AD174" s="33"/>
      <c r="AE174" s="33"/>
      <c r="AT174" s="16" t="s">
        <v>118</v>
      </c>
      <c r="AU174" s="16" t="s">
        <v>82</v>
      </c>
    </row>
    <row r="175" spans="1:65" s="2" customFormat="1" ht="62.65" customHeight="1">
      <c r="A175" s="33"/>
      <c r="B175" s="34"/>
      <c r="C175" s="164" t="s">
        <v>335</v>
      </c>
      <c r="D175" s="164" t="s">
        <v>111</v>
      </c>
      <c r="E175" s="165" t="s">
        <v>336</v>
      </c>
      <c r="F175" s="166" t="s">
        <v>337</v>
      </c>
      <c r="G175" s="167" t="s">
        <v>267</v>
      </c>
      <c r="H175" s="168">
        <v>1085</v>
      </c>
      <c r="I175" s="169"/>
      <c r="J175" s="168">
        <f>ROUND(I175*H175,1)</f>
        <v>0</v>
      </c>
      <c r="K175" s="166" t="s">
        <v>115</v>
      </c>
      <c r="L175" s="38"/>
      <c r="M175" s="170" t="s">
        <v>19</v>
      </c>
      <c r="N175" s="171" t="s">
        <v>43</v>
      </c>
      <c r="O175" s="63"/>
      <c r="P175" s="172">
        <f>O175*H175</f>
        <v>0</v>
      </c>
      <c r="Q175" s="172">
        <v>0</v>
      </c>
      <c r="R175" s="172">
        <f>Q175*H175</f>
        <v>0</v>
      </c>
      <c r="S175" s="172">
        <v>0.17199999999999999</v>
      </c>
      <c r="T175" s="173">
        <f>S175*H175</f>
        <v>186.61999999999998</v>
      </c>
      <c r="U175" s="33"/>
      <c r="V175" s="33"/>
      <c r="W175" s="33"/>
      <c r="X175" s="33"/>
      <c r="Y175" s="33"/>
      <c r="Z175" s="33"/>
      <c r="AA175" s="33"/>
      <c r="AB175" s="33"/>
      <c r="AC175" s="33"/>
      <c r="AD175" s="33"/>
      <c r="AE175" s="33"/>
      <c r="AR175" s="174" t="s">
        <v>135</v>
      </c>
      <c r="AT175" s="174" t="s">
        <v>111</v>
      </c>
      <c r="AU175" s="174" t="s">
        <v>82</v>
      </c>
      <c r="AY175" s="16" t="s">
        <v>110</v>
      </c>
      <c r="BE175" s="175">
        <f>IF(N175="základní",J175,0)</f>
        <v>0</v>
      </c>
      <c r="BF175" s="175">
        <f>IF(N175="snížená",J175,0)</f>
        <v>0</v>
      </c>
      <c r="BG175" s="175">
        <f>IF(N175="zákl. přenesená",J175,0)</f>
        <v>0</v>
      </c>
      <c r="BH175" s="175">
        <f>IF(N175="sníž. přenesená",J175,0)</f>
        <v>0</v>
      </c>
      <c r="BI175" s="175">
        <f>IF(N175="nulová",J175,0)</f>
        <v>0</v>
      </c>
      <c r="BJ175" s="16" t="s">
        <v>80</v>
      </c>
      <c r="BK175" s="175">
        <f>ROUND(I175*H175,1)</f>
        <v>0</v>
      </c>
      <c r="BL175" s="16" t="s">
        <v>135</v>
      </c>
      <c r="BM175" s="174" t="s">
        <v>338</v>
      </c>
    </row>
    <row r="176" spans="1:65" s="2" customFormat="1" ht="11.25">
      <c r="A176" s="33"/>
      <c r="B176" s="34"/>
      <c r="C176" s="35"/>
      <c r="D176" s="176" t="s">
        <v>118</v>
      </c>
      <c r="E176" s="35"/>
      <c r="F176" s="177" t="s">
        <v>339</v>
      </c>
      <c r="G176" s="35"/>
      <c r="H176" s="35"/>
      <c r="I176" s="178"/>
      <c r="J176" s="35"/>
      <c r="K176" s="35"/>
      <c r="L176" s="38"/>
      <c r="M176" s="179"/>
      <c r="N176" s="180"/>
      <c r="O176" s="63"/>
      <c r="P176" s="63"/>
      <c r="Q176" s="63"/>
      <c r="R176" s="63"/>
      <c r="S176" s="63"/>
      <c r="T176" s="64"/>
      <c r="U176" s="33"/>
      <c r="V176" s="33"/>
      <c r="W176" s="33"/>
      <c r="X176" s="33"/>
      <c r="Y176" s="33"/>
      <c r="Z176" s="33"/>
      <c r="AA176" s="33"/>
      <c r="AB176" s="33"/>
      <c r="AC176" s="33"/>
      <c r="AD176" s="33"/>
      <c r="AE176" s="33"/>
      <c r="AT176" s="16" t="s">
        <v>118</v>
      </c>
      <c r="AU176" s="16" t="s">
        <v>82</v>
      </c>
    </row>
    <row r="177" spans="1:65" s="13" customFormat="1" ht="11.25">
      <c r="B177" s="195"/>
      <c r="C177" s="196"/>
      <c r="D177" s="181" t="s">
        <v>178</v>
      </c>
      <c r="E177" s="197" t="s">
        <v>19</v>
      </c>
      <c r="F177" s="198" t="s">
        <v>340</v>
      </c>
      <c r="G177" s="196"/>
      <c r="H177" s="199">
        <v>1085</v>
      </c>
      <c r="I177" s="200"/>
      <c r="J177" s="196"/>
      <c r="K177" s="196"/>
      <c r="L177" s="201"/>
      <c r="M177" s="202"/>
      <c r="N177" s="203"/>
      <c r="O177" s="203"/>
      <c r="P177" s="203"/>
      <c r="Q177" s="203"/>
      <c r="R177" s="203"/>
      <c r="S177" s="203"/>
      <c r="T177" s="204"/>
      <c r="AT177" s="205" t="s">
        <v>178</v>
      </c>
      <c r="AU177" s="205" t="s">
        <v>82</v>
      </c>
      <c r="AV177" s="13" t="s">
        <v>82</v>
      </c>
      <c r="AW177" s="13" t="s">
        <v>33</v>
      </c>
      <c r="AX177" s="13" t="s">
        <v>72</v>
      </c>
      <c r="AY177" s="205" t="s">
        <v>110</v>
      </c>
    </row>
    <row r="178" spans="1:65" s="2" customFormat="1" ht="101.25" customHeight="1">
      <c r="A178" s="33"/>
      <c r="B178" s="34"/>
      <c r="C178" s="164" t="s">
        <v>341</v>
      </c>
      <c r="D178" s="164" t="s">
        <v>111</v>
      </c>
      <c r="E178" s="165" t="s">
        <v>342</v>
      </c>
      <c r="F178" s="166" t="s">
        <v>343</v>
      </c>
      <c r="G178" s="167" t="s">
        <v>267</v>
      </c>
      <c r="H178" s="168">
        <v>465</v>
      </c>
      <c r="I178" s="169"/>
      <c r="J178" s="168">
        <f>ROUND(I178*H178,1)</f>
        <v>0</v>
      </c>
      <c r="K178" s="166" t="s">
        <v>19</v>
      </c>
      <c r="L178" s="38"/>
      <c r="M178" s="170" t="s">
        <v>19</v>
      </c>
      <c r="N178" s="171" t="s">
        <v>43</v>
      </c>
      <c r="O178" s="63"/>
      <c r="P178" s="172">
        <f>O178*H178</f>
        <v>0</v>
      </c>
      <c r="Q178" s="172">
        <v>0</v>
      </c>
      <c r="R178" s="172">
        <f>Q178*H178</f>
        <v>0</v>
      </c>
      <c r="S178" s="172">
        <v>0</v>
      </c>
      <c r="T178" s="173">
        <f>S178*H178</f>
        <v>0</v>
      </c>
      <c r="U178" s="33"/>
      <c r="V178" s="33"/>
      <c r="W178" s="33"/>
      <c r="X178" s="33"/>
      <c r="Y178" s="33"/>
      <c r="Z178" s="33"/>
      <c r="AA178" s="33"/>
      <c r="AB178" s="33"/>
      <c r="AC178" s="33"/>
      <c r="AD178" s="33"/>
      <c r="AE178" s="33"/>
      <c r="AR178" s="174" t="s">
        <v>135</v>
      </c>
      <c r="AT178" s="174" t="s">
        <v>111</v>
      </c>
      <c r="AU178" s="174" t="s">
        <v>82</v>
      </c>
      <c r="AY178" s="16" t="s">
        <v>110</v>
      </c>
      <c r="BE178" s="175">
        <f>IF(N178="základní",J178,0)</f>
        <v>0</v>
      </c>
      <c r="BF178" s="175">
        <f>IF(N178="snížená",J178,0)</f>
        <v>0</v>
      </c>
      <c r="BG178" s="175">
        <f>IF(N178="zákl. přenesená",J178,0)</f>
        <v>0</v>
      </c>
      <c r="BH178" s="175">
        <f>IF(N178="sníž. přenesená",J178,0)</f>
        <v>0</v>
      </c>
      <c r="BI178" s="175">
        <f>IF(N178="nulová",J178,0)</f>
        <v>0</v>
      </c>
      <c r="BJ178" s="16" t="s">
        <v>80</v>
      </c>
      <c r="BK178" s="175">
        <f>ROUND(I178*H178,1)</f>
        <v>0</v>
      </c>
      <c r="BL178" s="16" t="s">
        <v>135</v>
      </c>
      <c r="BM178" s="174" t="s">
        <v>344</v>
      </c>
    </row>
    <row r="179" spans="1:65" s="13" customFormat="1" ht="11.25">
      <c r="B179" s="195"/>
      <c r="C179" s="196"/>
      <c r="D179" s="181" t="s">
        <v>178</v>
      </c>
      <c r="E179" s="197" t="s">
        <v>19</v>
      </c>
      <c r="F179" s="198" t="s">
        <v>345</v>
      </c>
      <c r="G179" s="196"/>
      <c r="H179" s="199">
        <v>465</v>
      </c>
      <c r="I179" s="200"/>
      <c r="J179" s="196"/>
      <c r="K179" s="196"/>
      <c r="L179" s="201"/>
      <c r="M179" s="202"/>
      <c r="N179" s="203"/>
      <c r="O179" s="203"/>
      <c r="P179" s="203"/>
      <c r="Q179" s="203"/>
      <c r="R179" s="203"/>
      <c r="S179" s="203"/>
      <c r="T179" s="204"/>
      <c r="AT179" s="205" t="s">
        <v>178</v>
      </c>
      <c r="AU179" s="205" t="s">
        <v>82</v>
      </c>
      <c r="AV179" s="13" t="s">
        <v>82</v>
      </c>
      <c r="AW179" s="13" t="s">
        <v>33</v>
      </c>
      <c r="AX179" s="13" t="s">
        <v>72</v>
      </c>
      <c r="AY179" s="205" t="s">
        <v>110</v>
      </c>
    </row>
    <row r="180" spans="1:65" s="2" customFormat="1" ht="78" customHeight="1">
      <c r="A180" s="33"/>
      <c r="B180" s="34"/>
      <c r="C180" s="164" t="s">
        <v>346</v>
      </c>
      <c r="D180" s="164" t="s">
        <v>111</v>
      </c>
      <c r="E180" s="165" t="s">
        <v>347</v>
      </c>
      <c r="F180" s="166" t="s">
        <v>348</v>
      </c>
      <c r="G180" s="167" t="s">
        <v>267</v>
      </c>
      <c r="H180" s="168">
        <v>48</v>
      </c>
      <c r="I180" s="169"/>
      <c r="J180" s="168">
        <f>ROUND(I180*H180,1)</f>
        <v>0</v>
      </c>
      <c r="K180" s="166" t="s">
        <v>19</v>
      </c>
      <c r="L180" s="38"/>
      <c r="M180" s="170" t="s">
        <v>19</v>
      </c>
      <c r="N180" s="171" t="s">
        <v>43</v>
      </c>
      <c r="O180" s="63"/>
      <c r="P180" s="172">
        <f>O180*H180</f>
        <v>0</v>
      </c>
      <c r="Q180" s="172">
        <v>0</v>
      </c>
      <c r="R180" s="172">
        <f>Q180*H180</f>
        <v>0</v>
      </c>
      <c r="S180" s="172">
        <v>8.5999999999999993E-2</v>
      </c>
      <c r="T180" s="173">
        <f>S180*H180</f>
        <v>4.1280000000000001</v>
      </c>
      <c r="U180" s="33"/>
      <c r="V180" s="33"/>
      <c r="W180" s="33"/>
      <c r="X180" s="33"/>
      <c r="Y180" s="33"/>
      <c r="Z180" s="33"/>
      <c r="AA180" s="33"/>
      <c r="AB180" s="33"/>
      <c r="AC180" s="33"/>
      <c r="AD180" s="33"/>
      <c r="AE180" s="33"/>
      <c r="AR180" s="174" t="s">
        <v>135</v>
      </c>
      <c r="AT180" s="174" t="s">
        <v>111</v>
      </c>
      <c r="AU180" s="174" t="s">
        <v>82</v>
      </c>
      <c r="AY180" s="16" t="s">
        <v>110</v>
      </c>
      <c r="BE180" s="175">
        <f>IF(N180="základní",J180,0)</f>
        <v>0</v>
      </c>
      <c r="BF180" s="175">
        <f>IF(N180="snížená",J180,0)</f>
        <v>0</v>
      </c>
      <c r="BG180" s="175">
        <f>IF(N180="zákl. přenesená",J180,0)</f>
        <v>0</v>
      </c>
      <c r="BH180" s="175">
        <f>IF(N180="sníž. přenesená",J180,0)</f>
        <v>0</v>
      </c>
      <c r="BI180" s="175">
        <f>IF(N180="nulová",J180,0)</f>
        <v>0</v>
      </c>
      <c r="BJ180" s="16" t="s">
        <v>80</v>
      </c>
      <c r="BK180" s="175">
        <f>ROUND(I180*H180,1)</f>
        <v>0</v>
      </c>
      <c r="BL180" s="16" t="s">
        <v>135</v>
      </c>
      <c r="BM180" s="174" t="s">
        <v>349</v>
      </c>
    </row>
    <row r="181" spans="1:65" s="2" customFormat="1" ht="78" customHeight="1">
      <c r="A181" s="33"/>
      <c r="B181" s="34"/>
      <c r="C181" s="164" t="s">
        <v>350</v>
      </c>
      <c r="D181" s="164" t="s">
        <v>111</v>
      </c>
      <c r="E181" s="165" t="s">
        <v>351</v>
      </c>
      <c r="F181" s="166" t="s">
        <v>352</v>
      </c>
      <c r="G181" s="167" t="s">
        <v>175</v>
      </c>
      <c r="H181" s="168">
        <v>20973</v>
      </c>
      <c r="I181" s="169"/>
      <c r="J181" s="168">
        <f>ROUND(I181*H181,1)</f>
        <v>0</v>
      </c>
      <c r="K181" s="166" t="s">
        <v>19</v>
      </c>
      <c r="L181" s="38"/>
      <c r="M181" s="170" t="s">
        <v>19</v>
      </c>
      <c r="N181" s="171" t="s">
        <v>43</v>
      </c>
      <c r="O181" s="63"/>
      <c r="P181" s="172">
        <f>O181*H181</f>
        <v>0</v>
      </c>
      <c r="Q181" s="172">
        <v>0</v>
      </c>
      <c r="R181" s="172">
        <f>Q181*H181</f>
        <v>0</v>
      </c>
      <c r="S181" s="172">
        <v>0.02</v>
      </c>
      <c r="T181" s="173">
        <f>S181*H181</f>
        <v>419.46000000000004</v>
      </c>
      <c r="U181" s="33"/>
      <c r="V181" s="33"/>
      <c r="W181" s="33"/>
      <c r="X181" s="33"/>
      <c r="Y181" s="33"/>
      <c r="Z181" s="33"/>
      <c r="AA181" s="33"/>
      <c r="AB181" s="33"/>
      <c r="AC181" s="33"/>
      <c r="AD181" s="33"/>
      <c r="AE181" s="33"/>
      <c r="AR181" s="174" t="s">
        <v>135</v>
      </c>
      <c r="AT181" s="174" t="s">
        <v>111</v>
      </c>
      <c r="AU181" s="174" t="s">
        <v>82</v>
      </c>
      <c r="AY181" s="16" t="s">
        <v>110</v>
      </c>
      <c r="BE181" s="175">
        <f>IF(N181="základní",J181,0)</f>
        <v>0</v>
      </c>
      <c r="BF181" s="175">
        <f>IF(N181="snížená",J181,0)</f>
        <v>0</v>
      </c>
      <c r="BG181" s="175">
        <f>IF(N181="zákl. přenesená",J181,0)</f>
        <v>0</v>
      </c>
      <c r="BH181" s="175">
        <f>IF(N181="sníž. přenesená",J181,0)</f>
        <v>0</v>
      </c>
      <c r="BI181" s="175">
        <f>IF(N181="nulová",J181,0)</f>
        <v>0</v>
      </c>
      <c r="BJ181" s="16" t="s">
        <v>80</v>
      </c>
      <c r="BK181" s="175">
        <f>ROUND(I181*H181,1)</f>
        <v>0</v>
      </c>
      <c r="BL181" s="16" t="s">
        <v>135</v>
      </c>
      <c r="BM181" s="174" t="s">
        <v>353</v>
      </c>
    </row>
    <row r="182" spans="1:65" s="2" customFormat="1" ht="78" customHeight="1">
      <c r="A182" s="33"/>
      <c r="B182" s="34"/>
      <c r="C182" s="164" t="s">
        <v>354</v>
      </c>
      <c r="D182" s="164" t="s">
        <v>111</v>
      </c>
      <c r="E182" s="165" t="s">
        <v>355</v>
      </c>
      <c r="F182" s="166" t="s">
        <v>356</v>
      </c>
      <c r="G182" s="167" t="s">
        <v>175</v>
      </c>
      <c r="H182" s="168">
        <v>1942</v>
      </c>
      <c r="I182" s="169"/>
      <c r="J182" s="168">
        <f>ROUND(I182*H182,1)</f>
        <v>0</v>
      </c>
      <c r="K182" s="166" t="s">
        <v>19</v>
      </c>
      <c r="L182" s="38"/>
      <c r="M182" s="170" t="s">
        <v>19</v>
      </c>
      <c r="N182" s="171" t="s">
        <v>43</v>
      </c>
      <c r="O182" s="63"/>
      <c r="P182" s="172">
        <f>O182*H182</f>
        <v>0</v>
      </c>
      <c r="Q182" s="172">
        <v>0</v>
      </c>
      <c r="R182" s="172">
        <f>Q182*H182</f>
        <v>0</v>
      </c>
      <c r="S182" s="172">
        <v>0.126</v>
      </c>
      <c r="T182" s="173">
        <f>S182*H182</f>
        <v>244.69200000000001</v>
      </c>
      <c r="U182" s="33"/>
      <c r="V182" s="33"/>
      <c r="W182" s="33"/>
      <c r="X182" s="33"/>
      <c r="Y182" s="33"/>
      <c r="Z182" s="33"/>
      <c r="AA182" s="33"/>
      <c r="AB182" s="33"/>
      <c r="AC182" s="33"/>
      <c r="AD182" s="33"/>
      <c r="AE182" s="33"/>
      <c r="AR182" s="174" t="s">
        <v>135</v>
      </c>
      <c r="AT182" s="174" t="s">
        <v>111</v>
      </c>
      <c r="AU182" s="174" t="s">
        <v>82</v>
      </c>
      <c r="AY182" s="16" t="s">
        <v>110</v>
      </c>
      <c r="BE182" s="175">
        <f>IF(N182="základní",J182,0)</f>
        <v>0</v>
      </c>
      <c r="BF182" s="175">
        <f>IF(N182="snížená",J182,0)</f>
        <v>0</v>
      </c>
      <c r="BG182" s="175">
        <f>IF(N182="zákl. přenesená",J182,0)</f>
        <v>0</v>
      </c>
      <c r="BH182" s="175">
        <f>IF(N182="sníž. přenesená",J182,0)</f>
        <v>0</v>
      </c>
      <c r="BI182" s="175">
        <f>IF(N182="nulová",J182,0)</f>
        <v>0</v>
      </c>
      <c r="BJ182" s="16" t="s">
        <v>80</v>
      </c>
      <c r="BK182" s="175">
        <f>ROUND(I182*H182,1)</f>
        <v>0</v>
      </c>
      <c r="BL182" s="16" t="s">
        <v>135</v>
      </c>
      <c r="BM182" s="174" t="s">
        <v>357</v>
      </c>
    </row>
    <row r="183" spans="1:65" s="14" customFormat="1" ht="11.25">
      <c r="B183" s="206"/>
      <c r="C183" s="207"/>
      <c r="D183" s="181" t="s">
        <v>178</v>
      </c>
      <c r="E183" s="208" t="s">
        <v>19</v>
      </c>
      <c r="F183" s="209" t="s">
        <v>358</v>
      </c>
      <c r="G183" s="207"/>
      <c r="H183" s="208" t="s">
        <v>19</v>
      </c>
      <c r="I183" s="210"/>
      <c r="J183" s="207"/>
      <c r="K183" s="207"/>
      <c r="L183" s="211"/>
      <c r="M183" s="212"/>
      <c r="N183" s="213"/>
      <c r="O183" s="213"/>
      <c r="P183" s="213"/>
      <c r="Q183" s="213"/>
      <c r="R183" s="213"/>
      <c r="S183" s="213"/>
      <c r="T183" s="214"/>
      <c r="AT183" s="215" t="s">
        <v>178</v>
      </c>
      <c r="AU183" s="215" t="s">
        <v>82</v>
      </c>
      <c r="AV183" s="14" t="s">
        <v>80</v>
      </c>
      <c r="AW183" s="14" t="s">
        <v>33</v>
      </c>
      <c r="AX183" s="14" t="s">
        <v>72</v>
      </c>
      <c r="AY183" s="215" t="s">
        <v>110</v>
      </c>
    </row>
    <row r="184" spans="1:65" s="13" customFormat="1" ht="11.25">
      <c r="B184" s="195"/>
      <c r="C184" s="196"/>
      <c r="D184" s="181" t="s">
        <v>178</v>
      </c>
      <c r="E184" s="197" t="s">
        <v>19</v>
      </c>
      <c r="F184" s="198" t="s">
        <v>359</v>
      </c>
      <c r="G184" s="196"/>
      <c r="H184" s="199">
        <v>1942</v>
      </c>
      <c r="I184" s="200"/>
      <c r="J184" s="196"/>
      <c r="K184" s="196"/>
      <c r="L184" s="201"/>
      <c r="M184" s="202"/>
      <c r="N184" s="203"/>
      <c r="O184" s="203"/>
      <c r="P184" s="203"/>
      <c r="Q184" s="203"/>
      <c r="R184" s="203"/>
      <c r="S184" s="203"/>
      <c r="T184" s="204"/>
      <c r="AT184" s="205" t="s">
        <v>178</v>
      </c>
      <c r="AU184" s="205" t="s">
        <v>82</v>
      </c>
      <c r="AV184" s="13" t="s">
        <v>82</v>
      </c>
      <c r="AW184" s="13" t="s">
        <v>33</v>
      </c>
      <c r="AX184" s="13" t="s">
        <v>72</v>
      </c>
      <c r="AY184" s="205" t="s">
        <v>110</v>
      </c>
    </row>
    <row r="185" spans="1:65" s="11" customFormat="1" ht="22.9" customHeight="1">
      <c r="B185" s="150"/>
      <c r="C185" s="151"/>
      <c r="D185" s="152" t="s">
        <v>71</v>
      </c>
      <c r="E185" s="193" t="s">
        <v>360</v>
      </c>
      <c r="F185" s="193" t="s">
        <v>361</v>
      </c>
      <c r="G185" s="151"/>
      <c r="H185" s="151"/>
      <c r="I185" s="154"/>
      <c r="J185" s="194">
        <f>BK185</f>
        <v>0</v>
      </c>
      <c r="K185" s="151"/>
      <c r="L185" s="156"/>
      <c r="M185" s="157"/>
      <c r="N185" s="158"/>
      <c r="O185" s="158"/>
      <c r="P185" s="159">
        <f>SUM(P186:P187)</f>
        <v>0</v>
      </c>
      <c r="Q185" s="158"/>
      <c r="R185" s="159">
        <f>SUM(R186:R187)</f>
        <v>0</v>
      </c>
      <c r="S185" s="158"/>
      <c r="T185" s="160">
        <f>SUM(T186:T187)</f>
        <v>0</v>
      </c>
      <c r="AR185" s="161" t="s">
        <v>80</v>
      </c>
      <c r="AT185" s="162" t="s">
        <v>71</v>
      </c>
      <c r="AU185" s="162" t="s">
        <v>80</v>
      </c>
      <c r="AY185" s="161" t="s">
        <v>110</v>
      </c>
      <c r="BK185" s="163">
        <f>SUM(BK186:BK187)</f>
        <v>0</v>
      </c>
    </row>
    <row r="186" spans="1:65" s="2" customFormat="1" ht="44.25" customHeight="1">
      <c r="A186" s="33"/>
      <c r="B186" s="34"/>
      <c r="C186" s="164" t="s">
        <v>362</v>
      </c>
      <c r="D186" s="164" t="s">
        <v>111</v>
      </c>
      <c r="E186" s="165" t="s">
        <v>363</v>
      </c>
      <c r="F186" s="166" t="s">
        <v>364</v>
      </c>
      <c r="G186" s="167" t="s">
        <v>365</v>
      </c>
      <c r="H186" s="168">
        <v>494.85</v>
      </c>
      <c r="I186" s="169"/>
      <c r="J186" s="168">
        <f>ROUND(I186*H186,1)</f>
        <v>0</v>
      </c>
      <c r="K186" s="166" t="s">
        <v>115</v>
      </c>
      <c r="L186" s="38"/>
      <c r="M186" s="170" t="s">
        <v>19</v>
      </c>
      <c r="N186" s="171" t="s">
        <v>43</v>
      </c>
      <c r="O186" s="63"/>
      <c r="P186" s="172">
        <f>O186*H186</f>
        <v>0</v>
      </c>
      <c r="Q186" s="172">
        <v>0</v>
      </c>
      <c r="R186" s="172">
        <f>Q186*H186</f>
        <v>0</v>
      </c>
      <c r="S186" s="172">
        <v>0</v>
      </c>
      <c r="T186" s="173">
        <f>S186*H186</f>
        <v>0</v>
      </c>
      <c r="U186" s="33"/>
      <c r="V186" s="33"/>
      <c r="W186" s="33"/>
      <c r="X186" s="33"/>
      <c r="Y186" s="33"/>
      <c r="Z186" s="33"/>
      <c r="AA186" s="33"/>
      <c r="AB186" s="33"/>
      <c r="AC186" s="33"/>
      <c r="AD186" s="33"/>
      <c r="AE186" s="33"/>
      <c r="AR186" s="174" t="s">
        <v>135</v>
      </c>
      <c r="AT186" s="174" t="s">
        <v>111</v>
      </c>
      <c r="AU186" s="174" t="s">
        <v>82</v>
      </c>
      <c r="AY186" s="16" t="s">
        <v>110</v>
      </c>
      <c r="BE186" s="175">
        <f>IF(N186="základní",J186,0)</f>
        <v>0</v>
      </c>
      <c r="BF186" s="175">
        <f>IF(N186="snížená",J186,0)</f>
        <v>0</v>
      </c>
      <c r="BG186" s="175">
        <f>IF(N186="zákl. přenesená",J186,0)</f>
        <v>0</v>
      </c>
      <c r="BH186" s="175">
        <f>IF(N186="sníž. přenesená",J186,0)</f>
        <v>0</v>
      </c>
      <c r="BI186" s="175">
        <f>IF(N186="nulová",J186,0)</f>
        <v>0</v>
      </c>
      <c r="BJ186" s="16" t="s">
        <v>80</v>
      </c>
      <c r="BK186" s="175">
        <f>ROUND(I186*H186,1)</f>
        <v>0</v>
      </c>
      <c r="BL186" s="16" t="s">
        <v>135</v>
      </c>
      <c r="BM186" s="174" t="s">
        <v>366</v>
      </c>
    </row>
    <row r="187" spans="1:65" s="2" customFormat="1" ht="11.25">
      <c r="A187" s="33"/>
      <c r="B187" s="34"/>
      <c r="C187" s="35"/>
      <c r="D187" s="176" t="s">
        <v>118</v>
      </c>
      <c r="E187" s="35"/>
      <c r="F187" s="177" t="s">
        <v>367</v>
      </c>
      <c r="G187" s="35"/>
      <c r="H187" s="35"/>
      <c r="I187" s="178"/>
      <c r="J187" s="35"/>
      <c r="K187" s="35"/>
      <c r="L187" s="38"/>
      <c r="M187" s="183"/>
      <c r="N187" s="184"/>
      <c r="O187" s="185"/>
      <c r="P187" s="185"/>
      <c r="Q187" s="185"/>
      <c r="R187" s="185"/>
      <c r="S187" s="185"/>
      <c r="T187" s="186"/>
      <c r="U187" s="33"/>
      <c r="V187" s="33"/>
      <c r="W187" s="33"/>
      <c r="X187" s="33"/>
      <c r="Y187" s="33"/>
      <c r="Z187" s="33"/>
      <c r="AA187" s="33"/>
      <c r="AB187" s="33"/>
      <c r="AC187" s="33"/>
      <c r="AD187" s="33"/>
      <c r="AE187" s="33"/>
      <c r="AT187" s="16" t="s">
        <v>118</v>
      </c>
      <c r="AU187" s="16" t="s">
        <v>82</v>
      </c>
    </row>
    <row r="188" spans="1:65" s="2" customFormat="1" ht="6.95" customHeight="1">
      <c r="A188" s="33"/>
      <c r="B188" s="46"/>
      <c r="C188" s="47"/>
      <c r="D188" s="47"/>
      <c r="E188" s="47"/>
      <c r="F188" s="47"/>
      <c r="G188" s="47"/>
      <c r="H188" s="47"/>
      <c r="I188" s="47"/>
      <c r="J188" s="47"/>
      <c r="K188" s="47"/>
      <c r="L188" s="38"/>
      <c r="M188" s="33"/>
      <c r="O188" s="33"/>
      <c r="P188" s="33"/>
      <c r="Q188" s="33"/>
      <c r="R188" s="33"/>
      <c r="S188" s="33"/>
      <c r="T188" s="33"/>
      <c r="U188" s="33"/>
      <c r="V188" s="33"/>
      <c r="W188" s="33"/>
      <c r="X188" s="33"/>
      <c r="Y188" s="33"/>
      <c r="Z188" s="33"/>
      <c r="AA188" s="33"/>
      <c r="AB188" s="33"/>
      <c r="AC188" s="33"/>
      <c r="AD188" s="33"/>
      <c r="AE188" s="33"/>
    </row>
  </sheetData>
  <sheetProtection algorithmName="SHA-512" hashValue="GwKkttlXeOwGB7eqcuYIfrPefsZuZUhHLg6hd7gek+J3aj4S5q2O3kQ88uQkCpzRxclwqhgG6P0xMwBs4DkEYA==" saltValue="pRNy6SNaMeEVSOQz18NTW609tRWdTsdYKYf6rxu/ByPJCs8hQDwMEmtdVxnoZtH7N/FQhxuFnOllJU/RPu8kVg==" spinCount="100000" sheet="1" objects="1" scenarios="1" formatColumns="0" formatRows="0" autoFilter="0"/>
  <autoFilter ref="C83:K187"/>
  <mergeCells count="9">
    <mergeCell ref="E50:H50"/>
    <mergeCell ref="E74:H74"/>
    <mergeCell ref="E76:H76"/>
    <mergeCell ref="L2:V2"/>
    <mergeCell ref="E7:H7"/>
    <mergeCell ref="E9:H9"/>
    <mergeCell ref="E18:H18"/>
    <mergeCell ref="E27:H27"/>
    <mergeCell ref="E48:H48"/>
  </mergeCells>
  <hyperlinks>
    <hyperlink ref="F102" r:id="rId1"/>
    <hyperlink ref="F107" r:id="rId2"/>
    <hyperlink ref="F112" r:id="rId3"/>
    <hyperlink ref="F114" r:id="rId4"/>
    <hyperlink ref="F119" r:id="rId5"/>
    <hyperlink ref="F123" r:id="rId6"/>
    <hyperlink ref="F129" r:id="rId7"/>
    <hyperlink ref="F133" r:id="rId8"/>
    <hyperlink ref="F137" r:id="rId9"/>
    <hyperlink ref="F140" r:id="rId10"/>
    <hyperlink ref="F143" r:id="rId11"/>
    <hyperlink ref="F148" r:id="rId12"/>
    <hyperlink ref="F150" r:id="rId13"/>
    <hyperlink ref="F154" r:id="rId14"/>
    <hyperlink ref="F156" r:id="rId15"/>
    <hyperlink ref="F159" r:id="rId16"/>
    <hyperlink ref="F161" r:id="rId17"/>
    <hyperlink ref="F165" r:id="rId18"/>
    <hyperlink ref="F167" r:id="rId19"/>
    <hyperlink ref="F172" r:id="rId20"/>
    <hyperlink ref="F174" r:id="rId21"/>
    <hyperlink ref="F176" r:id="rId22"/>
    <hyperlink ref="F187" r:id="rId23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2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6</vt:i4>
      </vt:variant>
    </vt:vector>
  </HeadingPairs>
  <TitlesOfParts>
    <vt:vector size="9" baseType="lpstr">
      <vt:lpstr>Rekapitulace stavby</vt:lpstr>
      <vt:lpstr>00 - Vedlejší a ostatní n...</vt:lpstr>
      <vt:lpstr>01 - Komunikace</vt:lpstr>
      <vt:lpstr>'00 - Vedlejší a ostatní n...'!Názvy_tisku</vt:lpstr>
      <vt:lpstr>'01 - Komunikace'!Názvy_tisku</vt:lpstr>
      <vt:lpstr>'Rekapitulace stavby'!Názvy_tisku</vt:lpstr>
      <vt:lpstr>'00 - Vedlejší a ostatní n...'!Oblast_tisku</vt:lpstr>
      <vt:lpstr>'01 - Komunikace'!Oblast_tisku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Roman Mitas</dc:creator>
  <cp:lastModifiedBy>Březinová Kamila</cp:lastModifiedBy>
  <dcterms:created xsi:type="dcterms:W3CDTF">2026-03-07T09:30:35Z</dcterms:created>
  <dcterms:modified xsi:type="dcterms:W3CDTF">2026-03-09T09:03:46Z</dcterms:modified>
</cp:coreProperties>
</file>