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_DNS\DNS_Úklidy Mirošov\DNS_Zajištění úklivých služeb DH Mirošov\VÝZVY K PODÁNÍ NABÍDEK_VZ V DNS\VÝZVA Č. 1 DNS\VÝZVA Č. 1_4. návrh\"/>
    </mc:Choice>
  </mc:AlternateContent>
  <bookViews>
    <workbookView xWindow="0" yWindow="0" windowWidth="18216" windowHeight="11268"/>
  </bookViews>
  <sheets>
    <sheet name="Nab cena-mytí oken" sheetId="1" r:id="rId1"/>
    <sheet name="List2" sheetId="2" r:id="rId2"/>
    <sheet name="List3" sheetId="3" r:id="rId3"/>
  </sheets>
  <definedNames>
    <definedName name="_xlnm.Print_Area" localSheetId="0">'Nab cena-mytí oken'!$A$1:$H$110</definedName>
  </definedNames>
  <calcPr calcId="152511"/>
</workbook>
</file>

<file path=xl/calcChain.xml><?xml version="1.0" encoding="utf-8"?>
<calcChain xmlns="http://schemas.openxmlformats.org/spreadsheetml/2006/main">
  <c r="F101" i="1" l="1"/>
  <c r="G101" i="1" s="1"/>
  <c r="H101" i="1" s="1"/>
  <c r="F94" i="1"/>
  <c r="G94" i="1" s="1"/>
  <c r="H94" i="1" s="1"/>
  <c r="F93" i="1"/>
  <c r="G93" i="1" s="1"/>
  <c r="H93" i="1" s="1"/>
  <c r="F5" i="1" l="1"/>
  <c r="F4" i="1"/>
  <c r="F67" i="1"/>
  <c r="F86" i="1"/>
  <c r="F85" i="1"/>
  <c r="F81" i="1"/>
  <c r="F80" i="1"/>
  <c r="F79" i="1"/>
  <c r="F78" i="1"/>
  <c r="G67" i="1" l="1"/>
  <c r="H67" i="1" s="1"/>
  <c r="G80" i="1"/>
  <c r="H80" i="1" s="1"/>
  <c r="G78" i="1"/>
  <c r="H78" i="1" s="1"/>
  <c r="G85" i="1"/>
  <c r="H85" i="1" s="1"/>
  <c r="G86" i="1"/>
  <c r="H86" i="1" s="1"/>
  <c r="F16" i="1" l="1"/>
  <c r="F11" i="1"/>
  <c r="G11" i="1" s="1"/>
  <c r="H11" i="1" s="1"/>
  <c r="F104" i="1" l="1"/>
  <c r="G104" i="1" s="1"/>
  <c r="H104" i="1" s="1"/>
  <c r="F103" i="1"/>
  <c r="G103" i="1" s="1"/>
  <c r="H103" i="1" s="1"/>
  <c r="F102" i="1"/>
  <c r="G102" i="1" s="1"/>
  <c r="H102" i="1" s="1"/>
  <c r="F100" i="1"/>
  <c r="G100" i="1" s="1"/>
  <c r="H100" i="1" s="1"/>
  <c r="F99" i="1"/>
  <c r="G99" i="1" s="1"/>
  <c r="H99" i="1" s="1"/>
  <c r="F98" i="1"/>
  <c r="G98" i="1" s="1"/>
  <c r="H98" i="1" s="1"/>
  <c r="F97" i="1"/>
  <c r="G97" i="1" s="1"/>
  <c r="H97" i="1" s="1"/>
  <c r="F96" i="1"/>
  <c r="G96" i="1" s="1"/>
  <c r="H96" i="1" s="1"/>
  <c r="F95" i="1"/>
  <c r="G95" i="1" s="1"/>
  <c r="H95" i="1" s="1"/>
  <c r="F92" i="1"/>
  <c r="G92" i="1" s="1"/>
  <c r="H92" i="1" s="1"/>
  <c r="F91" i="1"/>
  <c r="G91" i="1" s="1"/>
  <c r="H91" i="1" s="1"/>
  <c r="F90" i="1"/>
  <c r="G90" i="1" s="1"/>
  <c r="H90" i="1" s="1"/>
  <c r="F89" i="1"/>
  <c r="G89" i="1" s="1"/>
  <c r="H89" i="1" s="1"/>
  <c r="F88" i="1"/>
  <c r="G88" i="1" s="1"/>
  <c r="H88" i="1" s="1"/>
  <c r="F87" i="1"/>
  <c r="G87" i="1" s="1"/>
  <c r="H87" i="1" s="1"/>
  <c r="F58" i="1" l="1"/>
  <c r="G58" i="1" s="1"/>
  <c r="H58" i="1" s="1"/>
  <c r="F56" i="1"/>
  <c r="G56" i="1" s="1"/>
  <c r="H56" i="1" s="1"/>
  <c r="F55" i="1"/>
  <c r="F54" i="1"/>
  <c r="G54" i="1" s="1"/>
  <c r="H54" i="1" s="1"/>
  <c r="F53" i="1"/>
  <c r="G53" i="1" s="1"/>
  <c r="H53" i="1" s="1"/>
  <c r="F52" i="1"/>
  <c r="F51" i="1"/>
  <c r="G51" i="1" s="1"/>
  <c r="H51" i="1" s="1"/>
  <c r="F50" i="1"/>
  <c r="F49" i="1"/>
  <c r="G49" i="1" s="1"/>
  <c r="H49" i="1" s="1"/>
  <c r="F46" i="1"/>
  <c r="G46" i="1" s="1"/>
  <c r="H46" i="1" s="1"/>
  <c r="F45" i="1"/>
  <c r="G45" i="1" s="1"/>
  <c r="H45" i="1" s="1"/>
  <c r="F26" i="1"/>
  <c r="G26" i="1" s="1"/>
  <c r="H26" i="1" s="1"/>
  <c r="F25" i="1"/>
  <c r="G25" i="1" s="1"/>
  <c r="H25" i="1" s="1"/>
  <c r="F24" i="1"/>
  <c r="G24" i="1" s="1"/>
  <c r="H24" i="1" s="1"/>
  <c r="F23" i="1"/>
  <c r="F22" i="1"/>
  <c r="G22" i="1" s="1"/>
  <c r="H22" i="1" s="1"/>
  <c r="F21" i="1"/>
  <c r="G21" i="1" s="1"/>
  <c r="H21" i="1" s="1"/>
  <c r="F20" i="1"/>
  <c r="F19" i="1"/>
  <c r="F18" i="1"/>
  <c r="G18" i="1" s="1"/>
  <c r="H18" i="1" s="1"/>
  <c r="F17" i="1"/>
  <c r="G17" i="1" s="1"/>
  <c r="H17" i="1" s="1"/>
  <c r="G16" i="1"/>
  <c r="H16" i="1" s="1"/>
  <c r="F15" i="1"/>
  <c r="G15" i="1" s="1"/>
  <c r="H15" i="1" s="1"/>
  <c r="F14" i="1"/>
  <c r="F13" i="1"/>
  <c r="G13" i="1" s="1"/>
  <c r="H13" i="1" s="1"/>
  <c r="F12" i="1"/>
  <c r="G12" i="1" s="1"/>
  <c r="H12" i="1" s="1"/>
  <c r="F10" i="1"/>
  <c r="G10" i="1" s="1"/>
  <c r="H10" i="1" s="1"/>
  <c r="F9" i="1"/>
  <c r="F8" i="1"/>
  <c r="G8" i="1" s="1"/>
  <c r="H8" i="1" s="1"/>
  <c r="F7" i="1"/>
  <c r="G7" i="1" s="1"/>
  <c r="H7" i="1" s="1"/>
  <c r="G5" i="1"/>
  <c r="H5" i="1" s="1"/>
  <c r="F6" i="1"/>
  <c r="G6" i="1" s="1"/>
  <c r="H6" i="1" s="1"/>
  <c r="G4" i="1"/>
  <c r="H4" i="1" s="1"/>
  <c r="F84" i="1"/>
  <c r="G84" i="1" s="1"/>
  <c r="H84" i="1" s="1"/>
  <c r="F83" i="1"/>
  <c r="G83" i="1" s="1"/>
  <c r="H83" i="1" s="1"/>
  <c r="F82" i="1"/>
  <c r="G82" i="1" s="1"/>
  <c r="H82" i="1" s="1"/>
  <c r="G81" i="1"/>
  <c r="H81" i="1" s="1"/>
  <c r="G79" i="1"/>
  <c r="H79" i="1" s="1"/>
  <c r="F77" i="1"/>
  <c r="G77" i="1" s="1"/>
  <c r="H77" i="1" s="1"/>
  <c r="F76" i="1"/>
  <c r="G76" i="1" s="1"/>
  <c r="H76" i="1" s="1"/>
  <c r="F75" i="1"/>
  <c r="G75" i="1" s="1"/>
  <c r="H75" i="1" s="1"/>
  <c r="F74" i="1"/>
  <c r="G74" i="1" s="1"/>
  <c r="H74" i="1" s="1"/>
  <c r="F73" i="1"/>
  <c r="G73" i="1" s="1"/>
  <c r="H73" i="1" s="1"/>
  <c r="F72" i="1"/>
  <c r="G72" i="1" s="1"/>
  <c r="H72" i="1" s="1"/>
  <c r="F71" i="1"/>
  <c r="G71" i="1" s="1"/>
  <c r="H71" i="1" s="1"/>
  <c r="F70" i="1"/>
  <c r="G70" i="1" s="1"/>
  <c r="H70" i="1" s="1"/>
  <c r="F69" i="1"/>
  <c r="G69" i="1" s="1"/>
  <c r="H69" i="1" s="1"/>
  <c r="F68" i="1"/>
  <c r="G68" i="1" s="1"/>
  <c r="H68" i="1" s="1"/>
  <c r="F66" i="1"/>
  <c r="G66" i="1" s="1"/>
  <c r="H66" i="1" s="1"/>
  <c r="F65" i="1"/>
  <c r="G65" i="1" s="1"/>
  <c r="H65" i="1" s="1"/>
  <c r="F64" i="1"/>
  <c r="G64" i="1" s="1"/>
  <c r="H64" i="1" s="1"/>
  <c r="F63" i="1"/>
  <c r="G63" i="1" s="1"/>
  <c r="H63" i="1" s="1"/>
  <c r="F62" i="1"/>
  <c r="G62" i="1" s="1"/>
  <c r="H62" i="1" s="1"/>
  <c r="F61" i="1"/>
  <c r="G61" i="1" s="1"/>
  <c r="H61" i="1" s="1"/>
  <c r="F60" i="1"/>
  <c r="G60" i="1" s="1"/>
  <c r="H60" i="1" s="1"/>
  <c r="F59" i="1"/>
  <c r="G59" i="1" s="1"/>
  <c r="H59" i="1" s="1"/>
  <c r="F57" i="1"/>
  <c r="G57" i="1" s="1"/>
  <c r="H57" i="1" s="1"/>
  <c r="F48" i="1"/>
  <c r="G48" i="1" s="1"/>
  <c r="H48" i="1" s="1"/>
  <c r="F47" i="1"/>
  <c r="G47" i="1" s="1"/>
  <c r="H47" i="1" s="1"/>
  <c r="F44" i="1"/>
  <c r="G44" i="1" s="1"/>
  <c r="H44" i="1" s="1"/>
  <c r="F43" i="1"/>
  <c r="G43" i="1" s="1"/>
  <c r="H43" i="1" s="1"/>
  <c r="F42" i="1"/>
  <c r="G42" i="1" s="1"/>
  <c r="H42" i="1" s="1"/>
  <c r="F41" i="1"/>
  <c r="G41" i="1" s="1"/>
  <c r="H41" i="1" s="1"/>
  <c r="F40" i="1"/>
  <c r="G40" i="1" s="1"/>
  <c r="H40" i="1" s="1"/>
  <c r="F39" i="1"/>
  <c r="G39" i="1" s="1"/>
  <c r="H39" i="1" s="1"/>
  <c r="F38" i="1"/>
  <c r="G38" i="1" s="1"/>
  <c r="H38" i="1" s="1"/>
  <c r="F37" i="1"/>
  <c r="G37" i="1" s="1"/>
  <c r="H37" i="1" s="1"/>
  <c r="F36" i="1"/>
  <c r="G36" i="1" s="1"/>
  <c r="H36" i="1" s="1"/>
  <c r="F35" i="1"/>
  <c r="G35" i="1" s="1"/>
  <c r="H35" i="1" s="1"/>
  <c r="F34" i="1"/>
  <c r="G34" i="1" s="1"/>
  <c r="H34" i="1" s="1"/>
  <c r="F33" i="1"/>
  <c r="G33" i="1" s="1"/>
  <c r="H33" i="1" s="1"/>
  <c r="F32" i="1"/>
  <c r="G32" i="1" s="1"/>
  <c r="H32" i="1" s="1"/>
  <c r="F31" i="1"/>
  <c r="G31" i="1" s="1"/>
  <c r="H31" i="1" s="1"/>
  <c r="F30" i="1"/>
  <c r="G30" i="1" s="1"/>
  <c r="H30" i="1" s="1"/>
  <c r="F29" i="1"/>
  <c r="G29" i="1" s="1"/>
  <c r="H29" i="1" s="1"/>
  <c r="F28" i="1"/>
  <c r="G28" i="1" s="1"/>
  <c r="H28" i="1" s="1"/>
  <c r="F27" i="1"/>
  <c r="G27" i="1" s="1"/>
  <c r="H27" i="1" s="1"/>
  <c r="G20" i="1" l="1"/>
  <c r="H20" i="1" s="1"/>
  <c r="G23" i="1"/>
  <c r="H23" i="1" s="1"/>
  <c r="G50" i="1"/>
  <c r="H50" i="1" s="1"/>
  <c r="G9" i="1"/>
  <c r="H9" i="1" s="1"/>
  <c r="G14" i="1"/>
  <c r="H14" i="1" s="1"/>
  <c r="G55" i="1"/>
  <c r="H55" i="1" s="1"/>
  <c r="G19" i="1"/>
  <c r="H19" i="1" s="1"/>
  <c r="G52" i="1"/>
  <c r="H52" i="1" s="1"/>
  <c r="G105" i="1" l="1"/>
  <c r="H105" i="1"/>
  <c r="A110" i="1" s="1"/>
  <c r="D110" i="1" s="1"/>
  <c r="F110" i="1" l="1"/>
  <c r="G110" i="1" s="1"/>
  <c r="E110" i="1"/>
  <c r="H110" i="1" l="1"/>
</calcChain>
</file>

<file path=xl/sharedStrings.xml><?xml version="1.0" encoding="utf-8"?>
<sst xmlns="http://schemas.openxmlformats.org/spreadsheetml/2006/main" count="321" uniqueCount="119">
  <si>
    <t>Název objektu</t>
  </si>
  <si>
    <t>pavilon Chanos</t>
  </si>
  <si>
    <t>0,9 x 1,7</t>
  </si>
  <si>
    <t>Typ oken/dveří</t>
  </si>
  <si>
    <t>dveře</t>
  </si>
  <si>
    <t>Počet (ks)</t>
  </si>
  <si>
    <t>Rozměry (1 ks)</t>
  </si>
  <si>
    <t>Četnost úklidu oken/dveří</t>
  </si>
  <si>
    <t>pavilon 3</t>
  </si>
  <si>
    <t>okna dvojdílná</t>
  </si>
  <si>
    <t>okna jednodílná</t>
  </si>
  <si>
    <t>balkonové dveře</t>
  </si>
  <si>
    <t>pavilon 4,5</t>
  </si>
  <si>
    <t>okna trojdílná</t>
  </si>
  <si>
    <t>vchodové dveře</t>
  </si>
  <si>
    <t>pavilon 6,7</t>
  </si>
  <si>
    <t>1,5 x 2</t>
  </si>
  <si>
    <t>sklepní okénka</t>
  </si>
  <si>
    <t>pavilon CD</t>
  </si>
  <si>
    <t>1,33 x 1,49</t>
  </si>
  <si>
    <t>1,94 x 1,49</t>
  </si>
  <si>
    <t>0,64 x 1,49</t>
  </si>
  <si>
    <t>2 x 2,5</t>
  </si>
  <si>
    <t>1,38 x 1,48</t>
  </si>
  <si>
    <t>1,6 x 2,5</t>
  </si>
  <si>
    <t>pavilon E</t>
  </si>
  <si>
    <t>2,4 x 2,5</t>
  </si>
  <si>
    <t>1,5 x 2,5</t>
  </si>
  <si>
    <t>okna čtyřdílná včetně balkon. dveří</t>
  </si>
  <si>
    <t>4,65 x 2,57</t>
  </si>
  <si>
    <t>1 x 2,5</t>
  </si>
  <si>
    <t>sklepní okna v celém objektu</t>
  </si>
  <si>
    <t>0,50 x 0,50</t>
  </si>
  <si>
    <t>pavilon E1 rehabilitace</t>
  </si>
  <si>
    <t>pavilon H</t>
  </si>
  <si>
    <t>sklepní okna celého objektu</t>
  </si>
  <si>
    <t>vchodové dveře automatické skleněné</t>
  </si>
  <si>
    <t>3,2 x 2,5</t>
  </si>
  <si>
    <t>vchodové dveře u evakuačních výtahů</t>
  </si>
  <si>
    <t>2 x 2</t>
  </si>
  <si>
    <t>únikový východ ze zadního schodiště</t>
  </si>
  <si>
    <t>2 x 2,4</t>
  </si>
  <si>
    <t>únikový východ ke kotelně</t>
  </si>
  <si>
    <t>1,9 x 2,4</t>
  </si>
  <si>
    <t>ředitelství</t>
  </si>
  <si>
    <t>1,93 x 2,10</t>
  </si>
  <si>
    <t xml:space="preserve">okna čtyřdílná </t>
  </si>
  <si>
    <t>1,49 x 1,50</t>
  </si>
  <si>
    <t>1,49 x 1,19</t>
  </si>
  <si>
    <t>1,21 x 1,78</t>
  </si>
  <si>
    <t>1,19 x 1,49</t>
  </si>
  <si>
    <t>spojovací krček</t>
  </si>
  <si>
    <t>1,19 x 1,18</t>
  </si>
  <si>
    <t>1,19 x 0,58</t>
  </si>
  <si>
    <t>1,8 x 2,6</t>
  </si>
  <si>
    <t>0,9 x 2</t>
  </si>
  <si>
    <t>pavilon vstupní hala</t>
  </si>
  <si>
    <t>5,60 x 2,57</t>
  </si>
  <si>
    <t>okna dvoudílná</t>
  </si>
  <si>
    <t>1,19 x 1,57</t>
  </si>
  <si>
    <t>komplet stěna</t>
  </si>
  <si>
    <t>5,56 x 3,25</t>
  </si>
  <si>
    <t>3,01 x 2,96</t>
  </si>
  <si>
    <t>5,60 x 2,97</t>
  </si>
  <si>
    <t>Nabídková cena v Kč bez DPH za 1 m² úklidové plochy oken/dveří</t>
  </si>
  <si>
    <t>Nabídková cena v Kč bez DPH za 1 rozhodný modelový rok</t>
  </si>
  <si>
    <t>1,1 x 2,6</t>
  </si>
  <si>
    <t>balkononé dveře</t>
  </si>
  <si>
    <t>1,8 x 1,8</t>
  </si>
  <si>
    <t xml:space="preserve">okna trojdílná </t>
  </si>
  <si>
    <t>okno velké trojdílné</t>
  </si>
  <si>
    <t>3 x2,3</t>
  </si>
  <si>
    <t>3 x 2,3</t>
  </si>
  <si>
    <t>1,2 x 0,6</t>
  </si>
  <si>
    <t>vchodové dveře vedle automatických dveří</t>
  </si>
  <si>
    <t>2 x 2,1</t>
  </si>
  <si>
    <t>1,2 x 1,5</t>
  </si>
  <si>
    <t>2,4 x 1,5</t>
  </si>
  <si>
    <t>1,8 x 1,5</t>
  </si>
  <si>
    <t>2,4 x 0,8</t>
  </si>
  <si>
    <t>1,65 x 2,1</t>
  </si>
  <si>
    <t>2,5 x 1</t>
  </si>
  <si>
    <t>1,2 x 1,8</t>
  </si>
  <si>
    <t>kuchyně, sklad potravin</t>
  </si>
  <si>
    <t>1 x 2</t>
  </si>
  <si>
    <t>1,5 x 2,4</t>
  </si>
  <si>
    <t>1,2 x 2,4</t>
  </si>
  <si>
    <t>1,3 x 2,2</t>
  </si>
  <si>
    <t>0,9 x 0,9</t>
  </si>
  <si>
    <t>1,2 x 1,9</t>
  </si>
  <si>
    <t>prádelna, údržba</t>
  </si>
  <si>
    <t>1,2 x 2,3</t>
  </si>
  <si>
    <t>1,6 x 1,7</t>
  </si>
  <si>
    <t>1,4 x 1,5</t>
  </si>
  <si>
    <t>0,6 x 0,6</t>
  </si>
  <si>
    <t>Celková  plocha oken a dveří  (m²)</t>
  </si>
  <si>
    <t>Celková úklidová plocha za rok (m²)</t>
  </si>
  <si>
    <t>Nabídková cena v Kč vč. DPH  za celkovou úlidovou plochu za 1 rok</t>
  </si>
  <si>
    <t>okna čtyřdílná</t>
  </si>
  <si>
    <t>vchod komplet stěna</t>
  </si>
  <si>
    <t>Četnost mytí oken a dveří v roce</t>
  </si>
  <si>
    <t>Nabídková cena v Kč bez DPH za celkovou úlidovou plochu</t>
  </si>
  <si>
    <t>Celková úklidová plocha v m²</t>
  </si>
  <si>
    <t>2 x 1,8</t>
  </si>
  <si>
    <t>okno dvoudílné</t>
  </si>
  <si>
    <t>dveře plastové s nadsvětlíkem</t>
  </si>
  <si>
    <t>komplet stěna - jídelna zaměstnanců</t>
  </si>
  <si>
    <t>komplet stěna - jídelna zaměstnanců vstup</t>
  </si>
  <si>
    <t>2 x 5,5</t>
  </si>
  <si>
    <t>3,2 x 3</t>
  </si>
  <si>
    <t>komplet stěna - prodejna</t>
  </si>
  <si>
    <t>2,37 x 2,99</t>
  </si>
  <si>
    <t>1,2 x 0,9</t>
  </si>
  <si>
    <t>0,9 x 0,6</t>
  </si>
  <si>
    <t>okno jednodílné (1.patro chodba)</t>
  </si>
  <si>
    <t>1,5 x 1,2</t>
  </si>
  <si>
    <t>Nabídková cena v Kč bez DPH za 2 rozhodné modelové roky</t>
  </si>
  <si>
    <t>Nabídková cena v Kč vč. DPH za 2 rozhodné modelové roky</t>
  </si>
  <si>
    <t>Příloha č. 10 Cenová nabídka - mytí oken a dveří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</si>
</sst>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7ED6F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4" fontId="3" fillId="2" borderId="27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4" fontId="0" fillId="0" borderId="10" xfId="0" applyNumberFormat="1" applyFill="1" applyBorder="1" applyAlignment="1">
      <alignment horizontal="center" vertical="center"/>
    </xf>
    <xf numFmtId="4" fontId="0" fillId="0" borderId="23" xfId="0" applyNumberFormat="1" applyBorder="1" applyAlignment="1">
      <alignment horizontal="right" vertical="center"/>
    </xf>
    <xf numFmtId="4" fontId="0" fillId="0" borderId="29" xfId="0" applyNumberForma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32" xfId="0" applyNumberFormat="1" applyFill="1" applyBorder="1" applyAlignment="1">
      <alignment horizontal="center" vertical="center"/>
    </xf>
    <xf numFmtId="4" fontId="0" fillId="0" borderId="30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4" fontId="0" fillId="0" borderId="20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/>
    </xf>
    <xf numFmtId="4" fontId="0" fillId="0" borderId="18" xfId="0" applyNumberFormat="1" applyFill="1" applyBorder="1" applyAlignment="1">
      <alignment horizontal="center"/>
    </xf>
    <xf numFmtId="4" fontId="0" fillId="0" borderId="34" xfId="0" applyNumberFormat="1" applyFill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4" fontId="0" fillId="0" borderId="18" xfId="0" applyNumberFormat="1" applyFill="1" applyBorder="1" applyAlignment="1">
      <alignment horizontal="center" vertical="center"/>
    </xf>
    <xf numFmtId="4" fontId="0" fillId="0" borderId="34" xfId="0" applyNumberFormat="1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4" fontId="0" fillId="0" borderId="35" xfId="0" applyNumberFormat="1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4" fontId="0" fillId="0" borderId="16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2" fillId="0" borderId="24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" fontId="0" fillId="0" borderId="14" xfId="0" applyNumberForma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4" fontId="0" fillId="0" borderId="15" xfId="0" applyNumberForma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4" fontId="0" fillId="0" borderId="16" xfId="0" applyNumberFormat="1" applyFill="1" applyBorder="1" applyAlignment="1">
      <alignment horizontal="right" vertical="center"/>
    </xf>
    <xf numFmtId="4" fontId="0" fillId="0" borderId="17" xfId="0" applyNumberFormat="1" applyFill="1" applyBorder="1" applyAlignment="1">
      <alignment horizontal="right" vertical="center"/>
    </xf>
    <xf numFmtId="4" fontId="0" fillId="0" borderId="18" xfId="0" applyNumberFormat="1" applyFill="1" applyBorder="1" applyAlignment="1">
      <alignment horizontal="right" vertical="center"/>
    </xf>
    <xf numFmtId="0" fontId="3" fillId="3" borderId="41" xfId="0" applyFont="1" applyFill="1" applyBorder="1" applyAlignment="1">
      <alignment horizontal="center" vertical="center" wrapText="1"/>
    </xf>
    <xf numFmtId="4" fontId="0" fillId="0" borderId="23" xfId="0" applyNumberForma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/>
    </xf>
    <xf numFmtId="0" fontId="4" fillId="0" borderId="45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35" xfId="0" applyNumberForma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center"/>
    </xf>
    <xf numFmtId="4" fontId="7" fillId="4" borderId="23" xfId="0" applyNumberFormat="1" applyFont="1" applyFill="1" applyBorder="1" applyAlignment="1">
      <alignment vertical="center"/>
    </xf>
    <xf numFmtId="4" fontId="7" fillId="0" borderId="41" xfId="0" applyNumberFormat="1" applyFont="1" applyBorder="1" applyAlignment="1">
      <alignment vertical="center"/>
    </xf>
    <xf numFmtId="4" fontId="7" fillId="0" borderId="42" xfId="0" applyNumberFormat="1" applyFont="1" applyBorder="1" applyAlignment="1">
      <alignment vertical="center"/>
    </xf>
    <xf numFmtId="4" fontId="0" fillId="0" borderId="15" xfId="0" applyNumberForma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right"/>
    </xf>
    <xf numFmtId="0" fontId="8" fillId="0" borderId="4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7ED6F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zoomScaleNormal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sqref="A1:H2"/>
    </sheetView>
  </sheetViews>
  <sheetFormatPr defaultRowHeight="14.4" x14ac:dyDescent="0.3"/>
  <cols>
    <col min="1" max="1" width="23" customWidth="1"/>
    <col min="2" max="2" width="24" customWidth="1"/>
    <col min="3" max="3" width="14.6640625" customWidth="1"/>
    <col min="4" max="4" width="13.6640625" customWidth="1"/>
    <col min="5" max="5" width="13.6640625" hidden="1" customWidth="1"/>
    <col min="6" max="6" width="13.6640625" customWidth="1"/>
    <col min="7" max="7" width="16.5546875" customWidth="1"/>
    <col min="8" max="8" width="14.88671875" customWidth="1"/>
    <col min="9" max="9" width="16.44140625" customWidth="1"/>
    <col min="10" max="10" width="14.5546875" customWidth="1"/>
  </cols>
  <sheetData>
    <row r="1" spans="1:12" s="2" customFormat="1" x14ac:dyDescent="0.3">
      <c r="A1" s="88" t="s">
        <v>118</v>
      </c>
      <c r="B1" s="89"/>
      <c r="C1" s="89"/>
      <c r="D1" s="89"/>
      <c r="E1" s="89"/>
      <c r="F1" s="89"/>
      <c r="G1" s="89"/>
      <c r="H1" s="90"/>
      <c r="I1" s="1"/>
      <c r="J1" s="1"/>
      <c r="K1" s="1"/>
      <c r="L1" s="1"/>
    </row>
    <row r="2" spans="1:12" s="2" customFormat="1" ht="15" thickBot="1" x14ac:dyDescent="0.35">
      <c r="A2" s="91"/>
      <c r="B2" s="92"/>
      <c r="C2" s="92"/>
      <c r="D2" s="92"/>
      <c r="E2" s="92"/>
      <c r="F2" s="92"/>
      <c r="G2" s="92"/>
      <c r="H2" s="93"/>
      <c r="I2" s="1"/>
      <c r="J2" s="1"/>
      <c r="K2" s="1"/>
      <c r="L2" s="1"/>
    </row>
    <row r="3" spans="1:12" s="3" customFormat="1" ht="40.5" customHeight="1" thickBot="1" x14ac:dyDescent="0.35">
      <c r="A3" s="27" t="s">
        <v>0</v>
      </c>
      <c r="B3" s="28" t="s">
        <v>3</v>
      </c>
      <c r="C3" s="28" t="s">
        <v>5</v>
      </c>
      <c r="D3" s="28" t="s">
        <v>6</v>
      </c>
      <c r="E3" s="29" t="s">
        <v>7</v>
      </c>
      <c r="F3" s="30" t="s">
        <v>6</v>
      </c>
      <c r="G3" s="31" t="s">
        <v>95</v>
      </c>
      <c r="H3" s="31" t="s">
        <v>96</v>
      </c>
    </row>
    <row r="4" spans="1:12" x14ac:dyDescent="0.3">
      <c r="A4" s="4" t="s">
        <v>1</v>
      </c>
      <c r="B4" s="5" t="s">
        <v>98</v>
      </c>
      <c r="C4" s="5">
        <v>5</v>
      </c>
      <c r="D4" s="5" t="s">
        <v>103</v>
      </c>
      <c r="E4" s="5">
        <v>2</v>
      </c>
      <c r="F4" s="38">
        <f>2*1.8</f>
        <v>3.6</v>
      </c>
      <c r="G4" s="46">
        <f>2*C4*F4</f>
        <v>36</v>
      </c>
      <c r="H4" s="55">
        <f>G4</f>
        <v>36</v>
      </c>
    </row>
    <row r="5" spans="1:12" x14ac:dyDescent="0.3">
      <c r="A5" s="14" t="s">
        <v>1</v>
      </c>
      <c r="B5" s="15" t="s">
        <v>104</v>
      </c>
      <c r="C5" s="15">
        <v>1</v>
      </c>
      <c r="D5" s="15" t="s">
        <v>2</v>
      </c>
      <c r="E5" s="15">
        <v>2</v>
      </c>
      <c r="F5" s="42">
        <f>0.9*1.7</f>
        <v>1.53</v>
      </c>
      <c r="G5" s="47">
        <f t="shared" ref="G5:G67" si="0">2*C5*F5</f>
        <v>3.06</v>
      </c>
      <c r="H5" s="86">
        <f t="shared" ref="H5:H68" si="1">G5</f>
        <v>3.06</v>
      </c>
    </row>
    <row r="6" spans="1:12" ht="15" thickBot="1" x14ac:dyDescent="0.35">
      <c r="A6" s="9" t="s">
        <v>1</v>
      </c>
      <c r="B6" s="74" t="s">
        <v>105</v>
      </c>
      <c r="C6" s="11">
        <v>1</v>
      </c>
      <c r="D6" s="11" t="s">
        <v>66</v>
      </c>
      <c r="E6" s="11">
        <v>2</v>
      </c>
      <c r="F6" s="41">
        <f>1.1*2.6</f>
        <v>2.8600000000000003</v>
      </c>
      <c r="G6" s="48">
        <f t="shared" si="0"/>
        <v>5.7200000000000006</v>
      </c>
      <c r="H6" s="57">
        <f t="shared" si="1"/>
        <v>5.7200000000000006</v>
      </c>
    </row>
    <row r="7" spans="1:12" x14ac:dyDescent="0.3">
      <c r="A7" s="4" t="s">
        <v>8</v>
      </c>
      <c r="B7" s="5" t="s">
        <v>9</v>
      </c>
      <c r="C7" s="5">
        <v>42</v>
      </c>
      <c r="D7" s="5" t="s">
        <v>76</v>
      </c>
      <c r="E7" s="5">
        <v>2</v>
      </c>
      <c r="F7" s="38">
        <f>1.2*1.5</f>
        <v>1.7999999999999998</v>
      </c>
      <c r="G7" s="46">
        <f t="shared" si="0"/>
        <v>151.19999999999999</v>
      </c>
      <c r="H7" s="55">
        <f t="shared" si="1"/>
        <v>151.19999999999999</v>
      </c>
    </row>
    <row r="8" spans="1:12" x14ac:dyDescent="0.3">
      <c r="A8" s="6" t="s">
        <v>8</v>
      </c>
      <c r="B8" s="7" t="s">
        <v>69</v>
      </c>
      <c r="C8" s="7">
        <v>8</v>
      </c>
      <c r="D8" s="7" t="s">
        <v>77</v>
      </c>
      <c r="E8" s="7">
        <v>2</v>
      </c>
      <c r="F8" s="39">
        <f>2.4*1.5</f>
        <v>3.5999999999999996</v>
      </c>
      <c r="G8" s="47">
        <f t="shared" si="0"/>
        <v>57.599999999999994</v>
      </c>
      <c r="H8" s="56">
        <f t="shared" si="1"/>
        <v>57.599999999999994</v>
      </c>
    </row>
    <row r="9" spans="1:12" x14ac:dyDescent="0.3">
      <c r="A9" s="23" t="s">
        <v>8</v>
      </c>
      <c r="B9" s="22" t="s">
        <v>9</v>
      </c>
      <c r="C9" s="22">
        <v>10</v>
      </c>
      <c r="D9" s="22" t="s">
        <v>78</v>
      </c>
      <c r="E9" s="22">
        <v>2</v>
      </c>
      <c r="F9" s="40">
        <f>1.8*1.5</f>
        <v>2.7</v>
      </c>
      <c r="G9" s="47">
        <f t="shared" si="0"/>
        <v>54</v>
      </c>
      <c r="H9" s="58">
        <f t="shared" si="1"/>
        <v>54</v>
      </c>
    </row>
    <row r="10" spans="1:12" x14ac:dyDescent="0.3">
      <c r="A10" s="6" t="s">
        <v>8</v>
      </c>
      <c r="B10" s="7" t="s">
        <v>11</v>
      </c>
      <c r="C10" s="7">
        <v>10</v>
      </c>
      <c r="D10" s="7" t="s">
        <v>79</v>
      </c>
      <c r="E10" s="7">
        <v>2</v>
      </c>
      <c r="F10" s="44">
        <f>2.4*0.8</f>
        <v>1.92</v>
      </c>
      <c r="G10" s="47">
        <f t="shared" si="0"/>
        <v>38.4</v>
      </c>
      <c r="H10" s="56">
        <f t="shared" si="1"/>
        <v>38.4</v>
      </c>
    </row>
    <row r="11" spans="1:12" x14ac:dyDescent="0.3">
      <c r="A11" s="23" t="s">
        <v>8</v>
      </c>
      <c r="B11" s="22" t="s">
        <v>14</v>
      </c>
      <c r="C11" s="7">
        <v>1</v>
      </c>
      <c r="D11" s="7" t="s">
        <v>80</v>
      </c>
      <c r="E11" s="7"/>
      <c r="F11" s="44">
        <f>1.65*2.1</f>
        <v>3.4649999999999999</v>
      </c>
      <c r="G11" s="49">
        <f t="shared" si="0"/>
        <v>6.93</v>
      </c>
      <c r="H11" s="56">
        <f t="shared" si="1"/>
        <v>6.93</v>
      </c>
    </row>
    <row r="12" spans="1:12" ht="15" thickBot="1" x14ac:dyDescent="0.35">
      <c r="A12" s="9" t="s">
        <v>8</v>
      </c>
      <c r="B12" s="11" t="s">
        <v>70</v>
      </c>
      <c r="C12" s="11">
        <v>5</v>
      </c>
      <c r="D12" s="11" t="s">
        <v>72</v>
      </c>
      <c r="E12" s="11">
        <v>2</v>
      </c>
      <c r="F12" s="45">
        <f>3*2.3</f>
        <v>6.8999999999999995</v>
      </c>
      <c r="G12" s="48">
        <f t="shared" si="0"/>
        <v>69</v>
      </c>
      <c r="H12" s="57">
        <f t="shared" si="1"/>
        <v>69</v>
      </c>
    </row>
    <row r="13" spans="1:12" x14ac:dyDescent="0.3">
      <c r="A13" s="4" t="s">
        <v>12</v>
      </c>
      <c r="B13" s="5" t="s">
        <v>9</v>
      </c>
      <c r="C13" s="5">
        <v>65</v>
      </c>
      <c r="D13" s="5" t="s">
        <v>76</v>
      </c>
      <c r="E13" s="5">
        <v>2</v>
      </c>
      <c r="F13" s="38">
        <f>1.2*1.5</f>
        <v>1.7999999999999998</v>
      </c>
      <c r="G13" s="46">
        <f t="shared" si="0"/>
        <v>233.99999999999997</v>
      </c>
      <c r="H13" s="55">
        <f t="shared" si="1"/>
        <v>233.99999999999997</v>
      </c>
    </row>
    <row r="14" spans="1:12" x14ac:dyDescent="0.3">
      <c r="A14" s="6" t="s">
        <v>12</v>
      </c>
      <c r="B14" s="7" t="s">
        <v>70</v>
      </c>
      <c r="C14" s="7">
        <v>3</v>
      </c>
      <c r="D14" s="7" t="s">
        <v>71</v>
      </c>
      <c r="E14" s="7">
        <v>2</v>
      </c>
      <c r="F14" s="39">
        <f>3*2.3</f>
        <v>6.8999999999999995</v>
      </c>
      <c r="G14" s="47">
        <f t="shared" si="0"/>
        <v>41.4</v>
      </c>
      <c r="H14" s="56">
        <f t="shared" si="1"/>
        <v>41.4</v>
      </c>
    </row>
    <row r="15" spans="1:12" x14ac:dyDescent="0.3">
      <c r="A15" s="6" t="s">
        <v>12</v>
      </c>
      <c r="B15" s="7" t="s">
        <v>9</v>
      </c>
      <c r="C15" s="7">
        <v>38</v>
      </c>
      <c r="D15" s="7" t="s">
        <v>78</v>
      </c>
      <c r="E15" s="7">
        <v>2</v>
      </c>
      <c r="F15" s="39">
        <f>1.8*1.5</f>
        <v>2.7</v>
      </c>
      <c r="G15" s="47">
        <f t="shared" si="0"/>
        <v>205.20000000000002</v>
      </c>
      <c r="H15" s="56">
        <f t="shared" si="1"/>
        <v>205.20000000000002</v>
      </c>
    </row>
    <row r="16" spans="1:12" x14ac:dyDescent="0.3">
      <c r="A16" s="6" t="s">
        <v>12</v>
      </c>
      <c r="B16" s="7" t="s">
        <v>11</v>
      </c>
      <c r="C16" s="7">
        <v>38</v>
      </c>
      <c r="D16" s="7" t="s">
        <v>30</v>
      </c>
      <c r="E16" s="7">
        <v>2</v>
      </c>
      <c r="F16" s="39">
        <f>1*2.5</f>
        <v>2.5</v>
      </c>
      <c r="G16" s="47">
        <f t="shared" si="0"/>
        <v>190</v>
      </c>
      <c r="H16" s="56">
        <f t="shared" si="1"/>
        <v>190</v>
      </c>
    </row>
    <row r="17" spans="1:8" ht="15" thickBot="1" x14ac:dyDescent="0.35">
      <c r="A17" s="9" t="s">
        <v>12</v>
      </c>
      <c r="B17" s="11" t="s">
        <v>14</v>
      </c>
      <c r="C17" s="11">
        <v>1</v>
      </c>
      <c r="D17" s="11" t="s">
        <v>80</v>
      </c>
      <c r="E17" s="11">
        <v>2</v>
      </c>
      <c r="F17" s="41">
        <f>1.65*2.1</f>
        <v>3.4649999999999999</v>
      </c>
      <c r="G17" s="48">
        <f t="shared" si="0"/>
        <v>6.93</v>
      </c>
      <c r="H17" s="57">
        <f t="shared" si="1"/>
        <v>6.93</v>
      </c>
    </row>
    <row r="18" spans="1:8" x14ac:dyDescent="0.3">
      <c r="A18" s="4" t="s">
        <v>15</v>
      </c>
      <c r="B18" s="5" t="s">
        <v>9</v>
      </c>
      <c r="C18" s="5">
        <v>71</v>
      </c>
      <c r="D18" s="5" t="s">
        <v>76</v>
      </c>
      <c r="E18" s="5">
        <v>2</v>
      </c>
      <c r="F18" s="38">
        <f>1.2*1.5</f>
        <v>1.7999999999999998</v>
      </c>
      <c r="G18" s="46">
        <f t="shared" si="0"/>
        <v>255.59999999999997</v>
      </c>
      <c r="H18" s="55">
        <f t="shared" si="1"/>
        <v>255.59999999999997</v>
      </c>
    </row>
    <row r="19" spans="1:8" x14ac:dyDescent="0.3">
      <c r="A19" s="6" t="s">
        <v>15</v>
      </c>
      <c r="B19" s="7" t="s">
        <v>14</v>
      </c>
      <c r="C19" s="7">
        <v>3</v>
      </c>
      <c r="D19" s="7" t="s">
        <v>80</v>
      </c>
      <c r="E19" s="7">
        <v>2</v>
      </c>
      <c r="F19" s="39">
        <f>1.65*2.1</f>
        <v>3.4649999999999999</v>
      </c>
      <c r="G19" s="47">
        <f t="shared" si="0"/>
        <v>20.79</v>
      </c>
      <c r="H19" s="56">
        <f t="shared" si="1"/>
        <v>20.79</v>
      </c>
    </row>
    <row r="20" spans="1:8" x14ac:dyDescent="0.3">
      <c r="A20" s="6" t="s">
        <v>15</v>
      </c>
      <c r="B20" s="7" t="s">
        <v>70</v>
      </c>
      <c r="C20" s="7">
        <v>3</v>
      </c>
      <c r="D20" s="7" t="s">
        <v>72</v>
      </c>
      <c r="E20" s="7">
        <v>2</v>
      </c>
      <c r="F20" s="39">
        <f>3*2.3</f>
        <v>6.8999999999999995</v>
      </c>
      <c r="G20" s="47">
        <f t="shared" si="0"/>
        <v>41.4</v>
      </c>
      <c r="H20" s="56">
        <f t="shared" si="1"/>
        <v>41.4</v>
      </c>
    </row>
    <row r="21" spans="1:8" x14ac:dyDescent="0.3">
      <c r="A21" s="6" t="s">
        <v>15</v>
      </c>
      <c r="B21" s="22" t="s">
        <v>9</v>
      </c>
      <c r="C21" s="7">
        <v>35</v>
      </c>
      <c r="D21" s="7" t="s">
        <v>78</v>
      </c>
      <c r="E21" s="7">
        <v>2</v>
      </c>
      <c r="F21" s="39">
        <f>1.8*1.5</f>
        <v>2.7</v>
      </c>
      <c r="G21" s="47">
        <f t="shared" si="0"/>
        <v>189</v>
      </c>
      <c r="H21" s="56">
        <f t="shared" si="1"/>
        <v>189</v>
      </c>
    </row>
    <row r="22" spans="1:8" x14ac:dyDescent="0.3">
      <c r="A22" s="59" t="s">
        <v>15</v>
      </c>
      <c r="B22" s="7" t="s">
        <v>67</v>
      </c>
      <c r="C22" s="60">
        <v>35</v>
      </c>
      <c r="D22" s="7" t="s">
        <v>81</v>
      </c>
      <c r="E22" s="7">
        <v>2</v>
      </c>
      <c r="F22" s="39">
        <f>2.5*1</f>
        <v>2.5</v>
      </c>
      <c r="G22" s="47">
        <f t="shared" si="0"/>
        <v>175</v>
      </c>
      <c r="H22" s="56">
        <f t="shared" si="1"/>
        <v>175</v>
      </c>
    </row>
    <row r="23" spans="1:8" ht="15" thickBot="1" x14ac:dyDescent="0.35">
      <c r="A23" s="9" t="s">
        <v>15</v>
      </c>
      <c r="B23" s="11" t="s">
        <v>17</v>
      </c>
      <c r="C23" s="11">
        <v>36</v>
      </c>
      <c r="D23" s="11" t="s">
        <v>73</v>
      </c>
      <c r="E23" s="11">
        <v>2</v>
      </c>
      <c r="F23" s="41">
        <f>1.2*0.6</f>
        <v>0.72</v>
      </c>
      <c r="G23" s="48">
        <f t="shared" si="0"/>
        <v>51.839999999999996</v>
      </c>
      <c r="H23" s="57">
        <f t="shared" si="1"/>
        <v>51.839999999999996</v>
      </c>
    </row>
    <row r="24" spans="1:8" x14ac:dyDescent="0.3">
      <c r="A24" s="4" t="s">
        <v>18</v>
      </c>
      <c r="B24" s="5" t="s">
        <v>9</v>
      </c>
      <c r="C24" s="5">
        <v>25</v>
      </c>
      <c r="D24" s="5" t="s">
        <v>19</v>
      </c>
      <c r="E24" s="5">
        <v>2</v>
      </c>
      <c r="F24" s="38">
        <f>1.33*1.49</f>
        <v>1.9817</v>
      </c>
      <c r="G24" s="46">
        <f t="shared" si="0"/>
        <v>99.085000000000008</v>
      </c>
      <c r="H24" s="55">
        <f t="shared" si="1"/>
        <v>99.085000000000008</v>
      </c>
    </row>
    <row r="25" spans="1:8" x14ac:dyDescent="0.3">
      <c r="A25" s="6" t="s">
        <v>18</v>
      </c>
      <c r="B25" s="7" t="s">
        <v>13</v>
      </c>
      <c r="C25" s="7">
        <v>2</v>
      </c>
      <c r="D25" s="7" t="s">
        <v>20</v>
      </c>
      <c r="E25" s="7">
        <v>2</v>
      </c>
      <c r="F25" s="39">
        <f>1.94*1.49</f>
        <v>2.8906000000000001</v>
      </c>
      <c r="G25" s="47">
        <f t="shared" si="0"/>
        <v>11.5624</v>
      </c>
      <c r="H25" s="56">
        <f t="shared" si="1"/>
        <v>11.5624</v>
      </c>
    </row>
    <row r="26" spans="1:8" x14ac:dyDescent="0.3">
      <c r="A26" s="6" t="s">
        <v>18</v>
      </c>
      <c r="B26" s="7" t="s">
        <v>10</v>
      </c>
      <c r="C26" s="7">
        <v>2</v>
      </c>
      <c r="D26" s="7" t="s">
        <v>21</v>
      </c>
      <c r="E26" s="7">
        <v>2</v>
      </c>
      <c r="F26" s="39">
        <f>0.64*1.49</f>
        <v>0.9536</v>
      </c>
      <c r="G26" s="47">
        <f t="shared" si="0"/>
        <v>3.8144</v>
      </c>
      <c r="H26" s="56">
        <f t="shared" si="1"/>
        <v>3.8144</v>
      </c>
    </row>
    <row r="27" spans="1:8" x14ac:dyDescent="0.3">
      <c r="A27" s="6" t="s">
        <v>18</v>
      </c>
      <c r="B27" s="7" t="s">
        <v>14</v>
      </c>
      <c r="C27" s="7">
        <v>1</v>
      </c>
      <c r="D27" s="7" t="s">
        <v>22</v>
      </c>
      <c r="E27" s="7">
        <v>2</v>
      </c>
      <c r="F27" s="39">
        <f>2*2.5</f>
        <v>5</v>
      </c>
      <c r="G27" s="47">
        <f t="shared" si="0"/>
        <v>10</v>
      </c>
      <c r="H27" s="56">
        <f t="shared" si="1"/>
        <v>10</v>
      </c>
    </row>
    <row r="28" spans="1:8" x14ac:dyDescent="0.3">
      <c r="A28" s="6" t="s">
        <v>18</v>
      </c>
      <c r="B28" s="7" t="s">
        <v>9</v>
      </c>
      <c r="C28" s="7">
        <v>18</v>
      </c>
      <c r="D28" s="7" t="s">
        <v>19</v>
      </c>
      <c r="E28" s="7">
        <v>2</v>
      </c>
      <c r="F28" s="39">
        <f>1.33*1.49</f>
        <v>1.9817</v>
      </c>
      <c r="G28" s="47">
        <f t="shared" si="0"/>
        <v>71.341200000000001</v>
      </c>
      <c r="H28" s="56">
        <f t="shared" si="1"/>
        <v>71.341200000000001</v>
      </c>
    </row>
    <row r="29" spans="1:8" x14ac:dyDescent="0.3">
      <c r="A29" s="6" t="s">
        <v>18</v>
      </c>
      <c r="B29" s="7" t="s">
        <v>10</v>
      </c>
      <c r="C29" s="7">
        <v>7</v>
      </c>
      <c r="D29" s="7" t="s">
        <v>21</v>
      </c>
      <c r="E29" s="7">
        <v>2</v>
      </c>
      <c r="F29" s="39">
        <f>0.64*1.49</f>
        <v>0.9536</v>
      </c>
      <c r="G29" s="47">
        <f t="shared" si="0"/>
        <v>13.3504</v>
      </c>
      <c r="H29" s="56">
        <f t="shared" si="1"/>
        <v>13.3504</v>
      </c>
    </row>
    <row r="30" spans="1:8" x14ac:dyDescent="0.3">
      <c r="A30" s="6" t="s">
        <v>18</v>
      </c>
      <c r="B30" s="7" t="s">
        <v>13</v>
      </c>
      <c r="C30" s="7">
        <v>2</v>
      </c>
      <c r="D30" s="7" t="s">
        <v>20</v>
      </c>
      <c r="E30" s="7">
        <v>2</v>
      </c>
      <c r="F30" s="39">
        <f>1.94*1.49</f>
        <v>2.8906000000000001</v>
      </c>
      <c r="G30" s="47">
        <f t="shared" si="0"/>
        <v>11.5624</v>
      </c>
      <c r="H30" s="56">
        <f t="shared" si="1"/>
        <v>11.5624</v>
      </c>
    </row>
    <row r="31" spans="1:8" x14ac:dyDescent="0.3">
      <c r="A31" s="6" t="s">
        <v>18</v>
      </c>
      <c r="B31" s="7" t="s">
        <v>9</v>
      </c>
      <c r="C31" s="7">
        <v>27</v>
      </c>
      <c r="D31" s="7" t="s">
        <v>19</v>
      </c>
      <c r="E31" s="7">
        <v>2</v>
      </c>
      <c r="F31" s="39">
        <f>1.33*1.49</f>
        <v>1.9817</v>
      </c>
      <c r="G31" s="47">
        <f t="shared" si="0"/>
        <v>107.01179999999999</v>
      </c>
      <c r="H31" s="56">
        <f t="shared" si="1"/>
        <v>107.01179999999999</v>
      </c>
    </row>
    <row r="32" spans="1:8" x14ac:dyDescent="0.3">
      <c r="A32" s="6" t="s">
        <v>18</v>
      </c>
      <c r="B32" s="7" t="s">
        <v>10</v>
      </c>
      <c r="C32" s="7">
        <v>2</v>
      </c>
      <c r="D32" s="7" t="s">
        <v>23</v>
      </c>
      <c r="E32" s="7">
        <v>2</v>
      </c>
      <c r="F32" s="39">
        <f>1.38*1.48</f>
        <v>2.0423999999999998</v>
      </c>
      <c r="G32" s="47">
        <f t="shared" si="0"/>
        <v>8.1695999999999991</v>
      </c>
      <c r="H32" s="56">
        <f t="shared" si="1"/>
        <v>8.1695999999999991</v>
      </c>
    </row>
    <row r="33" spans="1:8" ht="15" thickBot="1" x14ac:dyDescent="0.35">
      <c r="A33" s="9" t="s">
        <v>18</v>
      </c>
      <c r="B33" s="11" t="s">
        <v>14</v>
      </c>
      <c r="C33" s="11">
        <v>1</v>
      </c>
      <c r="D33" s="11" t="s">
        <v>24</v>
      </c>
      <c r="E33" s="11">
        <v>2</v>
      </c>
      <c r="F33" s="41">
        <f>1.6*2.5</f>
        <v>4</v>
      </c>
      <c r="G33" s="48">
        <f t="shared" si="0"/>
        <v>8</v>
      </c>
      <c r="H33" s="57">
        <f t="shared" si="1"/>
        <v>8</v>
      </c>
    </row>
    <row r="34" spans="1:8" s="50" customFormat="1" x14ac:dyDescent="0.3">
      <c r="A34" s="61" t="s">
        <v>25</v>
      </c>
      <c r="B34" s="5" t="s">
        <v>9</v>
      </c>
      <c r="C34" s="5">
        <v>37</v>
      </c>
      <c r="D34" s="5" t="s">
        <v>19</v>
      </c>
      <c r="E34" s="5">
        <v>2</v>
      </c>
      <c r="F34" s="38">
        <f>1.33*1.49</f>
        <v>1.9817</v>
      </c>
      <c r="G34" s="53">
        <f t="shared" si="0"/>
        <v>146.64580000000001</v>
      </c>
      <c r="H34" s="62">
        <f t="shared" si="1"/>
        <v>146.64580000000001</v>
      </c>
    </row>
    <row r="35" spans="1:8" s="50" customFormat="1" x14ac:dyDescent="0.3">
      <c r="A35" s="63" t="s">
        <v>25</v>
      </c>
      <c r="B35" s="7" t="s">
        <v>13</v>
      </c>
      <c r="C35" s="7">
        <v>3</v>
      </c>
      <c r="D35" s="7" t="s">
        <v>20</v>
      </c>
      <c r="E35" s="7">
        <v>2</v>
      </c>
      <c r="F35" s="39">
        <f>1.94*1.49</f>
        <v>2.8906000000000001</v>
      </c>
      <c r="G35" s="51">
        <f t="shared" si="0"/>
        <v>17.343600000000002</v>
      </c>
      <c r="H35" s="64">
        <f t="shared" si="1"/>
        <v>17.343600000000002</v>
      </c>
    </row>
    <row r="36" spans="1:8" s="50" customFormat="1" x14ac:dyDescent="0.3">
      <c r="A36" s="63" t="s">
        <v>25</v>
      </c>
      <c r="B36" s="7" t="s">
        <v>14</v>
      </c>
      <c r="C36" s="7">
        <v>1</v>
      </c>
      <c r="D36" s="7" t="s">
        <v>26</v>
      </c>
      <c r="E36" s="7">
        <v>2</v>
      </c>
      <c r="F36" s="39">
        <f>2.4*2.5</f>
        <v>6</v>
      </c>
      <c r="G36" s="51">
        <f t="shared" si="0"/>
        <v>12</v>
      </c>
      <c r="H36" s="64">
        <f t="shared" si="1"/>
        <v>12</v>
      </c>
    </row>
    <row r="37" spans="1:8" s="50" customFormat="1" x14ac:dyDescent="0.3">
      <c r="A37" s="63" t="s">
        <v>25</v>
      </c>
      <c r="B37" s="7" t="s">
        <v>14</v>
      </c>
      <c r="C37" s="7">
        <v>1</v>
      </c>
      <c r="D37" s="7" t="s">
        <v>22</v>
      </c>
      <c r="E37" s="7">
        <v>2</v>
      </c>
      <c r="F37" s="39">
        <f>2*2.5</f>
        <v>5</v>
      </c>
      <c r="G37" s="51">
        <f t="shared" si="0"/>
        <v>10</v>
      </c>
      <c r="H37" s="64">
        <f t="shared" si="1"/>
        <v>10</v>
      </c>
    </row>
    <row r="38" spans="1:8" s="50" customFormat="1" x14ac:dyDescent="0.3">
      <c r="A38" s="63" t="s">
        <v>25</v>
      </c>
      <c r="B38" s="7" t="s">
        <v>14</v>
      </c>
      <c r="C38" s="7">
        <v>1</v>
      </c>
      <c r="D38" s="7" t="s">
        <v>27</v>
      </c>
      <c r="E38" s="7">
        <v>2</v>
      </c>
      <c r="F38" s="39">
        <f>1.5*2.5</f>
        <v>3.75</v>
      </c>
      <c r="G38" s="51">
        <f t="shared" si="0"/>
        <v>7.5</v>
      </c>
      <c r="H38" s="64">
        <f t="shared" si="1"/>
        <v>7.5</v>
      </c>
    </row>
    <row r="39" spans="1:8" s="50" customFormat="1" x14ac:dyDescent="0.3">
      <c r="A39" s="63" t="s">
        <v>25</v>
      </c>
      <c r="B39" s="7" t="s">
        <v>9</v>
      </c>
      <c r="C39" s="7">
        <v>10</v>
      </c>
      <c r="D39" s="7" t="s">
        <v>19</v>
      </c>
      <c r="E39" s="7">
        <v>2</v>
      </c>
      <c r="F39" s="39">
        <f>1.33*1.49</f>
        <v>1.9817</v>
      </c>
      <c r="G39" s="51">
        <f t="shared" si="0"/>
        <v>39.634</v>
      </c>
      <c r="H39" s="64">
        <f t="shared" si="1"/>
        <v>39.634</v>
      </c>
    </row>
    <row r="40" spans="1:8" s="50" customFormat="1" ht="24" x14ac:dyDescent="0.3">
      <c r="A40" s="63" t="s">
        <v>25</v>
      </c>
      <c r="B40" s="8" t="s">
        <v>28</v>
      </c>
      <c r="C40" s="7">
        <v>8</v>
      </c>
      <c r="D40" s="7" t="s">
        <v>29</v>
      </c>
      <c r="E40" s="7">
        <v>2</v>
      </c>
      <c r="F40" s="39">
        <f>4.65*2.57</f>
        <v>11.9505</v>
      </c>
      <c r="G40" s="51">
        <f t="shared" si="0"/>
        <v>191.208</v>
      </c>
      <c r="H40" s="64">
        <f t="shared" si="1"/>
        <v>191.208</v>
      </c>
    </row>
    <row r="41" spans="1:8" s="50" customFormat="1" x14ac:dyDescent="0.3">
      <c r="A41" s="63" t="s">
        <v>25</v>
      </c>
      <c r="B41" s="7" t="s">
        <v>14</v>
      </c>
      <c r="C41" s="7">
        <v>1</v>
      </c>
      <c r="D41" s="7" t="s">
        <v>30</v>
      </c>
      <c r="E41" s="7">
        <v>2</v>
      </c>
      <c r="F41" s="39">
        <f>1*2.5</f>
        <v>2.5</v>
      </c>
      <c r="G41" s="51">
        <f t="shared" si="0"/>
        <v>5</v>
      </c>
      <c r="H41" s="64">
        <f t="shared" si="1"/>
        <v>5</v>
      </c>
    </row>
    <row r="42" spans="1:8" s="50" customFormat="1" x14ac:dyDescent="0.3">
      <c r="A42" s="63" t="s">
        <v>25</v>
      </c>
      <c r="B42" s="7" t="s">
        <v>9</v>
      </c>
      <c r="C42" s="7">
        <v>12</v>
      </c>
      <c r="D42" s="7" t="s">
        <v>19</v>
      </c>
      <c r="E42" s="7">
        <v>2</v>
      </c>
      <c r="F42" s="39">
        <f>1.33*1.49</f>
        <v>1.9817</v>
      </c>
      <c r="G42" s="51">
        <f t="shared" si="0"/>
        <v>47.5608</v>
      </c>
      <c r="H42" s="64">
        <f t="shared" si="1"/>
        <v>47.5608</v>
      </c>
    </row>
    <row r="43" spans="1:8" s="50" customFormat="1" ht="24" x14ac:dyDescent="0.3">
      <c r="A43" s="63" t="s">
        <v>25</v>
      </c>
      <c r="B43" s="8" t="s">
        <v>28</v>
      </c>
      <c r="C43" s="7">
        <v>15</v>
      </c>
      <c r="D43" s="7" t="s">
        <v>29</v>
      </c>
      <c r="E43" s="7">
        <v>2</v>
      </c>
      <c r="F43" s="39">
        <f>4.65*2.57</f>
        <v>11.9505</v>
      </c>
      <c r="G43" s="51">
        <f t="shared" si="0"/>
        <v>358.51499999999999</v>
      </c>
      <c r="H43" s="64">
        <f t="shared" si="1"/>
        <v>358.51499999999999</v>
      </c>
    </row>
    <row r="44" spans="1:8" s="50" customFormat="1" ht="15" thickBot="1" x14ac:dyDescent="0.35">
      <c r="A44" s="65" t="s">
        <v>25</v>
      </c>
      <c r="B44" s="10" t="s">
        <v>31</v>
      </c>
      <c r="C44" s="11">
        <v>29</v>
      </c>
      <c r="D44" s="11" t="s">
        <v>32</v>
      </c>
      <c r="E44" s="11">
        <v>2</v>
      </c>
      <c r="F44" s="41">
        <f>0.5*0.5</f>
        <v>0.25</v>
      </c>
      <c r="G44" s="52">
        <f t="shared" si="0"/>
        <v>14.5</v>
      </c>
      <c r="H44" s="66">
        <f t="shared" si="1"/>
        <v>14.5</v>
      </c>
    </row>
    <row r="45" spans="1:8" s="13" customFormat="1" x14ac:dyDescent="0.3">
      <c r="A45" s="4" t="s">
        <v>33</v>
      </c>
      <c r="B45" s="12" t="s">
        <v>9</v>
      </c>
      <c r="C45" s="5">
        <v>6</v>
      </c>
      <c r="D45" s="5" t="s">
        <v>82</v>
      </c>
      <c r="E45" s="5">
        <v>2</v>
      </c>
      <c r="F45" s="38">
        <f>1.2*1.8</f>
        <v>2.16</v>
      </c>
      <c r="G45" s="46">
        <f t="shared" si="0"/>
        <v>25.92</v>
      </c>
      <c r="H45" s="62">
        <f t="shared" si="1"/>
        <v>25.92</v>
      </c>
    </row>
    <row r="46" spans="1:8" s="13" customFormat="1" x14ac:dyDescent="0.3">
      <c r="A46" s="6" t="s">
        <v>33</v>
      </c>
      <c r="B46" s="7" t="s">
        <v>9</v>
      </c>
      <c r="C46" s="7">
        <v>8</v>
      </c>
      <c r="D46" s="7" t="s">
        <v>82</v>
      </c>
      <c r="E46" s="7">
        <v>2</v>
      </c>
      <c r="F46" s="39">
        <f>1.2*1.8</f>
        <v>2.16</v>
      </c>
      <c r="G46" s="47">
        <f t="shared" si="0"/>
        <v>34.56</v>
      </c>
      <c r="H46" s="64">
        <f t="shared" si="1"/>
        <v>34.56</v>
      </c>
    </row>
    <row r="47" spans="1:8" s="13" customFormat="1" x14ac:dyDescent="0.3">
      <c r="A47" s="6" t="s">
        <v>33</v>
      </c>
      <c r="B47" s="7" t="s">
        <v>9</v>
      </c>
      <c r="C47" s="7">
        <v>3</v>
      </c>
      <c r="D47" s="7" t="s">
        <v>19</v>
      </c>
      <c r="E47" s="7">
        <v>2</v>
      </c>
      <c r="F47" s="39">
        <f>1.33*1.49</f>
        <v>1.9817</v>
      </c>
      <c r="G47" s="47">
        <f t="shared" si="0"/>
        <v>11.8902</v>
      </c>
      <c r="H47" s="64">
        <f t="shared" si="1"/>
        <v>11.8902</v>
      </c>
    </row>
    <row r="48" spans="1:8" s="13" customFormat="1" x14ac:dyDescent="0.3">
      <c r="A48" s="6" t="s">
        <v>33</v>
      </c>
      <c r="B48" s="7" t="s">
        <v>9</v>
      </c>
      <c r="C48" s="7">
        <v>4</v>
      </c>
      <c r="D48" s="7" t="s">
        <v>19</v>
      </c>
      <c r="E48" s="7">
        <v>2</v>
      </c>
      <c r="F48" s="39">
        <f>1.33*1.49</f>
        <v>1.9817</v>
      </c>
      <c r="G48" s="47">
        <f t="shared" si="0"/>
        <v>15.8536</v>
      </c>
      <c r="H48" s="64">
        <f t="shared" si="1"/>
        <v>15.8536</v>
      </c>
    </row>
    <row r="49" spans="1:8" s="13" customFormat="1" x14ac:dyDescent="0.3">
      <c r="A49" s="6" t="s">
        <v>33</v>
      </c>
      <c r="B49" s="7" t="s">
        <v>9</v>
      </c>
      <c r="C49" s="7">
        <v>4</v>
      </c>
      <c r="D49" s="7" t="s">
        <v>82</v>
      </c>
      <c r="E49" s="7">
        <v>2</v>
      </c>
      <c r="F49" s="39">
        <f>1.2*1.8</f>
        <v>2.16</v>
      </c>
      <c r="G49" s="47">
        <f t="shared" si="0"/>
        <v>17.28</v>
      </c>
      <c r="H49" s="64">
        <f t="shared" si="1"/>
        <v>17.28</v>
      </c>
    </row>
    <row r="50" spans="1:8" s="13" customFormat="1" x14ac:dyDescent="0.3">
      <c r="A50" s="6" t="s">
        <v>33</v>
      </c>
      <c r="B50" s="7" t="s">
        <v>9</v>
      </c>
      <c r="C50" s="7">
        <v>3</v>
      </c>
      <c r="D50" s="7" t="s">
        <v>82</v>
      </c>
      <c r="E50" s="7">
        <v>2</v>
      </c>
      <c r="F50" s="40">
        <f>1.2*1.8</f>
        <v>2.16</v>
      </c>
      <c r="G50" s="47">
        <f t="shared" si="0"/>
        <v>12.96</v>
      </c>
      <c r="H50" s="64">
        <f t="shared" si="1"/>
        <v>12.96</v>
      </c>
    </row>
    <row r="51" spans="1:8" s="13" customFormat="1" ht="15" thickBot="1" x14ac:dyDescent="0.35">
      <c r="A51" s="9" t="s">
        <v>33</v>
      </c>
      <c r="B51" s="11" t="s">
        <v>98</v>
      </c>
      <c r="C51" s="11">
        <v>2</v>
      </c>
      <c r="D51" s="11" t="s">
        <v>68</v>
      </c>
      <c r="E51" s="11">
        <v>2</v>
      </c>
      <c r="F51" s="41">
        <f>1.8*1.8</f>
        <v>3.24</v>
      </c>
      <c r="G51" s="48">
        <f t="shared" si="0"/>
        <v>12.96</v>
      </c>
      <c r="H51" s="66">
        <f t="shared" si="1"/>
        <v>12.96</v>
      </c>
    </row>
    <row r="52" spans="1:8" s="13" customFormat="1" x14ac:dyDescent="0.3">
      <c r="A52" s="4" t="s">
        <v>34</v>
      </c>
      <c r="B52" s="5" t="s">
        <v>9</v>
      </c>
      <c r="C52" s="5">
        <v>132</v>
      </c>
      <c r="D52" s="5" t="s">
        <v>92</v>
      </c>
      <c r="E52" s="5">
        <v>2</v>
      </c>
      <c r="F52" s="38">
        <f>1.6*1.7</f>
        <v>2.72</v>
      </c>
      <c r="G52" s="46">
        <f t="shared" si="0"/>
        <v>718.08</v>
      </c>
      <c r="H52" s="62">
        <f t="shared" si="1"/>
        <v>718.08</v>
      </c>
    </row>
    <row r="53" spans="1:8" s="13" customFormat="1" x14ac:dyDescent="0.3">
      <c r="A53" s="6" t="s">
        <v>34</v>
      </c>
      <c r="B53" s="7" t="s">
        <v>9</v>
      </c>
      <c r="C53" s="7">
        <v>58</v>
      </c>
      <c r="D53" s="7" t="s">
        <v>93</v>
      </c>
      <c r="E53" s="7">
        <v>2</v>
      </c>
      <c r="F53" s="39">
        <f>1.4*1.5</f>
        <v>2.0999999999999996</v>
      </c>
      <c r="G53" s="47">
        <f t="shared" si="0"/>
        <v>243.59999999999997</v>
      </c>
      <c r="H53" s="64">
        <f t="shared" si="1"/>
        <v>243.59999999999997</v>
      </c>
    </row>
    <row r="54" spans="1:8" s="13" customFormat="1" x14ac:dyDescent="0.3">
      <c r="A54" s="6" t="s">
        <v>34</v>
      </c>
      <c r="B54" s="7" t="s">
        <v>11</v>
      </c>
      <c r="C54" s="7">
        <v>132</v>
      </c>
      <c r="D54" s="7" t="s">
        <v>30</v>
      </c>
      <c r="E54" s="7">
        <v>2</v>
      </c>
      <c r="F54" s="39">
        <f>1*2.5</f>
        <v>2.5</v>
      </c>
      <c r="G54" s="47">
        <f t="shared" si="0"/>
        <v>660</v>
      </c>
      <c r="H54" s="64">
        <f t="shared" si="1"/>
        <v>660</v>
      </c>
    </row>
    <row r="55" spans="1:8" s="13" customFormat="1" x14ac:dyDescent="0.3">
      <c r="A55" s="6" t="s">
        <v>34</v>
      </c>
      <c r="B55" s="7" t="s">
        <v>13</v>
      </c>
      <c r="C55" s="7">
        <v>37</v>
      </c>
      <c r="D55" s="7" t="s">
        <v>16</v>
      </c>
      <c r="E55" s="7">
        <v>2</v>
      </c>
      <c r="F55" s="39">
        <f>1.5*2</f>
        <v>3</v>
      </c>
      <c r="G55" s="47">
        <f t="shared" si="0"/>
        <v>222</v>
      </c>
      <c r="H55" s="64">
        <f t="shared" si="1"/>
        <v>222</v>
      </c>
    </row>
    <row r="56" spans="1:8" s="13" customFormat="1" x14ac:dyDescent="0.3">
      <c r="A56" s="6" t="s">
        <v>34</v>
      </c>
      <c r="B56" s="8" t="s">
        <v>35</v>
      </c>
      <c r="C56" s="7">
        <v>98</v>
      </c>
      <c r="D56" s="7" t="s">
        <v>94</v>
      </c>
      <c r="E56" s="7">
        <v>2</v>
      </c>
      <c r="F56" s="39">
        <f>0.6*0.6</f>
        <v>0.36</v>
      </c>
      <c r="G56" s="51">
        <f t="shared" si="0"/>
        <v>70.56</v>
      </c>
      <c r="H56" s="64">
        <f t="shared" si="1"/>
        <v>70.56</v>
      </c>
    </row>
    <row r="57" spans="1:8" s="13" customFormat="1" ht="26.25" customHeight="1" x14ac:dyDescent="0.3">
      <c r="A57" s="6" t="s">
        <v>34</v>
      </c>
      <c r="B57" s="8" t="s">
        <v>36</v>
      </c>
      <c r="C57" s="7">
        <v>2</v>
      </c>
      <c r="D57" s="7" t="s">
        <v>37</v>
      </c>
      <c r="E57" s="7">
        <v>2</v>
      </c>
      <c r="F57" s="39">
        <f>3.2*2.5</f>
        <v>8</v>
      </c>
      <c r="G57" s="51">
        <f t="shared" si="0"/>
        <v>32</v>
      </c>
      <c r="H57" s="64">
        <f t="shared" si="1"/>
        <v>32</v>
      </c>
    </row>
    <row r="58" spans="1:8" s="13" customFormat="1" ht="26.25" customHeight="1" x14ac:dyDescent="0.3">
      <c r="A58" s="6" t="s">
        <v>34</v>
      </c>
      <c r="B58" s="8" t="s">
        <v>74</v>
      </c>
      <c r="C58" s="7">
        <v>1</v>
      </c>
      <c r="D58" s="7" t="s">
        <v>75</v>
      </c>
      <c r="E58" s="7">
        <v>2</v>
      </c>
      <c r="F58" s="39">
        <f>2*2.1</f>
        <v>4.2</v>
      </c>
      <c r="G58" s="51">
        <f t="shared" si="0"/>
        <v>8.4</v>
      </c>
      <c r="H58" s="64">
        <f t="shared" si="1"/>
        <v>8.4</v>
      </c>
    </row>
    <row r="59" spans="1:8" s="13" customFormat="1" ht="24" customHeight="1" x14ac:dyDescent="0.3">
      <c r="A59" s="6" t="s">
        <v>34</v>
      </c>
      <c r="B59" s="8" t="s">
        <v>38</v>
      </c>
      <c r="C59" s="7">
        <v>1</v>
      </c>
      <c r="D59" s="7" t="s">
        <v>39</v>
      </c>
      <c r="E59" s="7">
        <v>2</v>
      </c>
      <c r="F59" s="39">
        <f>2*2</f>
        <v>4</v>
      </c>
      <c r="G59" s="51">
        <f t="shared" si="0"/>
        <v>8</v>
      </c>
      <c r="H59" s="64">
        <f t="shared" si="1"/>
        <v>8</v>
      </c>
    </row>
    <row r="60" spans="1:8" s="13" customFormat="1" ht="24" x14ac:dyDescent="0.3">
      <c r="A60" s="6" t="s">
        <v>34</v>
      </c>
      <c r="B60" s="8" t="s">
        <v>40</v>
      </c>
      <c r="C60" s="7">
        <v>1</v>
      </c>
      <c r="D60" s="7" t="s">
        <v>41</v>
      </c>
      <c r="E60" s="7">
        <v>2</v>
      </c>
      <c r="F60" s="39">
        <f>2*2.4</f>
        <v>4.8</v>
      </c>
      <c r="G60" s="51">
        <f t="shared" si="0"/>
        <v>9.6</v>
      </c>
      <c r="H60" s="64">
        <f t="shared" si="1"/>
        <v>9.6</v>
      </c>
    </row>
    <row r="61" spans="1:8" s="13" customFormat="1" ht="15" thickBot="1" x14ac:dyDescent="0.35">
      <c r="A61" s="9" t="s">
        <v>34</v>
      </c>
      <c r="B61" s="10" t="s">
        <v>42</v>
      </c>
      <c r="C61" s="11">
        <v>1</v>
      </c>
      <c r="D61" s="11" t="s">
        <v>43</v>
      </c>
      <c r="E61" s="11">
        <v>2</v>
      </c>
      <c r="F61" s="41">
        <f>1.9*2.4</f>
        <v>4.5599999999999996</v>
      </c>
      <c r="G61" s="52">
        <f t="shared" si="0"/>
        <v>9.1199999999999992</v>
      </c>
      <c r="H61" s="66">
        <f t="shared" si="1"/>
        <v>9.1199999999999992</v>
      </c>
    </row>
    <row r="62" spans="1:8" s="13" customFormat="1" x14ac:dyDescent="0.3">
      <c r="A62" s="4" t="s">
        <v>44</v>
      </c>
      <c r="B62" s="16" t="s">
        <v>9</v>
      </c>
      <c r="C62" s="5">
        <v>2</v>
      </c>
      <c r="D62" s="5" t="s">
        <v>45</v>
      </c>
      <c r="E62" s="5">
        <v>2</v>
      </c>
      <c r="F62" s="38">
        <f>1.93*2.1</f>
        <v>4.0529999999999999</v>
      </c>
      <c r="G62" s="53">
        <f t="shared" si="0"/>
        <v>16.212</v>
      </c>
      <c r="H62" s="62">
        <f t="shared" si="1"/>
        <v>16.212</v>
      </c>
    </row>
    <row r="63" spans="1:8" s="13" customFormat="1" x14ac:dyDescent="0.3">
      <c r="A63" s="6" t="s">
        <v>44</v>
      </c>
      <c r="B63" s="8" t="s">
        <v>46</v>
      </c>
      <c r="C63" s="7">
        <v>4</v>
      </c>
      <c r="D63" s="7" t="s">
        <v>45</v>
      </c>
      <c r="E63" s="7">
        <v>2</v>
      </c>
      <c r="F63" s="39">
        <f>1.93*2.1</f>
        <v>4.0529999999999999</v>
      </c>
      <c r="G63" s="51">
        <f t="shared" si="0"/>
        <v>32.423999999999999</v>
      </c>
      <c r="H63" s="64">
        <f t="shared" si="1"/>
        <v>32.423999999999999</v>
      </c>
    </row>
    <row r="64" spans="1:8" s="13" customFormat="1" x14ac:dyDescent="0.3">
      <c r="A64" s="6" t="s">
        <v>44</v>
      </c>
      <c r="B64" s="8" t="s">
        <v>10</v>
      </c>
      <c r="C64" s="7">
        <v>2</v>
      </c>
      <c r="D64" s="7" t="s">
        <v>47</v>
      </c>
      <c r="E64" s="7">
        <v>2</v>
      </c>
      <c r="F64" s="39">
        <f>1.49*1.5</f>
        <v>2.2349999999999999</v>
      </c>
      <c r="G64" s="51">
        <f t="shared" si="0"/>
        <v>8.94</v>
      </c>
      <c r="H64" s="64">
        <f t="shared" si="1"/>
        <v>8.94</v>
      </c>
    </row>
    <row r="65" spans="1:8" s="13" customFormat="1" x14ac:dyDescent="0.3">
      <c r="A65" s="6" t="s">
        <v>44</v>
      </c>
      <c r="B65" s="8" t="s">
        <v>10</v>
      </c>
      <c r="C65" s="7">
        <v>6</v>
      </c>
      <c r="D65" s="7" t="s">
        <v>48</v>
      </c>
      <c r="E65" s="7">
        <v>2</v>
      </c>
      <c r="F65" s="39">
        <f>1.49*1.19</f>
        <v>1.7730999999999999</v>
      </c>
      <c r="G65" s="51">
        <f t="shared" si="0"/>
        <v>21.277200000000001</v>
      </c>
      <c r="H65" s="64">
        <f t="shared" si="1"/>
        <v>21.277200000000001</v>
      </c>
    </row>
    <row r="66" spans="1:8" s="13" customFormat="1" x14ac:dyDescent="0.3">
      <c r="A66" s="6" t="s">
        <v>44</v>
      </c>
      <c r="B66" s="8" t="s">
        <v>9</v>
      </c>
      <c r="C66" s="7">
        <v>5</v>
      </c>
      <c r="D66" s="7" t="s">
        <v>49</v>
      </c>
      <c r="E66" s="7">
        <v>2</v>
      </c>
      <c r="F66" s="39">
        <f>1.21*1.78</f>
        <v>2.1537999999999999</v>
      </c>
      <c r="G66" s="51">
        <f t="shared" si="0"/>
        <v>21.538</v>
      </c>
      <c r="H66" s="64">
        <f t="shared" si="1"/>
        <v>21.538</v>
      </c>
    </row>
    <row r="67" spans="1:8" s="13" customFormat="1" x14ac:dyDescent="0.3">
      <c r="A67" s="6" t="s">
        <v>44</v>
      </c>
      <c r="B67" s="8" t="s">
        <v>114</v>
      </c>
      <c r="C67" s="7">
        <v>1</v>
      </c>
      <c r="D67" s="7" t="s">
        <v>115</v>
      </c>
      <c r="E67" s="7"/>
      <c r="F67" s="39">
        <f>1.5*1.2</f>
        <v>1.7999999999999998</v>
      </c>
      <c r="G67" s="51">
        <f t="shared" si="0"/>
        <v>3.5999999999999996</v>
      </c>
      <c r="H67" s="64">
        <f t="shared" si="1"/>
        <v>3.5999999999999996</v>
      </c>
    </row>
    <row r="68" spans="1:8" s="13" customFormat="1" ht="15" thickBot="1" x14ac:dyDescent="0.35">
      <c r="A68" s="75" t="s">
        <v>44</v>
      </c>
      <c r="B68" s="76" t="s">
        <v>10</v>
      </c>
      <c r="C68" s="77">
        <v>6</v>
      </c>
      <c r="D68" s="77" t="s">
        <v>50</v>
      </c>
      <c r="E68" s="77">
        <v>2</v>
      </c>
      <c r="F68" s="78">
        <f>1.19*1.49</f>
        <v>1.7730999999999999</v>
      </c>
      <c r="G68" s="54">
        <f t="shared" ref="G68:G104" si="2">2*C68*F68</f>
        <v>21.277200000000001</v>
      </c>
      <c r="H68" s="79">
        <f t="shared" si="1"/>
        <v>21.277200000000001</v>
      </c>
    </row>
    <row r="69" spans="1:8" s="13" customFormat="1" x14ac:dyDescent="0.3">
      <c r="A69" s="4" t="s">
        <v>51</v>
      </c>
      <c r="B69" s="16" t="s">
        <v>10</v>
      </c>
      <c r="C69" s="5">
        <v>13</v>
      </c>
      <c r="D69" s="5" t="s">
        <v>52</v>
      </c>
      <c r="E69" s="5">
        <v>2</v>
      </c>
      <c r="F69" s="38">
        <f>1.19*1.18</f>
        <v>1.4041999999999999</v>
      </c>
      <c r="G69" s="53">
        <f t="shared" si="2"/>
        <v>36.5092</v>
      </c>
      <c r="H69" s="62">
        <f t="shared" ref="H69:H104" si="3">G69</f>
        <v>36.5092</v>
      </c>
    </row>
    <row r="70" spans="1:8" s="13" customFormat="1" x14ac:dyDescent="0.3">
      <c r="A70" s="6" t="s">
        <v>51</v>
      </c>
      <c r="B70" s="8" t="s">
        <v>10</v>
      </c>
      <c r="C70" s="7">
        <v>10</v>
      </c>
      <c r="D70" s="7" t="s">
        <v>52</v>
      </c>
      <c r="E70" s="7">
        <v>2</v>
      </c>
      <c r="F70" s="39">
        <f>1.19*1.18</f>
        <v>1.4041999999999999</v>
      </c>
      <c r="G70" s="51">
        <f t="shared" si="2"/>
        <v>28.083999999999996</v>
      </c>
      <c r="H70" s="64">
        <f t="shared" si="3"/>
        <v>28.083999999999996</v>
      </c>
    </row>
    <row r="71" spans="1:8" s="13" customFormat="1" x14ac:dyDescent="0.3">
      <c r="A71" s="6" t="s">
        <v>51</v>
      </c>
      <c r="B71" s="8" t="s">
        <v>10</v>
      </c>
      <c r="C71" s="7">
        <v>14</v>
      </c>
      <c r="D71" s="7" t="s">
        <v>53</v>
      </c>
      <c r="E71" s="7">
        <v>2</v>
      </c>
      <c r="F71" s="39">
        <f>1.19*0.58</f>
        <v>0.69019999999999992</v>
      </c>
      <c r="G71" s="51">
        <f t="shared" si="2"/>
        <v>19.325599999999998</v>
      </c>
      <c r="H71" s="64">
        <f t="shared" si="3"/>
        <v>19.325599999999998</v>
      </c>
    </row>
    <row r="72" spans="1:8" s="13" customFormat="1" x14ac:dyDescent="0.3">
      <c r="A72" s="6" t="s">
        <v>51</v>
      </c>
      <c r="B72" s="8" t="s">
        <v>4</v>
      </c>
      <c r="C72" s="7">
        <v>2</v>
      </c>
      <c r="D72" s="7" t="s">
        <v>16</v>
      </c>
      <c r="E72" s="7">
        <v>2</v>
      </c>
      <c r="F72" s="39">
        <f>1.5*2</f>
        <v>3</v>
      </c>
      <c r="G72" s="51">
        <f t="shared" si="2"/>
        <v>12</v>
      </c>
      <c r="H72" s="64">
        <f t="shared" si="3"/>
        <v>12</v>
      </c>
    </row>
    <row r="73" spans="1:8" s="13" customFormat="1" x14ac:dyDescent="0.3">
      <c r="A73" s="6" t="s">
        <v>51</v>
      </c>
      <c r="B73" s="8" t="s">
        <v>4</v>
      </c>
      <c r="C73" s="7">
        <v>2</v>
      </c>
      <c r="D73" s="7" t="s">
        <v>54</v>
      </c>
      <c r="E73" s="7">
        <v>2</v>
      </c>
      <c r="F73" s="39">
        <f>1.8*2.6</f>
        <v>4.6800000000000006</v>
      </c>
      <c r="G73" s="51">
        <f t="shared" si="2"/>
        <v>18.720000000000002</v>
      </c>
      <c r="H73" s="64">
        <f t="shared" si="3"/>
        <v>18.720000000000002</v>
      </c>
    </row>
    <row r="74" spans="1:8" s="13" customFormat="1" ht="15" thickBot="1" x14ac:dyDescent="0.35">
      <c r="A74" s="9" t="s">
        <v>51</v>
      </c>
      <c r="B74" s="10" t="s">
        <v>4</v>
      </c>
      <c r="C74" s="11">
        <v>1</v>
      </c>
      <c r="D74" s="11" t="s">
        <v>55</v>
      </c>
      <c r="E74" s="11">
        <v>2</v>
      </c>
      <c r="F74" s="41">
        <f>0.9*2</f>
        <v>1.8</v>
      </c>
      <c r="G74" s="52">
        <f t="shared" si="2"/>
        <v>3.6</v>
      </c>
      <c r="H74" s="66">
        <f t="shared" si="3"/>
        <v>3.6</v>
      </c>
    </row>
    <row r="75" spans="1:8" s="13" customFormat="1" ht="15" customHeight="1" x14ac:dyDescent="0.3">
      <c r="A75" s="14" t="s">
        <v>56</v>
      </c>
      <c r="B75" s="32" t="s">
        <v>99</v>
      </c>
      <c r="C75" s="15">
        <v>1</v>
      </c>
      <c r="D75" s="15" t="s">
        <v>57</v>
      </c>
      <c r="E75" s="15">
        <v>2</v>
      </c>
      <c r="F75" s="42">
        <f>5.6*2.57</f>
        <v>14.391999999999998</v>
      </c>
      <c r="G75" s="51">
        <f t="shared" si="2"/>
        <v>28.783999999999995</v>
      </c>
      <c r="H75" s="68">
        <f t="shared" si="3"/>
        <v>28.783999999999995</v>
      </c>
    </row>
    <row r="76" spans="1:8" s="13" customFormat="1" x14ac:dyDescent="0.3">
      <c r="A76" s="6" t="s">
        <v>56</v>
      </c>
      <c r="B76" s="8" t="s">
        <v>58</v>
      </c>
      <c r="C76" s="7">
        <v>4</v>
      </c>
      <c r="D76" s="7" t="s">
        <v>59</v>
      </c>
      <c r="E76" s="7">
        <v>2</v>
      </c>
      <c r="F76" s="39">
        <f>1.19*1.57</f>
        <v>1.8683000000000001</v>
      </c>
      <c r="G76" s="51">
        <f t="shared" si="2"/>
        <v>14.946400000000001</v>
      </c>
      <c r="H76" s="64">
        <f t="shared" si="3"/>
        <v>14.946400000000001</v>
      </c>
    </row>
    <row r="77" spans="1:8" s="13" customFormat="1" x14ac:dyDescent="0.3">
      <c r="A77" s="6" t="s">
        <v>56</v>
      </c>
      <c r="B77" s="8" t="s">
        <v>60</v>
      </c>
      <c r="C77" s="7">
        <v>1</v>
      </c>
      <c r="D77" s="7" t="s">
        <v>61</v>
      </c>
      <c r="E77" s="7">
        <v>2</v>
      </c>
      <c r="F77" s="39">
        <f>5.56*3.25</f>
        <v>18.07</v>
      </c>
      <c r="G77" s="51">
        <f t="shared" si="2"/>
        <v>36.14</v>
      </c>
      <c r="H77" s="64">
        <f t="shared" si="3"/>
        <v>36.14</v>
      </c>
    </row>
    <row r="78" spans="1:8" s="13" customFormat="1" x14ac:dyDescent="0.3">
      <c r="A78" s="6" t="s">
        <v>56</v>
      </c>
      <c r="B78" s="8" t="s">
        <v>110</v>
      </c>
      <c r="C78" s="7">
        <v>1</v>
      </c>
      <c r="D78" s="7" t="s">
        <v>111</v>
      </c>
      <c r="E78" s="7"/>
      <c r="F78" s="39">
        <f>2.37*2.99</f>
        <v>7.0863000000000005</v>
      </c>
      <c r="G78" s="51">
        <f t="shared" si="2"/>
        <v>14.172600000000001</v>
      </c>
      <c r="H78" s="64">
        <f t="shared" si="3"/>
        <v>14.172600000000001</v>
      </c>
    </row>
    <row r="79" spans="1:8" s="13" customFormat="1" x14ac:dyDescent="0.3">
      <c r="A79" s="6" t="s">
        <v>56</v>
      </c>
      <c r="B79" s="8" t="s">
        <v>10</v>
      </c>
      <c r="C79" s="7">
        <v>2</v>
      </c>
      <c r="D79" s="7" t="s">
        <v>88</v>
      </c>
      <c r="E79" s="7">
        <v>2</v>
      </c>
      <c r="F79" s="39">
        <f>0.9*0.9</f>
        <v>0.81</v>
      </c>
      <c r="G79" s="51">
        <f t="shared" si="2"/>
        <v>3.24</v>
      </c>
      <c r="H79" s="64">
        <f t="shared" si="3"/>
        <v>3.24</v>
      </c>
    </row>
    <row r="80" spans="1:8" s="13" customFormat="1" x14ac:dyDescent="0.3">
      <c r="A80" s="6" t="s">
        <v>56</v>
      </c>
      <c r="B80" s="8" t="s">
        <v>10</v>
      </c>
      <c r="C80" s="7">
        <v>1</v>
      </c>
      <c r="D80" s="7" t="s">
        <v>113</v>
      </c>
      <c r="E80" s="7"/>
      <c r="F80" s="39">
        <f>0.9*0.6</f>
        <v>0.54</v>
      </c>
      <c r="G80" s="51">
        <f t="shared" si="2"/>
        <v>1.08</v>
      </c>
      <c r="H80" s="64">
        <f t="shared" si="3"/>
        <v>1.08</v>
      </c>
    </row>
    <row r="81" spans="1:8" s="13" customFormat="1" x14ac:dyDescent="0.3">
      <c r="A81" s="6" t="s">
        <v>56</v>
      </c>
      <c r="B81" s="8" t="s">
        <v>10</v>
      </c>
      <c r="C81" s="7">
        <v>1</v>
      </c>
      <c r="D81" s="7" t="s">
        <v>112</v>
      </c>
      <c r="E81" s="7">
        <v>2</v>
      </c>
      <c r="F81" s="39">
        <f>1.2*0.9</f>
        <v>1.08</v>
      </c>
      <c r="G81" s="51">
        <f t="shared" si="2"/>
        <v>2.16</v>
      </c>
      <c r="H81" s="64">
        <f t="shared" si="3"/>
        <v>2.16</v>
      </c>
    </row>
    <row r="82" spans="1:8" s="13" customFormat="1" x14ac:dyDescent="0.3">
      <c r="A82" s="6" t="s">
        <v>56</v>
      </c>
      <c r="B82" s="8" t="s">
        <v>60</v>
      </c>
      <c r="C82" s="7">
        <v>1</v>
      </c>
      <c r="D82" s="7" t="s">
        <v>62</v>
      </c>
      <c r="E82" s="7">
        <v>2</v>
      </c>
      <c r="F82" s="39">
        <f>3.01*2.96</f>
        <v>8.9095999999999993</v>
      </c>
      <c r="G82" s="51">
        <f t="shared" si="2"/>
        <v>17.819199999999999</v>
      </c>
      <c r="H82" s="64">
        <f t="shared" si="3"/>
        <v>17.819199999999999</v>
      </c>
    </row>
    <row r="83" spans="1:8" s="13" customFormat="1" x14ac:dyDescent="0.3">
      <c r="A83" s="6" t="s">
        <v>56</v>
      </c>
      <c r="B83" s="8" t="s">
        <v>60</v>
      </c>
      <c r="C83" s="7">
        <v>1</v>
      </c>
      <c r="D83" s="7" t="s">
        <v>63</v>
      </c>
      <c r="E83" s="7">
        <v>2</v>
      </c>
      <c r="F83" s="39">
        <f>5.6*2.97</f>
        <v>16.632000000000001</v>
      </c>
      <c r="G83" s="51">
        <f t="shared" si="2"/>
        <v>33.264000000000003</v>
      </c>
      <c r="H83" s="64">
        <f t="shared" si="3"/>
        <v>33.264000000000003</v>
      </c>
    </row>
    <row r="84" spans="1:8" s="13" customFormat="1" x14ac:dyDescent="0.3">
      <c r="A84" s="23" t="s">
        <v>56</v>
      </c>
      <c r="B84" s="21" t="s">
        <v>60</v>
      </c>
      <c r="C84" s="22">
        <v>1</v>
      </c>
      <c r="D84" s="22" t="s">
        <v>63</v>
      </c>
      <c r="E84" s="22">
        <v>2</v>
      </c>
      <c r="F84" s="40">
        <f>5.6*2.97</f>
        <v>16.632000000000001</v>
      </c>
      <c r="G84" s="54">
        <f t="shared" si="2"/>
        <v>33.264000000000003</v>
      </c>
      <c r="H84" s="67">
        <f t="shared" si="3"/>
        <v>33.264000000000003</v>
      </c>
    </row>
    <row r="85" spans="1:8" s="13" customFormat="1" ht="24" x14ac:dyDescent="0.3">
      <c r="A85" s="6" t="s">
        <v>56</v>
      </c>
      <c r="B85" s="8" t="s">
        <v>106</v>
      </c>
      <c r="C85" s="7">
        <v>1</v>
      </c>
      <c r="D85" s="7" t="s">
        <v>108</v>
      </c>
      <c r="E85" s="7"/>
      <c r="F85" s="39">
        <f>2*5.5</f>
        <v>11</v>
      </c>
      <c r="G85" s="85">
        <f t="shared" si="2"/>
        <v>22</v>
      </c>
      <c r="H85" s="64">
        <f t="shared" si="3"/>
        <v>22</v>
      </c>
    </row>
    <row r="86" spans="1:8" s="13" customFormat="1" ht="24.6" thickBot="1" x14ac:dyDescent="0.35">
      <c r="A86" s="75" t="s">
        <v>56</v>
      </c>
      <c r="B86" s="76" t="s">
        <v>107</v>
      </c>
      <c r="C86" s="77">
        <v>1</v>
      </c>
      <c r="D86" s="77" t="s">
        <v>109</v>
      </c>
      <c r="E86" s="77"/>
      <c r="F86" s="78">
        <f>3.2*3</f>
        <v>9.6000000000000014</v>
      </c>
      <c r="G86" s="54">
        <f t="shared" si="2"/>
        <v>19.200000000000003</v>
      </c>
      <c r="H86" s="79">
        <f t="shared" si="3"/>
        <v>19.200000000000003</v>
      </c>
    </row>
    <row r="87" spans="1:8" s="13" customFormat="1" x14ac:dyDescent="0.3">
      <c r="A87" s="4" t="s">
        <v>83</v>
      </c>
      <c r="B87" s="16" t="s">
        <v>4</v>
      </c>
      <c r="C87" s="5">
        <v>1</v>
      </c>
      <c r="D87" s="5" t="s">
        <v>84</v>
      </c>
      <c r="E87" s="5"/>
      <c r="F87" s="43">
        <f>1*2</f>
        <v>2</v>
      </c>
      <c r="G87" s="53">
        <f t="shared" si="2"/>
        <v>4</v>
      </c>
      <c r="H87" s="24">
        <f t="shared" si="3"/>
        <v>4</v>
      </c>
    </row>
    <row r="88" spans="1:8" s="13" customFormat="1" x14ac:dyDescent="0.3">
      <c r="A88" s="6" t="s">
        <v>83</v>
      </c>
      <c r="B88" s="8" t="s">
        <v>4</v>
      </c>
      <c r="C88" s="7">
        <v>2</v>
      </c>
      <c r="D88" s="7" t="s">
        <v>85</v>
      </c>
      <c r="E88" s="7"/>
      <c r="F88" s="44">
        <f>1.5*2.4</f>
        <v>3.5999999999999996</v>
      </c>
      <c r="G88" s="51">
        <f t="shared" si="2"/>
        <v>14.399999999999999</v>
      </c>
      <c r="H88" s="25">
        <f t="shared" si="3"/>
        <v>14.399999999999999</v>
      </c>
    </row>
    <row r="89" spans="1:8" s="13" customFormat="1" x14ac:dyDescent="0.3">
      <c r="A89" s="6" t="s">
        <v>83</v>
      </c>
      <c r="B89" s="8" t="s">
        <v>4</v>
      </c>
      <c r="C89" s="7">
        <v>2</v>
      </c>
      <c r="D89" s="7" t="s">
        <v>86</v>
      </c>
      <c r="E89" s="7"/>
      <c r="F89" s="44">
        <f>1.2*2.4</f>
        <v>2.88</v>
      </c>
      <c r="G89" s="51">
        <f t="shared" si="2"/>
        <v>11.52</v>
      </c>
      <c r="H89" s="25">
        <f t="shared" si="3"/>
        <v>11.52</v>
      </c>
    </row>
    <row r="90" spans="1:8" s="13" customFormat="1" x14ac:dyDescent="0.3">
      <c r="A90" s="6" t="s">
        <v>83</v>
      </c>
      <c r="B90" s="8" t="s">
        <v>4</v>
      </c>
      <c r="C90" s="7">
        <v>1</v>
      </c>
      <c r="D90" s="7" t="s">
        <v>87</v>
      </c>
      <c r="E90" s="7"/>
      <c r="F90" s="44">
        <f>1.3*2.2</f>
        <v>2.8600000000000003</v>
      </c>
      <c r="G90" s="51">
        <f t="shared" si="2"/>
        <v>5.7200000000000006</v>
      </c>
      <c r="H90" s="25">
        <f t="shared" si="3"/>
        <v>5.7200000000000006</v>
      </c>
    </row>
    <row r="91" spans="1:8" s="13" customFormat="1" x14ac:dyDescent="0.3">
      <c r="A91" s="6" t="s">
        <v>83</v>
      </c>
      <c r="B91" s="8" t="s">
        <v>10</v>
      </c>
      <c r="C91" s="7">
        <v>12</v>
      </c>
      <c r="D91" s="7" t="s">
        <v>88</v>
      </c>
      <c r="E91" s="7"/>
      <c r="F91" s="44">
        <f>0.9*0.9</f>
        <v>0.81</v>
      </c>
      <c r="G91" s="51">
        <f t="shared" si="2"/>
        <v>19.440000000000001</v>
      </c>
      <c r="H91" s="25">
        <f t="shared" si="3"/>
        <v>19.440000000000001</v>
      </c>
    </row>
    <row r="92" spans="1:8" s="13" customFormat="1" x14ac:dyDescent="0.3">
      <c r="A92" s="6" t="s">
        <v>83</v>
      </c>
      <c r="B92" s="8" t="s">
        <v>10</v>
      </c>
      <c r="C92" s="7">
        <v>3</v>
      </c>
      <c r="D92" s="7" t="s">
        <v>76</v>
      </c>
      <c r="E92" s="7"/>
      <c r="F92" s="44">
        <f>1.2*1.5</f>
        <v>1.7999999999999998</v>
      </c>
      <c r="G92" s="51">
        <f t="shared" si="2"/>
        <v>10.799999999999999</v>
      </c>
      <c r="H92" s="25">
        <f t="shared" si="3"/>
        <v>10.799999999999999</v>
      </c>
    </row>
    <row r="93" spans="1:8" s="13" customFormat="1" x14ac:dyDescent="0.3">
      <c r="A93" s="6" t="s">
        <v>83</v>
      </c>
      <c r="B93" s="8" t="s">
        <v>10</v>
      </c>
      <c r="C93" s="7">
        <v>1</v>
      </c>
      <c r="D93" s="7" t="s">
        <v>73</v>
      </c>
      <c r="E93" s="7"/>
      <c r="F93" s="44">
        <f>1.2*0.6</f>
        <v>0.72</v>
      </c>
      <c r="G93" s="51">
        <f t="shared" ref="G93:G94" si="4">2*C93*F93</f>
        <v>1.44</v>
      </c>
      <c r="H93" s="25">
        <f t="shared" ref="H93:H94" si="5">G93</f>
        <v>1.44</v>
      </c>
    </row>
    <row r="94" spans="1:8" s="13" customFormat="1" x14ac:dyDescent="0.3">
      <c r="A94" s="6" t="s">
        <v>83</v>
      </c>
      <c r="B94" s="8" t="s">
        <v>10</v>
      </c>
      <c r="C94" s="7">
        <v>2</v>
      </c>
      <c r="D94" s="7" t="s">
        <v>112</v>
      </c>
      <c r="E94" s="7"/>
      <c r="F94" s="44">
        <f>1.2*0.9</f>
        <v>1.08</v>
      </c>
      <c r="G94" s="51">
        <f t="shared" si="4"/>
        <v>4.32</v>
      </c>
      <c r="H94" s="25">
        <f t="shared" si="5"/>
        <v>4.32</v>
      </c>
    </row>
    <row r="95" spans="1:8" s="13" customFormat="1" x14ac:dyDescent="0.3">
      <c r="A95" s="6" t="s">
        <v>83</v>
      </c>
      <c r="B95" s="8" t="s">
        <v>9</v>
      </c>
      <c r="C95" s="7">
        <v>13</v>
      </c>
      <c r="D95" s="7" t="s">
        <v>89</v>
      </c>
      <c r="E95" s="7"/>
      <c r="F95" s="44">
        <f>1.2*1.9</f>
        <v>2.2799999999999998</v>
      </c>
      <c r="G95" s="51">
        <f t="shared" si="2"/>
        <v>59.279999999999994</v>
      </c>
      <c r="H95" s="25">
        <f t="shared" si="3"/>
        <v>59.279999999999994</v>
      </c>
    </row>
    <row r="96" spans="1:8" s="13" customFormat="1" x14ac:dyDescent="0.3">
      <c r="A96" s="6" t="s">
        <v>83</v>
      </c>
      <c r="B96" s="8" t="s">
        <v>9</v>
      </c>
      <c r="C96" s="7">
        <v>1</v>
      </c>
      <c r="D96" s="7" t="s">
        <v>85</v>
      </c>
      <c r="E96" s="7"/>
      <c r="F96" s="44">
        <f>1.5*2.4</f>
        <v>3.5999999999999996</v>
      </c>
      <c r="G96" s="51">
        <f t="shared" si="2"/>
        <v>7.1999999999999993</v>
      </c>
      <c r="H96" s="25">
        <f t="shared" si="3"/>
        <v>7.1999999999999993</v>
      </c>
    </row>
    <row r="97" spans="1:8" s="13" customFormat="1" ht="15" thickBot="1" x14ac:dyDescent="0.35">
      <c r="A97" s="9" t="s">
        <v>83</v>
      </c>
      <c r="B97" s="10" t="s">
        <v>9</v>
      </c>
      <c r="C97" s="11">
        <v>2</v>
      </c>
      <c r="D97" s="11" t="s">
        <v>43</v>
      </c>
      <c r="E97" s="11"/>
      <c r="F97" s="45">
        <f>1.9*2.4</f>
        <v>4.5599999999999996</v>
      </c>
      <c r="G97" s="52">
        <f t="shared" si="2"/>
        <v>18.239999999999998</v>
      </c>
      <c r="H97" s="26">
        <f t="shared" si="3"/>
        <v>18.239999999999998</v>
      </c>
    </row>
    <row r="98" spans="1:8" s="13" customFormat="1" x14ac:dyDescent="0.3">
      <c r="A98" s="4" t="s">
        <v>90</v>
      </c>
      <c r="B98" s="16" t="s">
        <v>4</v>
      </c>
      <c r="C98" s="5">
        <v>1</v>
      </c>
      <c r="D98" s="5" t="s">
        <v>91</v>
      </c>
      <c r="E98" s="5"/>
      <c r="F98" s="43">
        <f>1.2*2.3</f>
        <v>2.76</v>
      </c>
      <c r="G98" s="53">
        <f t="shared" si="2"/>
        <v>5.52</v>
      </c>
      <c r="H98" s="24">
        <f t="shared" si="3"/>
        <v>5.52</v>
      </c>
    </row>
    <row r="99" spans="1:8" s="13" customFormat="1" x14ac:dyDescent="0.3">
      <c r="A99" s="6" t="s">
        <v>90</v>
      </c>
      <c r="B99" s="8" t="s">
        <v>10</v>
      </c>
      <c r="C99" s="7">
        <v>2</v>
      </c>
      <c r="D99" s="7" t="s">
        <v>86</v>
      </c>
      <c r="E99" s="7"/>
      <c r="F99" s="44">
        <f>1.2*2.4</f>
        <v>2.88</v>
      </c>
      <c r="G99" s="51">
        <f t="shared" si="2"/>
        <v>11.52</v>
      </c>
      <c r="H99" s="25">
        <f t="shared" si="3"/>
        <v>11.52</v>
      </c>
    </row>
    <row r="100" spans="1:8" s="13" customFormat="1" x14ac:dyDescent="0.3">
      <c r="A100" s="6" t="s">
        <v>90</v>
      </c>
      <c r="B100" s="8" t="s">
        <v>10</v>
      </c>
      <c r="C100" s="7">
        <v>7</v>
      </c>
      <c r="D100" s="7" t="s">
        <v>88</v>
      </c>
      <c r="E100" s="7"/>
      <c r="F100" s="44">
        <f>0.9*0.9</f>
        <v>0.81</v>
      </c>
      <c r="G100" s="51">
        <f t="shared" si="2"/>
        <v>11.34</v>
      </c>
      <c r="H100" s="25">
        <f t="shared" si="3"/>
        <v>11.34</v>
      </c>
    </row>
    <row r="101" spans="1:8" s="13" customFormat="1" x14ac:dyDescent="0.3">
      <c r="A101" s="6" t="s">
        <v>90</v>
      </c>
      <c r="B101" s="8" t="s">
        <v>10</v>
      </c>
      <c r="C101" s="7">
        <v>5</v>
      </c>
      <c r="D101" s="7" t="s">
        <v>89</v>
      </c>
      <c r="E101" s="7"/>
      <c r="F101" s="44">
        <f>1.2*1.9</f>
        <v>2.2799999999999998</v>
      </c>
      <c r="G101" s="51">
        <f t="shared" ref="G101" si="6">2*C101*F101</f>
        <v>22.799999999999997</v>
      </c>
      <c r="H101" s="25">
        <f t="shared" ref="H101" si="7">G101</f>
        <v>22.799999999999997</v>
      </c>
    </row>
    <row r="102" spans="1:8" s="13" customFormat="1" x14ac:dyDescent="0.3">
      <c r="A102" s="6" t="s">
        <v>90</v>
      </c>
      <c r="B102" s="8" t="s">
        <v>9</v>
      </c>
      <c r="C102" s="7">
        <v>16</v>
      </c>
      <c r="D102" s="7" t="s">
        <v>85</v>
      </c>
      <c r="E102" s="7"/>
      <c r="F102" s="44">
        <f>1.5*2.4</f>
        <v>3.5999999999999996</v>
      </c>
      <c r="G102" s="51">
        <f t="shared" si="2"/>
        <v>115.19999999999999</v>
      </c>
      <c r="H102" s="25">
        <f t="shared" si="3"/>
        <v>115.19999999999999</v>
      </c>
    </row>
    <row r="103" spans="1:8" s="13" customFormat="1" x14ac:dyDescent="0.3">
      <c r="A103" s="6" t="s">
        <v>90</v>
      </c>
      <c r="B103" s="8" t="s">
        <v>9</v>
      </c>
      <c r="C103" s="7">
        <v>15</v>
      </c>
      <c r="D103" s="7" t="s">
        <v>43</v>
      </c>
      <c r="E103" s="7"/>
      <c r="F103" s="44">
        <f>1.9*2.4</f>
        <v>4.5599999999999996</v>
      </c>
      <c r="G103" s="51">
        <f t="shared" si="2"/>
        <v>136.79999999999998</v>
      </c>
      <c r="H103" s="25">
        <f t="shared" si="3"/>
        <v>136.79999999999998</v>
      </c>
    </row>
    <row r="104" spans="1:8" s="13" customFormat="1" ht="15" thickBot="1" x14ac:dyDescent="0.35">
      <c r="A104" s="9" t="s">
        <v>90</v>
      </c>
      <c r="B104" s="10" t="s">
        <v>9</v>
      </c>
      <c r="C104" s="11">
        <v>5</v>
      </c>
      <c r="D104" s="11" t="s">
        <v>76</v>
      </c>
      <c r="E104" s="11"/>
      <c r="F104" s="45">
        <f>1.2*1.5</f>
        <v>1.7999999999999998</v>
      </c>
      <c r="G104" s="52">
        <f t="shared" si="2"/>
        <v>18</v>
      </c>
      <c r="H104" s="26">
        <f t="shared" si="3"/>
        <v>18</v>
      </c>
    </row>
    <row r="105" spans="1:8" s="13" customFormat="1" ht="15" thickBot="1" x14ac:dyDescent="0.35">
      <c r="A105" s="33" t="s">
        <v>96</v>
      </c>
      <c r="B105" s="34"/>
      <c r="C105" s="35"/>
      <c r="D105" s="35"/>
      <c r="E105" s="35"/>
      <c r="F105" s="36"/>
      <c r="G105" s="70">
        <f>SUM(G4:G104)</f>
        <v>6086.7756000000018</v>
      </c>
      <c r="H105" s="37">
        <f>SUM(H4:H104)</f>
        <v>6086.7756000000018</v>
      </c>
    </row>
    <row r="106" spans="1:8" s="13" customFormat="1" x14ac:dyDescent="0.3">
      <c r="A106" s="20"/>
      <c r="B106" s="17"/>
      <c r="C106" s="18"/>
      <c r="D106" s="18"/>
      <c r="E106" s="18"/>
      <c r="F106" s="18"/>
      <c r="G106" s="18"/>
      <c r="H106" s="19"/>
    </row>
    <row r="107" spans="1:8" s="13" customFormat="1" x14ac:dyDescent="0.3">
      <c r="A107" s="20"/>
      <c r="B107" s="17"/>
      <c r="C107" s="18"/>
      <c r="D107" s="18"/>
      <c r="E107" s="18"/>
      <c r="F107" s="18"/>
      <c r="G107" s="18"/>
      <c r="H107" s="19"/>
    </row>
    <row r="108" spans="1:8" s="13" customFormat="1" ht="15" thickBot="1" x14ac:dyDescent="0.35">
      <c r="A108" s="20"/>
      <c r="B108" s="17"/>
      <c r="C108" s="18"/>
      <c r="D108" s="18"/>
      <c r="E108" s="18"/>
    </row>
    <row r="109" spans="1:8" ht="83.4" thickBot="1" x14ac:dyDescent="0.35">
      <c r="A109" s="72" t="s">
        <v>102</v>
      </c>
      <c r="B109" s="80" t="s">
        <v>64</v>
      </c>
      <c r="C109" s="73" t="s">
        <v>100</v>
      </c>
      <c r="D109" s="69" t="s">
        <v>101</v>
      </c>
      <c r="E109" s="69" t="s">
        <v>97</v>
      </c>
      <c r="F109" s="69" t="s">
        <v>65</v>
      </c>
      <c r="G109" s="69" t="s">
        <v>116</v>
      </c>
      <c r="H109" s="71" t="s">
        <v>117</v>
      </c>
    </row>
    <row r="110" spans="1:8" ht="30" customHeight="1" thickBot="1" x14ac:dyDescent="0.35">
      <c r="A110" s="81">
        <f>H105</f>
        <v>6086.7756000000018</v>
      </c>
      <c r="B110" s="82">
        <v>0</v>
      </c>
      <c r="C110" s="87">
        <v>2</v>
      </c>
      <c r="D110" s="83">
        <f>A110*B110</f>
        <v>0</v>
      </c>
      <c r="E110" s="83">
        <f>D110*1.21</f>
        <v>0</v>
      </c>
      <c r="F110" s="83">
        <f>D110*2</f>
        <v>0</v>
      </c>
      <c r="G110" s="83">
        <f>F110*2</f>
        <v>0</v>
      </c>
      <c r="H110" s="84">
        <f>G110*1.21</f>
        <v>0</v>
      </c>
    </row>
    <row r="111" spans="1:8" ht="30.75" customHeight="1" x14ac:dyDescent="0.3"/>
  </sheetData>
  <mergeCells count="1">
    <mergeCell ref="A1:H2"/>
  </mergeCells>
  <pageMargins left="0.51181102362204722" right="0" top="0.78740157480314965" bottom="0.78740157480314965" header="0.31496062992125984" footer="0.31496062992125984"/>
  <pageSetup paperSize="11" scale="54" fitToHeight="0" orientation="portrait" r:id="rId1"/>
  <rowBreaks count="2" manualBreakCount="2">
    <brk id="51" max="7" man="1"/>
    <brk id="10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Nab cena-mytí oken</vt:lpstr>
      <vt:lpstr>List2</vt:lpstr>
      <vt:lpstr>List3</vt:lpstr>
      <vt:lpstr>'Nab cena-mytí oken'!Oblast_tisku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Maršíková</dc:creator>
  <cp:lastModifiedBy>Renata Janoušková</cp:lastModifiedBy>
  <cp:lastPrinted>2026-03-04T06:38:13Z</cp:lastPrinted>
  <dcterms:created xsi:type="dcterms:W3CDTF">2013-09-12T12:54:28Z</dcterms:created>
  <dcterms:modified xsi:type="dcterms:W3CDTF">2026-03-04T06:38:37Z</dcterms:modified>
</cp:coreProperties>
</file>