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itas\Desktop\"/>
    </mc:Choice>
  </mc:AlternateContent>
  <bookViews>
    <workbookView xWindow="0" yWindow="0" windowWidth="0" windowHeight="0"/>
  </bookViews>
  <sheets>
    <sheet name="Rekapitulace stavby" sheetId="1" r:id="rId1"/>
    <sheet name="00 - Vedlejší a ostatní n..." sheetId="2" r:id="rId2"/>
    <sheet name="01 - Komunikace" sheetId="3" r:id="rId3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'00 - Vedlejší a ostatní n...'!$C$80:$K$104</definedName>
    <definedName name="_xlnm.Print_Area" localSheetId="1">'00 - Vedlejší a ostatní n...'!$C$4:$J$39,'00 - Vedlejší a ostatní n...'!$C$68:$K$104</definedName>
    <definedName name="_xlnm.Print_Titles" localSheetId="1">'00 - Vedlejší a ostatní n...'!$80:$80</definedName>
    <definedName name="_xlnm._FilterDatabase" localSheetId="2" hidden="1">'01 - Komunikace'!$C$83:$K$187</definedName>
    <definedName name="_xlnm.Print_Area" localSheetId="2">'01 - Komunikace'!$C$4:$J$39,'01 - Komunikace'!$C$71:$K$187</definedName>
    <definedName name="_xlnm.Print_Titles" localSheetId="2">'01 - Komunikace'!$83:$83</definedName>
  </definedNames>
  <calcPr/>
</workbook>
</file>

<file path=xl/calcChain.xml><?xml version="1.0" encoding="utf-8"?>
<calcChain xmlns="http://schemas.openxmlformats.org/spreadsheetml/2006/main">
  <c i="3" l="1" r="P185"/>
  <c r="J37"/>
  <c r="J36"/>
  <c i="1" r="AY56"/>
  <c i="3" r="J35"/>
  <c i="1" r="AX56"/>
  <c i="3" r="BI186"/>
  <c r="BH186"/>
  <c r="BG186"/>
  <c r="BF186"/>
  <c r="T186"/>
  <c r="T185"/>
  <c r="R186"/>
  <c r="R185"/>
  <c r="P186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6"/>
  <c r="BH166"/>
  <c r="BG166"/>
  <c r="BF166"/>
  <c r="T166"/>
  <c r="R166"/>
  <c r="P166"/>
  <c r="BI164"/>
  <c r="BH164"/>
  <c r="BG164"/>
  <c r="BF164"/>
  <c r="T164"/>
  <c r="R164"/>
  <c r="P164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3"/>
  <c r="BH153"/>
  <c r="BG153"/>
  <c r="BF153"/>
  <c r="T153"/>
  <c r="R153"/>
  <c r="P153"/>
  <c r="BI149"/>
  <c r="BH149"/>
  <c r="BG149"/>
  <c r="BF149"/>
  <c r="T149"/>
  <c r="R149"/>
  <c r="P149"/>
  <c r="BI147"/>
  <c r="BH147"/>
  <c r="BG147"/>
  <c r="BF147"/>
  <c r="T147"/>
  <c r="R147"/>
  <c r="P147"/>
  <c r="BI142"/>
  <c r="BH142"/>
  <c r="BG142"/>
  <c r="BF142"/>
  <c r="T142"/>
  <c r="R142"/>
  <c r="P142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BI122"/>
  <c r="BH122"/>
  <c r="BG122"/>
  <c r="BF122"/>
  <c r="T122"/>
  <c r="R122"/>
  <c r="P122"/>
  <c r="BI121"/>
  <c r="BH121"/>
  <c r="BG121"/>
  <c r="BF121"/>
  <c r="T121"/>
  <c r="R121"/>
  <c r="P121"/>
  <c r="BI118"/>
  <c r="BH118"/>
  <c r="BG118"/>
  <c r="BF118"/>
  <c r="T118"/>
  <c r="R118"/>
  <c r="P118"/>
  <c r="BI117"/>
  <c r="BH117"/>
  <c r="BG117"/>
  <c r="BF117"/>
  <c r="T117"/>
  <c r="R117"/>
  <c r="P117"/>
  <c r="BI113"/>
  <c r="BH113"/>
  <c r="BG113"/>
  <c r="BF113"/>
  <c r="T113"/>
  <c r="R113"/>
  <c r="P113"/>
  <c r="BI111"/>
  <c r="BH111"/>
  <c r="BG111"/>
  <c r="BF111"/>
  <c r="T111"/>
  <c r="R111"/>
  <c r="P111"/>
  <c r="BI106"/>
  <c r="BH106"/>
  <c r="BG106"/>
  <c r="BF106"/>
  <c r="T106"/>
  <c r="R106"/>
  <c r="P106"/>
  <c r="BI105"/>
  <c r="BH105"/>
  <c r="BG105"/>
  <c r="BF105"/>
  <c r="T105"/>
  <c r="R105"/>
  <c r="P105"/>
  <c r="BI101"/>
  <c r="BH101"/>
  <c r="BG101"/>
  <c r="BF101"/>
  <c r="T101"/>
  <c r="R101"/>
  <c r="P101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55"/>
  <c r="J17"/>
  <c r="J12"/>
  <c r="J78"/>
  <c r="E7"/>
  <c r="E74"/>
  <c i="2" r="J37"/>
  <c r="J36"/>
  <c i="1" r="AY55"/>
  <c i="2" r="J35"/>
  <c i="1" r="AX55"/>
  <c i="2"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2"/>
  <c r="BH92"/>
  <c r="BG92"/>
  <c r="BF92"/>
  <c r="T92"/>
  <c r="R92"/>
  <c r="P92"/>
  <c r="BI89"/>
  <c r="BH89"/>
  <c r="BG89"/>
  <c r="BF89"/>
  <c r="T89"/>
  <c r="R89"/>
  <c r="P89"/>
  <c r="BI86"/>
  <c r="BH86"/>
  <c r="BG86"/>
  <c r="BF86"/>
  <c r="T86"/>
  <c r="R86"/>
  <c r="P86"/>
  <c r="BI83"/>
  <c r="BH83"/>
  <c r="BG83"/>
  <c r="BF83"/>
  <c r="T83"/>
  <c r="R83"/>
  <c r="P83"/>
  <c r="J78"/>
  <c r="J77"/>
  <c r="F77"/>
  <c r="F75"/>
  <c r="E73"/>
  <c r="J55"/>
  <c r="J54"/>
  <c r="F54"/>
  <c r="F52"/>
  <c r="E50"/>
  <c r="J18"/>
  <c r="E18"/>
  <c r="F55"/>
  <c r="J17"/>
  <c r="J12"/>
  <c r="J75"/>
  <c r="E7"/>
  <c r="E48"/>
  <c i="1" r="L50"/>
  <c r="AM50"/>
  <c r="AM49"/>
  <c r="L49"/>
  <c r="AM47"/>
  <c r="L47"/>
  <c r="L45"/>
  <c r="L44"/>
  <c i="3" r="J122"/>
  <c r="J121"/>
  <c r="J118"/>
  <c r="J111"/>
  <c r="BK105"/>
  <c r="J101"/>
  <c r="BK93"/>
  <c i="2" r="J100"/>
  <c r="J94"/>
  <c r="BK89"/>
  <c i="3" r="BK186"/>
  <c r="J182"/>
  <c r="BK180"/>
  <c r="J178"/>
  <c r="J173"/>
  <c r="J171"/>
  <c r="J160"/>
  <c r="J158"/>
  <c r="J155"/>
  <c r="BK153"/>
  <c r="BK149"/>
  <c r="BK147"/>
  <c r="BK118"/>
  <c r="J113"/>
  <c r="J106"/>
  <c r="J99"/>
  <c r="J96"/>
  <c r="BK87"/>
  <c i="2" r="BK92"/>
  <c r="BK83"/>
  <c i="1" r="AS54"/>
  <c i="3" r="F35"/>
  <c r="BK181"/>
  <c r="J181"/>
  <c r="BK155"/>
  <c r="J153"/>
  <c r="J149"/>
  <c r="J147"/>
  <c r="BK142"/>
  <c r="BK139"/>
  <c r="BK138"/>
  <c r="J136"/>
  <c r="BK132"/>
  <c r="BK128"/>
  <c r="BK117"/>
  <c r="BK113"/>
  <c r="BK111"/>
  <c r="BK99"/>
  <c i="2" r="BK103"/>
  <c r="BK100"/>
  <c r="BK94"/>
  <c r="J86"/>
  <c i="3" r="BK175"/>
  <c r="J117"/>
  <c r="J105"/>
  <c r="J166"/>
  <c r="J164"/>
  <c r="BK158"/>
  <c r="J142"/>
  <c r="J132"/>
  <c r="J128"/>
  <c r="BK122"/>
  <c r="BK121"/>
  <c r="BK106"/>
  <c r="J93"/>
  <c r="J87"/>
  <c i="2" r="J103"/>
  <c r="BK86"/>
  <c r="J83"/>
  <c i="3" r="J186"/>
  <c r="BK160"/>
  <c i="2" r="J89"/>
  <c i="3" r="J175"/>
  <c i="2" r="J92"/>
  <c i="3" r="BK182"/>
  <c r="J180"/>
  <c r="BK178"/>
  <c r="BK171"/>
  <c i="2" r="BK97"/>
  <c i="3" r="BK173"/>
  <c r="BK166"/>
  <c r="BK164"/>
  <c r="J139"/>
  <c r="J138"/>
  <c r="BK136"/>
  <c r="BK101"/>
  <c r="BK96"/>
  <c i="2" r="J97"/>
  <c l="1" r="BK88"/>
  <c r="J88"/>
  <c r="J61"/>
  <c r="BK82"/>
  <c r="BK81"/>
  <c r="J81"/>
  <c i="3" r="BK86"/>
  <c r="J86"/>
  <c r="J61"/>
  <c i="2" r="T88"/>
  <c i="3" r="P86"/>
  <c i="2" r="R88"/>
  <c i="3" r="R86"/>
  <c r="T86"/>
  <c r="T85"/>
  <c r="T84"/>
  <c r="BK110"/>
  <c r="J110"/>
  <c r="J62"/>
  <c i="2" r="P82"/>
  <c i="3" r="P110"/>
  <c r="R110"/>
  <c i="2" r="P88"/>
  <c i="3" r="T110"/>
  <c r="BK135"/>
  <c r="J135"/>
  <c r="J63"/>
  <c r="P135"/>
  <c i="2" r="T82"/>
  <c r="T81"/>
  <c i="3" r="R135"/>
  <c i="2" r="R82"/>
  <c r="R81"/>
  <c i="3" r="T135"/>
  <c i="2" r="F78"/>
  <c r="BE100"/>
  <c i="3" r="J52"/>
  <c r="F81"/>
  <c r="BE93"/>
  <c r="BE99"/>
  <c r="BE138"/>
  <c i="1" r="BB56"/>
  <c i="2" r="BE83"/>
  <c r="BE92"/>
  <c r="BE97"/>
  <c i="3" r="BE182"/>
  <c i="2" r="J52"/>
  <c i="3" r="BE173"/>
  <c i="2" r="BE94"/>
  <c i="3" r="BE180"/>
  <c i="2" r="E71"/>
  <c i="3" r="BE160"/>
  <c r="BE164"/>
  <c r="BE171"/>
  <c i="2" r="BE103"/>
  <c i="3" r="BE118"/>
  <c r="BE122"/>
  <c r="BE132"/>
  <c r="BE136"/>
  <c r="BE155"/>
  <c r="BE175"/>
  <c r="BE178"/>
  <c i="2" r="BE89"/>
  <c i="3" r="BE87"/>
  <c r="BE96"/>
  <c r="BE105"/>
  <c r="BE142"/>
  <c r="BE147"/>
  <c r="BE149"/>
  <c r="BE186"/>
  <c i="2" r="BE86"/>
  <c i="3" r="E48"/>
  <c r="BE101"/>
  <c r="BE117"/>
  <c r="BE121"/>
  <c r="BE153"/>
  <c r="BE158"/>
  <c r="BE166"/>
  <c r="BE111"/>
  <c r="BE113"/>
  <c r="BE139"/>
  <c r="BE181"/>
  <c r="BK185"/>
  <c r="J185"/>
  <c r="J64"/>
  <c r="BE106"/>
  <c r="BE128"/>
  <c r="F37"/>
  <c i="1" r="BD56"/>
  <c i="3" r="F34"/>
  <c i="1" r="BA56"/>
  <c i="2" r="J30"/>
  <c i="1" r="AG55"/>
  <c i="2" r="F35"/>
  <c i="1" r="BB55"/>
  <c i="2" r="F36"/>
  <c i="1" r="BC55"/>
  <c i="3" r="F36"/>
  <c i="1" r="BC56"/>
  <c i="3" r="J34"/>
  <c i="1" r="AW56"/>
  <c i="2" r="J34"/>
  <c i="1" r="AW55"/>
  <c i="2" r="F37"/>
  <c i="1" r="BD55"/>
  <c i="2" r="F34"/>
  <c i="1" r="BA55"/>
  <c i="2" l="1" r="P81"/>
  <c i="1" r="AU55"/>
  <c i="3" r="P85"/>
  <c r="P84"/>
  <c i="1" r="AU56"/>
  <c i="3" r="R85"/>
  <c r="R84"/>
  <c r="BK85"/>
  <c r="J85"/>
  <c r="J60"/>
  <c i="2" r="J59"/>
  <c r="J82"/>
  <c r="J60"/>
  <c i="1" r="BA54"/>
  <c r="W30"/>
  <c r="BD54"/>
  <c r="W33"/>
  <c i="3" r="F33"/>
  <c i="1" r="AZ56"/>
  <c i="2" r="F33"/>
  <c i="1" r="AZ55"/>
  <c i="3" r="J33"/>
  <c i="1" r="AV56"/>
  <c r="AT56"/>
  <c i="2" r="J33"/>
  <c i="1" r="AV55"/>
  <c r="AT55"/>
  <c r="BC54"/>
  <c r="W32"/>
  <c r="BB54"/>
  <c r="W31"/>
  <c i="3" l="1" r="BK84"/>
  <c r="J84"/>
  <c r="J59"/>
  <c i="2" r="J39"/>
  <c i="1" r="AN55"/>
  <c r="AZ54"/>
  <c r="W29"/>
  <c r="AU54"/>
  <c r="AY54"/>
  <c r="AX54"/>
  <c r="AW54"/>
  <c r="AK30"/>
  <c i="3" l="1" r="J30"/>
  <c i="1" r="AG56"/>
  <c r="AN56"/>
  <c r="AV54"/>
  <c r="AK29"/>
  <c i="3" l="1" r="J39"/>
  <c i="1" r="AT54"/>
  <c r="AG54"/>
  <c r="AN54"/>
  <c l="1"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<sst xmlns="http://schemas.openxmlformats.org/spreadsheetml/2006/main">
  <si>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</si>
  <si>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</si>
  <si>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</si>
  <si>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</si>
  <si>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</si>
  <si>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{67728b63-2703-48e7-afb7-3730ed294240}</t>
  </si>
  <si>
    <t>0,1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</si>
  <si>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</si>
  <si>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</si>
  <si>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</si>
  <si>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</si>
  <si>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</si>
  <si>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0,01</t>
  </si>
  <si>
    <t>Kód:</t>
  </si>
  <si>
    <t>11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</si>
  <si>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</si>
  <si>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</si>
  <si>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II/230 Krásné Údolí - Černošín, oprava</t>
  </si>
  <si>
    <t>KSO:</t>
  </si>
  <si>
    <t/>
  </si>
  <si>
    <t>CC-CZ:</t>
  </si>
  <si>
    <t>Místo:</t>
  </si>
  <si>
    <t xml:space="preserve"> </t>
  </si>
  <si>
    <t>Datum:</t>
  </si>
  <si>
    <t>11. 11. 2025</t>
  </si>
  <si>
    <t>Zadavatel:</t>
  </si>
  <si>
    <t>IČ:</t>
  </si>
  <si>
    <t>Správa a údržba silnic Plzeňského kraje</t>
  </si>
  <si>
    <t>DIČ:</t>
  </si>
  <si>
    <t>Účastník:</t>
  </si>
  <si>
    <t>Vyplň údaj</t>
  </si>
  <si>
    <t>Projektant:</t>
  </si>
  <si>
    <t>SG Geotechnika</t>
  </si>
  <si>
    <t>True</t>
  </si>
  <si>
    <t>Zpracovatel:</t>
  </si>
  <si>
    <t>Roman Mitas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</si>
  <si>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</si>
  <si>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</si>
  <si>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</si>
  <si>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</si>
  <si>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</si>
  <si>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</si>
  <si>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</si>
  <si>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</si>
  <si>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</si>
  <si>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</si>
  <si>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</si>
  <si>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</si>
  <si>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</si>
  <si>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</si>
  <si>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</si>
  <si>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</si>
  <si>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</si>
  <si>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</si>
  <si>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</si>
  <si>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</si>
  <si>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</si>
  <si>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</si>
  <si>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</si>
  <si>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</si>
  <si>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</si>
  <si>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</si>
  <si>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</si>
  <si>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</si>
  <si>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</si>
  <si>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</si>
  <si>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</si>
  <si>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</si>
  <si>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</si>
  <si>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</si>
  <si>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</si>
  <si>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</si>
  <si>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</si>
  <si>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</si>
  <si>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</si>
  <si>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</si>
  <si>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</si>
  <si>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</si>
  <si>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Vedlejší a ostatní náklady</t>
  </si>
  <si>
    <t>STA</t>
  </si>
  <si>
    <t>1</t>
  </si>
  <si>
    <t>{9880814a-82b2-4b1f-a3a1-fbba60c45918}</t>
  </si>
  <si>
    <t>2</t>
  </si>
  <si>
    <t>01</t>
  </si>
  <si>
    <t>Komunikace</t>
  </si>
  <si>
    <t>{561b55e4-fdca-47b7-89d8-a152fcf0c834}</t>
  </si>
  <si>
    <t>KRYCÍ LIST SOUPISU PRACÍ</t>
  </si>
  <si>
    <t>Objekt:</t>
  </si>
  <si>
    <t>00 - Vedlejší a ostatní náklady</t>
  </si>
  <si>
    <t>REKAPITULACE ČLENĚNÍ SOUPISU PRACÍ</t>
  </si>
  <si>
    <t>Kód dílu - Popis</t>
  </si>
  <si>
    <t>Cena celkem [CZK]</t>
  </si>
  <si>
    <t>-1</t>
  </si>
  <si>
    <t>VN - VEDLEJŠÍ NÁKLADY</t>
  </si>
  <si>
    <t>ON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</si>
  <si>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</si>
  <si>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</si>
  <si>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</si>
  <si>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</si>
  <si>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</si>
  <si>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</si>
  <si>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</si>
  <si>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</si>
  <si>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</si>
  <si>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</si>
  <si>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</si>
  <si>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</si>
  <si>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</si>
  <si>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VN</t>
  </si>
  <si>
    <t>VEDLEJŠÍ NÁKLADY</t>
  </si>
  <si>
    <t>ROZPOCET</t>
  </si>
  <si>
    <t>K</t>
  </si>
  <si>
    <t>030001000</t>
  </si>
  <si>
    <t>Základní rozdělení průvodních činností a nákladů zařízení staveniště</t>
  </si>
  <si>
    <t>Kč</t>
  </si>
  <si>
    <t>CS ÚRS 2025 02</t>
  </si>
  <si>
    <t>1024</t>
  </si>
  <si>
    <t>1966780954</t>
  </si>
  <si>
    <t>Online PSC</t>
  </si>
  <si>
    <t>https://podminky.urs.cz/item/CS_URS_2025_02/030001000</t>
  </si>
  <si>
    <t>P</t>
  </si>
  <si>
    <t xml:space="preserve">Poznámka k položce:_x000d_
Do ceny položky zhotovitel zahrne:_x000d_
- náklady na objekty zařízení staveniště nutné k provozování po celou dobu výstavby;_x000d_
_x000d_
Veškerá zeleň (stromy, keře, zatravněné plochy) přímo na staveništi a v okolí stavby, která není v kolizi s novou výstavbou, nesmí být narušena a je nutno ji chránit (např. dřevěným bedněním, sejmutím ornice apod.) v souladu s vyhláškou "Ochrana stromů, porostů a ploch pro vegetaci při stavebních činnostech". _x000d_
Při dokončení výstavby musí být staveniště a jeho okolí vráceno do stavu stejného, který existoval při předání staveniště zhotoviteli. _x000d_
Položka bude fakturována průběžně na základě dílčích faktur vztahujícím se ke konkrétním dílčím dodávkám zařízení staveniště._x000d_
</t>
  </si>
  <si>
    <t>034503000</t>
  </si>
  <si>
    <t>Zařízení staveniště zabezpečení staveniště informační tabule</t>
  </si>
  <si>
    <t>kus</t>
  </si>
  <si>
    <t>-1169767145</t>
  </si>
  <si>
    <t>https://podminky.urs.cz/item/CS_URS_2025_02/034503000</t>
  </si>
  <si>
    <t>ON</t>
  </si>
  <si>
    <t>OSTATNÍ NÁKLADY</t>
  </si>
  <si>
    <t>3</t>
  </si>
  <si>
    <t>012103000</t>
  </si>
  <si>
    <t>Průzkumné, geodetické a projektové práce geodetické práce před výstavbou</t>
  </si>
  <si>
    <t>-351885263</t>
  </si>
  <si>
    <t>https://podminky.urs.cz/item/CS_URS_2025_02/012103000</t>
  </si>
  <si>
    <t>Poznámka k položce:_x000d_
vč. vytýčení stávajících podzemních vedení</t>
  </si>
  <si>
    <t>4</t>
  </si>
  <si>
    <t>012203000</t>
  </si>
  <si>
    <t>Průzkumné, geodetické a projektové práce geodetické práce při provádění stavby</t>
  </si>
  <si>
    <t>-8622557</t>
  </si>
  <si>
    <t>https://podminky.urs.cz/item/CS_URS_2025_02/012203000</t>
  </si>
  <si>
    <t>5</t>
  </si>
  <si>
    <t>012303000</t>
  </si>
  <si>
    <t>Průzkumné, geodetické a projektové práce geodetické práce po výstavbě</t>
  </si>
  <si>
    <t>1604254712</t>
  </si>
  <si>
    <t>https://podminky.urs.cz/item/CS_URS_2025_02/012303000</t>
  </si>
  <si>
    <t>Poznámka k položce:_x000d_
Do ceny položky zhotovitel zahrne:
_x000d_
- náklady na provedení, zpracování a předložení geodetického zaměření skutečného provedení stavby v tištěné formě v požadovaném počtu a v digitální formě na datovém nosiči;
_x000d_
- náklady na provedení, zpracování a předložení geometrického plánu v požadovaném počtu v tištěné formě a v digitální formě na datovém nosiči;
_x000d_
Geodetické zaměření skutečného provedení musí obsahovat následující náležitosti: _x000d_
- technická zpráva _x000d_
- seznam souřadnic a výšek _x000d_
- seznam musí obsahovat číslo bodu, souřadnice X, Y, Z a 
poznámku se slovním popisem zařízení;_x000d_
- seznam parcel; 
_x000d_
- zákres do snímku KN; 
	_x000d_
Položka bude fakturována na základě dílčích faktur vztahujícím se ke konkrétním dílčím dodávkám geometrického zaměření skutečného provedení</t>
  </si>
  <si>
    <t>6</t>
  </si>
  <si>
    <t>013254000</t>
  </si>
  <si>
    <t>Průzkumné, geodetické a projektové práce projektové práce dokumentace stavby (výkresová a textová) skutečného provedení stavby</t>
  </si>
  <si>
    <t>-344873145</t>
  </si>
  <si>
    <t>https://podminky.urs.cz/item/CS_URS_2025_02/013254000</t>
  </si>
  <si>
    <t xml:space="preserve">Poznámka k položce:_x000d_
Do ceny položky  zhotovitel zahrne:_x000d_
- náklady na zpracování a předložení dokumentace skutečného provedení stavby v požadovaném počtu a v v digitální formě na CD, popř. DVD ve formátech *.dwg a *.dgn, *.pdf a formátech MS Office.
Dokumentace skutečného provedení bude minimálně obsahovat kompletní výkresy skutečného provedení a kompletní seznam použitých materiálů. Dokumentace skutečného provedení bude zahrnovat kromě výše uvedeného 
tyto následující části: 
_x000d_
- projektovou dokumentaci se zakreslením všech změn odsouhlasených TDI / správcem stavby; 
_x000d_
Dokumentace skutečného provedení bude bude předána zadavateli před vydáním protokolu o převzetí stavebních prací. _x000d_
Položka bude fakturována na základě faktury vztahující se ke konkrétní dodávce dokumentace skutečného provedení._x000d_
</t>
  </si>
  <si>
    <t>7</t>
  </si>
  <si>
    <t>043002000</t>
  </si>
  <si>
    <t>Hlavní tituly průvodních činností a nákladů inženýrská činnost zkoušky a ostatní měření</t>
  </si>
  <si>
    <t>1739094733</t>
  </si>
  <si>
    <t>https://podminky.urs.cz/item/CS_URS_2025_02/043002000</t>
  </si>
  <si>
    <t xml:space="preserve">Poznámka k položce:_x000d_
Do ceny položky zhotovitel zahrne:_x000d_
- náklady na vlastní provedení zkoušek;
_x000d_
- náklady na jejich organizaci;_x000d_
- náklady na energie, média a materiály nutné pro provedení zkoušek._x000d_
Položka bude fakturována průběžně na základě dílčích faktur vztahujícím se ke konkrétním dílčím komplexním zkouškám skupin strojů a zařízení.
_x000d_
</t>
  </si>
  <si>
    <t>8</t>
  </si>
  <si>
    <t>900901016.1</t>
  </si>
  <si>
    <t xml:space="preserve">Dopravně inženýrské opatření vč. projednání </t>
  </si>
  <si>
    <t>-1024703382</t>
  </si>
  <si>
    <t>Poznámka k položce:_x000d_
po etepách po polovinách</t>
  </si>
  <si>
    <t>01 - Komunikace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</si>
  <si>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</si>
  <si>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</si>
  <si>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</si>
  <si>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</si>
  <si>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</si>
  <si>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99 - Přesun hmot</t>
  </si>
  <si>
    <t>HSV</t>
  </si>
  <si>
    <t>Práce a dodávky HSV</t>
  </si>
  <si>
    <t>Zemní práce</t>
  </si>
  <si>
    <t>113154563.R</t>
  </si>
  <si>
    <t xml:space="preserve">Frézování živičného podkladu nebo krytu s naložením hmot na dopravní prostředek plochy přes 10 000 m2 tloušťky vrstvy 50 mm </t>
  </si>
  <si>
    <t>m2</t>
  </si>
  <si>
    <t>1291300171</t>
  </si>
  <si>
    <t>Poznámka k položce:_x000d_
frézovaná živice bude odkoupena zhotovitelem_x000d_
není uvažován odvoz na skládku ani poplatek za uložení</t>
  </si>
  <si>
    <t>VV</t>
  </si>
  <si>
    <t>"T1" 13117</t>
  </si>
  <si>
    <t>"T2" 7042</t>
  </si>
  <si>
    <t>"most" 312</t>
  </si>
  <si>
    <t>"T1" 1410</t>
  </si>
  <si>
    <t>34</t>
  </si>
  <si>
    <t>113154563.R1</t>
  </si>
  <si>
    <t>Frézování živičného podkladu nebo krytu s naložením hmot na dopravní prostředek plochy přes 10 000 m2 tloušťky vrstvy 50 mm (odvoz dle možností zhotovitele a případného poplatku za skládku)</t>
  </si>
  <si>
    <t>847367232</t>
  </si>
  <si>
    <t>"T3R" 13117</t>
  </si>
  <si>
    <t>"T3R" 2624</t>
  </si>
  <si>
    <t>113154590.R</t>
  </si>
  <si>
    <t>Frézování živičného podkladu nebo krytu s naložením hmot na dopravní prostředek Příplatek za každých dalších 10 mm</t>
  </si>
  <si>
    <t>-1795022765</t>
  </si>
  <si>
    <t>35</t>
  </si>
  <si>
    <t>113154590.R1</t>
  </si>
  <si>
    <t>Frézování živičného podkladu nebo krytu s naložením hmot na dopravní prostředek Příplatek za každých dalších 10 mm (odvoz dle možností zhotovitele a případného poplatku za skládku)</t>
  </si>
  <si>
    <t>-141058268</t>
  </si>
  <si>
    <t>122552203</t>
  </si>
  <si>
    <t>Odkopávky a prokopávky nezapažené pro silnice a dálnice strojně v hornině třídy těžitelnosti III do 100 m3</t>
  </si>
  <si>
    <t>m3</t>
  </si>
  <si>
    <t>1853814742</t>
  </si>
  <si>
    <t>https://podminky.urs.cz/item/CS_URS_2025_02/122552203</t>
  </si>
  <si>
    <t>HOSPODÁŘSKÉ VJEZDY</t>
  </si>
  <si>
    <t>215*0,13</t>
  </si>
  <si>
    <t>162751118.R</t>
  </si>
  <si>
    <t>Vodorovné přemístění výkopku nebo sypaniny po suchu na obvyklém dopravním prostředku, bez naložení výkopku, avšak se složením bez rozhrnutí z horniny třídy těžitelnosti I skupiny 1 až 3 (odvoz dle možností zhotovitele a případného poplatku za skládku)</t>
  </si>
  <si>
    <t>1544536606</t>
  </si>
  <si>
    <t>181951112</t>
  </si>
  <si>
    <t>Úprava pláně vyrovnáním výškových rozdílů strojně v hornině třídy těžitelnosti I, skupiny 1 až 3 se zhutněním</t>
  </si>
  <si>
    <t>-1887293635</t>
  </si>
  <si>
    <t>https://podminky.urs.cz/item/CS_URS_2025_02/181951112</t>
  </si>
  <si>
    <t>215</t>
  </si>
  <si>
    <t>Komunikace pozemní</t>
  </si>
  <si>
    <t>573211108</t>
  </si>
  <si>
    <t>Postřik spojovací PS bez posypu kamenivem z asfaltu silničního, v množství 0,40 kg/m2</t>
  </si>
  <si>
    <t>-780649</t>
  </si>
  <si>
    <t>https://podminky.urs.cz/item/CS_URS_2025_02/573211108</t>
  </si>
  <si>
    <t>565145111</t>
  </si>
  <si>
    <t>Asfaltový beton vrstva podkladní ACP 16 z nemodifikovaného asfaltu s rozprostřením a zhutněním ACP 16 S v pruhu šířky přes 1,5 do 3 m, po zhutnění tl. 60 mm</t>
  </si>
  <si>
    <t>-1830298727</t>
  </si>
  <si>
    <t>https://podminky.urs.cz/item/CS_URS_2025_02/565145111</t>
  </si>
  <si>
    <t>lokální opravy</t>
  </si>
  <si>
    <t>4034</t>
  </si>
  <si>
    <t>573231107.R</t>
  </si>
  <si>
    <t>Postřik spojovací PS-C bez posypu kamenivem ze silniční emulze, v množství 0,40 kg/m2</t>
  </si>
  <si>
    <t>526517772</t>
  </si>
  <si>
    <t>9</t>
  </si>
  <si>
    <t>577165132</t>
  </si>
  <si>
    <t>Asfaltový beton vrstva ložní ACL 16 z modifikovaného asfaltu s rozprostřením a zhutněním ACL 16 S v pruhu šířky přes 1,5 do 3 m, po zhutnění tl. 70 mm</t>
  </si>
  <si>
    <t>1948340573</t>
  </si>
  <si>
    <t>https://podminky.urs.cz/item/CS_URS_2025_02/577165132</t>
  </si>
  <si>
    <t>Poznámka k položce:_x000d_
ACL 16S PMB (25/55-60) TL. 70 mm (ČSN 736121)</t>
  </si>
  <si>
    <t>10</t>
  </si>
  <si>
    <t>573231106.R</t>
  </si>
  <si>
    <t>Postřik spojovací PS-CP bez posypu kamenivem ze silniční emulze, v množství 0,30 kg/m2</t>
  </si>
  <si>
    <t>389618278</t>
  </si>
  <si>
    <t>577144131</t>
  </si>
  <si>
    <t>Asfaltový beton vrstva obrusná ACO 11 z modifikovaného asfaltu s rozprostřením a se zhutněním ACO 11+ v pruhu šířky přes do 1,5 do 3 m, po zhutnění tl. 50 mm</t>
  </si>
  <si>
    <t>1574763769</t>
  </si>
  <si>
    <t>https://podminky.urs.cz/item/CS_URS_2025_02/577144131</t>
  </si>
  <si>
    <t>Poznámka k položce:_x000d_
ACO 11+ PMB (45/80-65) (ČSN 736121)</t>
  </si>
  <si>
    <t>13117</t>
  </si>
  <si>
    <t>7042</t>
  </si>
  <si>
    <t>312</t>
  </si>
  <si>
    <t>564950413</t>
  </si>
  <si>
    <t>Podklad nebo podsyp z asfaltového recyklátu s rozprostřením a zhutněním plochy jednotlivě do 100 m2, po zhutnění tl. 150 mm</t>
  </si>
  <si>
    <t>-1603544295</t>
  </si>
  <si>
    <t>https://podminky.urs.cz/item/CS_URS_2025_02/564950413</t>
  </si>
  <si>
    <t>13</t>
  </si>
  <si>
    <t>569931132</t>
  </si>
  <si>
    <t>Zpevnění krajnic nebo komunikací pro pěší s rozprostřením a zhutněním, po zhutnění asfaltovým recyklátem tl. 100 mm</t>
  </si>
  <si>
    <t>-231796302</t>
  </si>
  <si>
    <t>https://podminky.urs.cz/item/CS_URS_2025_02/569931132</t>
  </si>
  <si>
    <t>Poznámka k položce:_x000d_
bude použit materiál vytěžený na stavbě vč. naložení, dopravy, manipulace</t>
  </si>
  <si>
    <t>Ostatní konstrukce a práce, bourání</t>
  </si>
  <si>
    <t>14</t>
  </si>
  <si>
    <t>912221111</t>
  </si>
  <si>
    <t>Montáž směrového sloupku pružného ručním beraněním silničního</t>
  </si>
  <si>
    <t>1459214076</t>
  </si>
  <si>
    <t>https://podminky.urs.cz/item/CS_URS_2025_02/912221111</t>
  </si>
  <si>
    <t>15</t>
  </si>
  <si>
    <t>M</t>
  </si>
  <si>
    <t>40445162</t>
  </si>
  <si>
    <t>silniční směrový sloupek flexibilní SPS-90 s bodcem bílý</t>
  </si>
  <si>
    <t>-1490746971</t>
  </si>
  <si>
    <t>16</t>
  </si>
  <si>
    <t>915611111</t>
  </si>
  <si>
    <t>Předznačení pro vodorovné značení stříkané barvou nebo prováděné z nátěrových hmot liniové dělicí čáry, vodicí proužky</t>
  </si>
  <si>
    <t>m</t>
  </si>
  <si>
    <t>1029215609</t>
  </si>
  <si>
    <t>https://podminky.urs.cz/item/CS_URS_2025_02/915611111</t>
  </si>
  <si>
    <t>6180+1730+26+98</t>
  </si>
  <si>
    <t>17</t>
  </si>
  <si>
    <t>915111111</t>
  </si>
  <si>
    <t>Vodorovné dopravní značení stříkané barvou dělící čára šířky 125 mm souvislá bílá základní</t>
  </si>
  <si>
    <t>-1557131056</t>
  </si>
  <si>
    <t>https://podminky.urs.cz/item/CS_URS_2025_02/915111111</t>
  </si>
  <si>
    <t>"V4" 4060</t>
  </si>
  <si>
    <t>"V1a" 1910</t>
  </si>
  <si>
    <t>"V3" 210</t>
  </si>
  <si>
    <t>18</t>
  </si>
  <si>
    <t>915211112</t>
  </si>
  <si>
    <t>Vodorovné dopravní značení stříkaným plastem dělící čára šířky 125 mm souvislá bílá retroreflexní</t>
  </si>
  <si>
    <t>-1400795607</t>
  </si>
  <si>
    <t>https://podminky.urs.cz/item/CS_URS_2025_02/915211112</t>
  </si>
  <si>
    <t>19</t>
  </si>
  <si>
    <t>915111121</t>
  </si>
  <si>
    <t>Vodorovné dopravní značení stříkané barvou dělící čára šířky 125 mm přerušovaná bílá základní</t>
  </si>
  <si>
    <t>485697041</t>
  </si>
  <si>
    <t>https://podminky.urs.cz/item/CS_URS_2025_02/915111121</t>
  </si>
  <si>
    <t>"V2b" 1520</t>
  </si>
  <si>
    <t>20</t>
  </si>
  <si>
    <t>915211122</t>
  </si>
  <si>
    <t>Vodorovné dopravní značení stříkaným plastem dělící čára šířky 125 mm přerušovaná bílá retroreflexní</t>
  </si>
  <si>
    <t>-271940697</t>
  </si>
  <si>
    <t>https://podminky.urs.cz/item/CS_URS_2025_02/915211122</t>
  </si>
  <si>
    <t>915121111</t>
  </si>
  <si>
    <t>Vodorovné dopravní značení stříkané barvou vodící čára bílá šířky 250 mm souvislá základní</t>
  </si>
  <si>
    <t>-1511888656</t>
  </si>
  <si>
    <t>https://podminky.urs.cz/item/CS_URS_2025_02/915121111</t>
  </si>
  <si>
    <t>"V4" 26</t>
  </si>
  <si>
    <t>22</t>
  </si>
  <si>
    <t>915221112</t>
  </si>
  <si>
    <t>Vodorovné dopravní značení stříkaným plastem vodící čára bílá šířky 250 mm souvislá retroreflexní</t>
  </si>
  <si>
    <t>1721454281</t>
  </si>
  <si>
    <t>https://podminky.urs.cz/item/CS_URS_2025_02/915221112</t>
  </si>
  <si>
    <t>23</t>
  </si>
  <si>
    <t>915121121</t>
  </si>
  <si>
    <t>Vodorovné dopravní značení stříkané barvou vodící čára bílá šířky 250 mm přerušovaná základní</t>
  </si>
  <si>
    <t>244826419</t>
  </si>
  <si>
    <t>https://podminky.urs.cz/item/CS_URS_2025_02/915121121</t>
  </si>
  <si>
    <t>"V2b" 14</t>
  </si>
  <si>
    <t>"V4" 84</t>
  </si>
  <si>
    <t>24</t>
  </si>
  <si>
    <t>915221122</t>
  </si>
  <si>
    <t>Vodorovné dopravní značení stříkaným plastem vodící čára bílá šířky 250 mm přerušovaná retroreflexní</t>
  </si>
  <si>
    <t>1225128538</t>
  </si>
  <si>
    <t>https://podminky.urs.cz/item/CS_URS_2025_02/915221122</t>
  </si>
  <si>
    <t>25</t>
  </si>
  <si>
    <t>919112233</t>
  </si>
  <si>
    <t>Řezání dilatačních spár v živičném krytu vytvoření komůrky pro těsnící zálivku šířky 20 mm, hloubky 40 mm</t>
  </si>
  <si>
    <t>1235145201</t>
  </si>
  <si>
    <t>https://podminky.urs.cz/item/CS_URS_2025_02/919112233</t>
  </si>
  <si>
    <t>podél říms 20+20=40</t>
  </si>
  <si>
    <t>příčné spáry ve vozovce nad dilatacemi NK 2*14=28</t>
  </si>
  <si>
    <t>40+28</t>
  </si>
  <si>
    <t>26</t>
  </si>
  <si>
    <t>919122132</t>
  </si>
  <si>
    <t>Utěsnění dilatačních spár zálivkou za tepla v cementobetonovém nebo živičném krytu včetně adhezního nátěru s těsnicím profilem pod zálivkou, pro komůrky šířky 20 mm, hloubky 40 mm</t>
  </si>
  <si>
    <t>-1556521595</t>
  </si>
  <si>
    <t>https://podminky.urs.cz/item/CS_URS_2025_02/919122132</t>
  </si>
  <si>
    <t>27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</si>
  <si>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</si>
  <si>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</si>
  <si>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-1962591075</t>
  </si>
  <si>
    <t>https://podminky.urs.cz/item/CS_URS_2025_02/919732211</t>
  </si>
  <si>
    <t>28</t>
  </si>
  <si>
    <t>938902151</t>
  </si>
  <si>
    <t>Čištění příkopů komunikací s odstraněním travnatého porostu nebo nánosu s naložením na dopravní prostředek nebo s přemístěním na hromady na vzdálenost do 20 m strojně příkopovou frézou při šířce dna do 400 mm</t>
  </si>
  <si>
    <t>163027477</t>
  </si>
  <si>
    <t>https://podminky.urs.cz/item/CS_URS_2025_02/938902151</t>
  </si>
  <si>
    <t>1550*0,7</t>
  </si>
  <si>
    <t>29</t>
  </si>
  <si>
    <t>938902111.R</t>
  </si>
  <si>
    <t>Profilace a čištění příkopů komunikací příkopovým rypadlem s odstraněním travnatého porostu nebo nánosu, s úpravou dna a svahů do předepsaného profilu a s naložením na dopravní prostředek nebo s přemístěním na hromady na vzdálenost do 20 m nezpevněných nebo zpevněných objemu nánosu do 0,15 m3/m (odvoz dle možností zhotovitele a případného poplatku za skládku)</t>
  </si>
  <si>
    <t>-806589665</t>
  </si>
  <si>
    <t>1550*0,3</t>
  </si>
  <si>
    <t>30</t>
  </si>
  <si>
    <t>938902421.R</t>
  </si>
  <si>
    <t>Čištění propustků s odstraněním travnatého porostu nebo nánosu, s naložením na dopravní prostředek nebo s přemístěním na hromady na vzdálenost do 20 m strojně tlakovou vodou tloušťky nánosu přes 25 do 50% průměru propustku do 500 mm (odvoz dle možností zhotovitele a případného poplatku za skládku)</t>
  </si>
  <si>
    <t>-918000493</t>
  </si>
  <si>
    <t>31</t>
  </si>
  <si>
    <t>938909311.R</t>
  </si>
  <si>
    <t>Čištění vozovek metením bláta, prachu nebo hlinitého nánosu s odklizením na hromady na vzdálenost do 20 m nebo naložením na dopravní prostředek strojně povrchu podkladu nebo krytu betonového nebo živičného (odvoz dle možností zhotovitele a případného poplatku za skládku)</t>
  </si>
  <si>
    <t>-2144094489</t>
  </si>
  <si>
    <t>32</t>
  </si>
  <si>
    <t>938909611.R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</si>
  <si>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do 100 mm (odvoz dle možností zhotovitele a případného poplatku za skládku)</t>
  </si>
  <si>
    <t>545394563</t>
  </si>
  <si>
    <t>seříznutí krajnice</t>
  </si>
  <si>
    <t>1942</t>
  </si>
  <si>
    <t>99</t>
  </si>
  <si>
    <t>Přesun hmot</t>
  </si>
  <si>
    <t>33</t>
  </si>
  <si>
    <t>998225111</t>
  </si>
  <si>
    <t>Přesun hmot pro komunikace s krytem z kameniva, monolitickým betonovým nebo živičným dopravní vzdálenost do 200 m jakékoliv délky objektu</t>
  </si>
  <si>
    <t>t</t>
  </si>
  <si>
    <t>2029477402</t>
  </si>
  <si>
    <t>https://podminky.urs.cz/item/CS_URS_2025_02/998225111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</si>
</sst>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5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4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20" xfId="0" applyFont="1" applyBorder="1" applyAlignment="1" applyProtection="1">
      <alignment horizontal="left" vertical="center"/>
    </xf>
    <xf numFmtId="0" fontId="8" fillId="0" borderId="20" xfId="0" applyFont="1" applyBorder="1" applyAlignment="1" applyProtection="1">
      <alignment vertical="center"/>
    </xf>
    <xf numFmtId="4" fontId="8" fillId="0" borderId="20" xfId="0" applyNumberFormat="1" applyFont="1" applyBorder="1" applyAlignment="1" applyProtection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4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4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30001000" TargetMode="External" /><Relationship Id="rId2" Type="http://schemas.openxmlformats.org/officeDocument/2006/relationships/hyperlink" Target="https://podminky.urs.cz/item/CS_URS_2025_02/034503000" TargetMode="External" /><Relationship Id="rId3" Type="http://schemas.openxmlformats.org/officeDocument/2006/relationships/hyperlink" Target="https://podminky.urs.cz/item/CS_URS_2025_02/012103000" TargetMode="External" /><Relationship Id="rId4" Type="http://schemas.openxmlformats.org/officeDocument/2006/relationships/hyperlink" Target="https://podminky.urs.cz/item/CS_URS_2025_02/012203000" TargetMode="External" /><Relationship Id="rId5" Type="http://schemas.openxmlformats.org/officeDocument/2006/relationships/hyperlink" Target="https://podminky.urs.cz/item/CS_URS_2025_02/012303000" TargetMode="External" /><Relationship Id="rId6" Type="http://schemas.openxmlformats.org/officeDocument/2006/relationships/hyperlink" Target="https://podminky.urs.cz/item/CS_URS_2025_02/013254000" TargetMode="External" /><Relationship Id="rId7" Type="http://schemas.openxmlformats.org/officeDocument/2006/relationships/hyperlink" Target="https://podminky.urs.cz/item/CS_URS_2025_02/043002000" TargetMode="External" /><Relationship Id="rId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2552203" TargetMode="External" /><Relationship Id="rId2" Type="http://schemas.openxmlformats.org/officeDocument/2006/relationships/hyperlink" Target="https://podminky.urs.cz/item/CS_URS_2025_02/181951112" TargetMode="External" /><Relationship Id="rId3" Type="http://schemas.openxmlformats.org/officeDocument/2006/relationships/hyperlink" Target="https://podminky.urs.cz/item/CS_URS_2025_02/573211108" TargetMode="External" /><Relationship Id="rId4" Type="http://schemas.openxmlformats.org/officeDocument/2006/relationships/hyperlink" Target="https://podminky.urs.cz/item/CS_URS_2025_02/565145111" TargetMode="External" /><Relationship Id="rId5" Type="http://schemas.openxmlformats.org/officeDocument/2006/relationships/hyperlink" Target="https://podminky.urs.cz/item/CS_URS_2025_02/577165132" TargetMode="External" /><Relationship Id="rId6" Type="http://schemas.openxmlformats.org/officeDocument/2006/relationships/hyperlink" Target="https://podminky.urs.cz/item/CS_URS_2025_02/577144131" TargetMode="External" /><Relationship Id="rId7" Type="http://schemas.openxmlformats.org/officeDocument/2006/relationships/hyperlink" Target="https://podminky.urs.cz/item/CS_URS_2025_02/564950413" TargetMode="External" /><Relationship Id="rId8" Type="http://schemas.openxmlformats.org/officeDocument/2006/relationships/hyperlink" Target="https://podminky.urs.cz/item/CS_URS_2025_02/569931132" TargetMode="External" /><Relationship Id="rId9" Type="http://schemas.openxmlformats.org/officeDocument/2006/relationships/hyperlink" Target="https://podminky.urs.cz/item/CS_URS_2025_02/912221111" TargetMode="External" /><Relationship Id="rId10" Type="http://schemas.openxmlformats.org/officeDocument/2006/relationships/hyperlink" Target="https://podminky.urs.cz/item/CS_URS_2025_02/915611111" TargetMode="External" /><Relationship Id="rId11" Type="http://schemas.openxmlformats.org/officeDocument/2006/relationships/hyperlink" Target="https://podminky.urs.cz/item/CS_URS_2025_02/915111111" TargetMode="External" /><Relationship Id="rId12" Type="http://schemas.openxmlformats.org/officeDocument/2006/relationships/hyperlink" Target="https://podminky.urs.cz/item/CS_URS_2025_02/915211112" TargetMode="External" /><Relationship Id="rId13" Type="http://schemas.openxmlformats.org/officeDocument/2006/relationships/hyperlink" Target="https://podminky.urs.cz/item/CS_URS_2025_02/915111121" TargetMode="External" /><Relationship Id="rId14" Type="http://schemas.openxmlformats.org/officeDocument/2006/relationships/hyperlink" Target="https://podminky.urs.cz/item/CS_URS_2025_02/915211122" TargetMode="External" /><Relationship Id="rId15" Type="http://schemas.openxmlformats.org/officeDocument/2006/relationships/hyperlink" Target="https://podminky.urs.cz/item/CS_URS_2025_02/915121111" TargetMode="External" /><Relationship Id="rId16" Type="http://schemas.openxmlformats.org/officeDocument/2006/relationships/hyperlink" Target="https://podminky.urs.cz/item/CS_URS_2025_02/915221112" TargetMode="External" /><Relationship Id="rId17" Type="http://schemas.openxmlformats.org/officeDocument/2006/relationships/hyperlink" Target="https://podminky.urs.cz/item/CS_URS_2025_02/915121121" TargetMode="External" /><Relationship Id="rId18" Type="http://schemas.openxmlformats.org/officeDocument/2006/relationships/hyperlink" Target="https://podminky.urs.cz/item/CS_URS_2025_02/915221122" TargetMode="External" /><Relationship Id="rId19" Type="http://schemas.openxmlformats.org/officeDocument/2006/relationships/hyperlink" Target="https://podminky.urs.cz/item/CS_URS_2025_02/919112233" TargetMode="External" /><Relationship Id="rId20" Type="http://schemas.openxmlformats.org/officeDocument/2006/relationships/hyperlink" Target="https://podminky.urs.cz/item/CS_URS_2025_02/919122132" TargetMode="External" /><Relationship Id="rId21" Type="http://schemas.openxmlformats.org/officeDocument/2006/relationships/hyperlink" Target="https://podminky.urs.cz/item/CS_URS_2025_02/919732211" TargetMode="External" /><Relationship Id="rId22" Type="http://schemas.openxmlformats.org/officeDocument/2006/relationships/hyperlink" Target="https://podminky.urs.cz/item/CS_URS_2025_02/938902151" TargetMode="External" /><Relationship Id="rId23" Type="http://schemas.openxmlformats.org/officeDocument/2006/relationships/hyperlink" Target="https://podminky.urs.cz/item/CS_URS_2025_02/998225111" TargetMode="External" /><Relationship Id="rId24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19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19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19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30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30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19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19</v>
      </c>
      <c r="AO17" s="21"/>
      <c r="AP17" s="21"/>
      <c r="AQ17" s="21"/>
      <c r="AR17" s="19"/>
      <c r="BE17" s="30"/>
      <c r="BS17" s="16" t="s">
        <v>33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34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19</v>
      </c>
      <c r="AO19" s="21"/>
      <c r="AP19" s="21"/>
      <c r="AQ19" s="21"/>
      <c r="AR19" s="19"/>
      <c r="BE19" s="30"/>
      <c r="BS19" s="16" t="s">
        <v>12</v>
      </c>
    </row>
    <row r="20" s="1" customFormat="1" ht="18.48" customHeight="1">
      <c r="B20" s="20"/>
      <c r="C20" s="21"/>
      <c r="D20" s="21"/>
      <c r="E20" s="26" t="s">
        <v>35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19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36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5" t="s">
        <v>37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38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ROUND(AG54,1)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39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40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41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42</v>
      </c>
      <c r="E29" s="46"/>
      <c r="F29" s="31" t="s">
        <v>43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1)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1)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44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1)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1)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45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1)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46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1)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47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1)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3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7"/>
    </row>
    <row r="35" s="2" customFormat="1" ht="25.92" customHeight="1">
      <c r="A35" s="37"/>
      <c r="B35" s="38"/>
      <c r="C35" s="51"/>
      <c r="D35" s="52" t="s">
        <v>48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49</v>
      </c>
      <c r="U35" s="53"/>
      <c r="V35" s="53"/>
      <c r="W35" s="53"/>
      <c r="X35" s="55" t="s">
        <v>50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6.96" customHeight="1">
      <c r="A37" s="37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  <c r="BE37" s="37"/>
    </row>
    <row r="41" s="2" customFormat="1" ht="6.96" customHeight="1">
      <c r="A41" s="37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  <c r="BE41" s="37"/>
    </row>
    <row r="42" s="2" customFormat="1" ht="24.96" customHeight="1">
      <c r="A42" s="37"/>
      <c r="B42" s="38"/>
      <c r="C42" s="22" t="s">
        <v>51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  <c r="BE42" s="37"/>
    </row>
    <row r="43" s="2" customFormat="1" ht="6.96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  <c r="BE43" s="37"/>
    </row>
    <row r="44" s="4" customFormat="1" ht="12" customHeight="1">
      <c r="A44" s="4"/>
      <c r="B44" s="62"/>
      <c r="C44" s="31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11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  <c r="BE44" s="4"/>
    </row>
    <row r="45" s="5" customFormat="1" ht="36.96" customHeight="1">
      <c r="A45" s="5"/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II/230 Krásné Údolí - Černošín, oprava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  <c r="BE45" s="5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  <c r="BE46" s="37"/>
    </row>
    <row r="47" s="2" customFormat="1" ht="12" customHeight="1">
      <c r="A47" s="37"/>
      <c r="B47" s="38"/>
      <c r="C47" s="31" t="s">
        <v>21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 xml:space="preserve"> 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23</v>
      </c>
      <c r="AJ47" s="39"/>
      <c r="AK47" s="39"/>
      <c r="AL47" s="39"/>
      <c r="AM47" s="71" t="str">
        <f>IF(AN8= "","",AN8)</f>
        <v>11. 11. 2025</v>
      </c>
      <c r="AN47" s="71"/>
      <c r="AO47" s="39"/>
      <c r="AP47" s="39"/>
      <c r="AQ47" s="39"/>
      <c r="AR47" s="43"/>
      <c r="B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  <c r="BE48" s="37"/>
    </row>
    <row r="49" s="2" customFormat="1" ht="15.15" customHeight="1">
      <c r="A49" s="37"/>
      <c r="B49" s="38"/>
      <c r="C49" s="31" t="s">
        <v>25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>Správa a údržba silnic Plzeňského kraje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31</v>
      </c>
      <c r="AJ49" s="39"/>
      <c r="AK49" s="39"/>
      <c r="AL49" s="39"/>
      <c r="AM49" s="72" t="str">
        <f>IF(E17="","",E17)</f>
        <v>SG Geotechnika</v>
      </c>
      <c r="AN49" s="63"/>
      <c r="AO49" s="63"/>
      <c r="AP49" s="63"/>
      <c r="AQ49" s="39"/>
      <c r="AR49" s="43"/>
      <c r="AS49" s="73" t="s">
        <v>52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  <c r="BE49" s="37"/>
    </row>
    <row r="50" s="2" customFormat="1" ht="15.15" customHeight="1">
      <c r="A50" s="37"/>
      <c r="B50" s="38"/>
      <c r="C50" s="31" t="s">
        <v>29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34</v>
      </c>
      <c r="AJ50" s="39"/>
      <c r="AK50" s="39"/>
      <c r="AL50" s="39"/>
      <c r="AM50" s="72" t="str">
        <f>IF(E20="","",E20)</f>
        <v>Roman Mitas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  <c r="BE50" s="37"/>
    </row>
    <row r="51" s="2" customFormat="1" ht="10.8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  <c r="BE51" s="37"/>
    </row>
    <row r="52" s="2" customFormat="1" ht="29.28" customHeight="1">
      <c r="A52" s="37"/>
      <c r="B52" s="38"/>
      <c r="C52" s="85" t="s">
        <v>53</v>
      </c>
      <c r="D52" s="86"/>
      <c r="E52" s="86"/>
      <c r="F52" s="86"/>
      <c r="G52" s="86"/>
      <c r="H52" s="87"/>
      <c r="I52" s="88" t="s">
        <v>54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55</v>
      </c>
      <c r="AH52" s="86"/>
      <c r="AI52" s="86"/>
      <c r="AJ52" s="86"/>
      <c r="AK52" s="86"/>
      <c r="AL52" s="86"/>
      <c r="AM52" s="86"/>
      <c r="AN52" s="88" t="s">
        <v>56</v>
      </c>
      <c r="AO52" s="86"/>
      <c r="AP52" s="86"/>
      <c r="AQ52" s="90" t="s">
        <v>57</v>
      </c>
      <c r="AR52" s="43"/>
      <c r="AS52" s="91" t="s">
        <v>58</v>
      </c>
      <c r="AT52" s="92" t="s">
        <v>59</v>
      </c>
      <c r="AU52" s="92" t="s">
        <v>60</v>
      </c>
      <c r="AV52" s="92" t="s">
        <v>61</v>
      </c>
      <c r="AW52" s="92" t="s">
        <v>62</v>
      </c>
      <c r="AX52" s="92" t="s">
        <v>63</v>
      </c>
      <c r="AY52" s="92" t="s">
        <v>64</v>
      </c>
      <c r="AZ52" s="92" t="s">
        <v>65</v>
      </c>
      <c r="BA52" s="92" t="s">
        <v>66</v>
      </c>
      <c r="BB52" s="92" t="s">
        <v>67</v>
      </c>
      <c r="BC52" s="92" t="s">
        <v>68</v>
      </c>
      <c r="BD52" s="93" t="s">
        <v>69</v>
      </c>
      <c r="BE52" s="37"/>
    </row>
    <row r="53" s="2" customFormat="1" ht="10.8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  <c r="BE53" s="37"/>
    </row>
    <row r="54" s="6" customFormat="1" ht="32.4" customHeight="1">
      <c r="A54" s="6"/>
      <c r="B54" s="97"/>
      <c r="C54" s="98" t="s">
        <v>70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ROUND(SUM(AG55:AG56),1)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19</v>
      </c>
      <c r="AR54" s="103"/>
      <c r="AS54" s="104">
        <f>ROUND(SUM(AS55:AS56),1)</f>
        <v>0</v>
      </c>
      <c r="AT54" s="105">
        <f>ROUND(SUM(AV54:AW54),2)</f>
        <v>0</v>
      </c>
      <c r="AU54" s="106">
        <f>ROUND(SUM(AU55:AU56),5)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ROUND(SUM(AZ55:AZ56),1)</f>
        <v>0</v>
      </c>
      <c r="BA54" s="105">
        <f>ROUND(SUM(BA55:BA56),1)</f>
        <v>0</v>
      </c>
      <c r="BB54" s="105">
        <f>ROUND(SUM(BB55:BB56),1)</f>
        <v>0</v>
      </c>
      <c r="BC54" s="105">
        <f>ROUND(SUM(BC55:BC56),1)</f>
        <v>0</v>
      </c>
      <c r="BD54" s="107">
        <f>ROUND(SUM(BD55:BD56),1)</f>
        <v>0</v>
      </c>
      <c r="BE54" s="6"/>
      <c r="BS54" s="108" t="s">
        <v>71</v>
      </c>
      <c r="BT54" s="108" t="s">
        <v>72</v>
      </c>
      <c r="BU54" s="109" t="s">
        <v>73</v>
      </c>
      <c r="BV54" s="108" t="s">
        <v>74</v>
      </c>
      <c r="BW54" s="108" t="s">
        <v>5</v>
      </c>
      <c r="BX54" s="108" t="s">
        <v>75</v>
      </c>
      <c r="CL54" s="108" t="s">
        <v>19</v>
      </c>
    </row>
    <row r="55" s="7" customFormat="1" ht="16.5" customHeight="1">
      <c r="A55" s="110" t="s">
        <v>76</v>
      </c>
      <c r="B55" s="111"/>
      <c r="C55" s="112"/>
      <c r="D55" s="113" t="s">
        <v>77</v>
      </c>
      <c r="E55" s="113"/>
      <c r="F55" s="113"/>
      <c r="G55" s="113"/>
      <c r="H55" s="113"/>
      <c r="I55" s="114"/>
      <c r="J55" s="113" t="s">
        <v>78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'00 - Vedlejší a ostatní n...'!J30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79</v>
      </c>
      <c r="AR55" s="117"/>
      <c r="AS55" s="118">
        <v>0</v>
      </c>
      <c r="AT55" s="119">
        <f>ROUND(SUM(AV55:AW55),2)</f>
        <v>0</v>
      </c>
      <c r="AU55" s="120">
        <f>'00 - Vedlejší a ostatní n...'!P81</f>
        <v>0</v>
      </c>
      <c r="AV55" s="119">
        <f>'00 - Vedlejší a ostatní n...'!J33</f>
        <v>0</v>
      </c>
      <c r="AW55" s="119">
        <f>'00 - Vedlejší a ostatní n...'!J34</f>
        <v>0</v>
      </c>
      <c r="AX55" s="119">
        <f>'00 - Vedlejší a ostatní n...'!J35</f>
        <v>0</v>
      </c>
      <c r="AY55" s="119">
        <f>'00 - Vedlejší a ostatní n...'!J36</f>
        <v>0</v>
      </c>
      <c r="AZ55" s="119">
        <f>'00 - Vedlejší a ostatní n...'!F33</f>
        <v>0</v>
      </c>
      <c r="BA55" s="119">
        <f>'00 - Vedlejší a ostatní n...'!F34</f>
        <v>0</v>
      </c>
      <c r="BB55" s="119">
        <f>'00 - Vedlejší a ostatní n...'!F35</f>
        <v>0</v>
      </c>
      <c r="BC55" s="119">
        <f>'00 - Vedlejší a ostatní n...'!F36</f>
        <v>0</v>
      </c>
      <c r="BD55" s="121">
        <f>'00 - Vedlejší a ostatní n...'!F37</f>
        <v>0</v>
      </c>
      <c r="BE55" s="7"/>
      <c r="BT55" s="122" t="s">
        <v>80</v>
      </c>
      <c r="BV55" s="122" t="s">
        <v>74</v>
      </c>
      <c r="BW55" s="122" t="s">
        <v>81</v>
      </c>
      <c r="BX55" s="122" t="s">
        <v>5</v>
      </c>
      <c r="CL55" s="122" t="s">
        <v>19</v>
      </c>
      <c r="CM55" s="122" t="s">
        <v>82</v>
      </c>
    </row>
    <row r="56" s="7" customFormat="1" ht="16.5" customHeight="1">
      <c r="A56" s="110" t="s">
        <v>76</v>
      </c>
      <c r="B56" s="111"/>
      <c r="C56" s="112"/>
      <c r="D56" s="113" t="s">
        <v>83</v>
      </c>
      <c r="E56" s="113"/>
      <c r="F56" s="113"/>
      <c r="G56" s="113"/>
      <c r="H56" s="113"/>
      <c r="I56" s="114"/>
      <c r="J56" s="113" t="s">
        <v>84</v>
      </c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5">
        <f>'01 - Komunikace'!J30</f>
        <v>0</v>
      </c>
      <c r="AH56" s="114"/>
      <c r="AI56" s="114"/>
      <c r="AJ56" s="114"/>
      <c r="AK56" s="114"/>
      <c r="AL56" s="114"/>
      <c r="AM56" s="114"/>
      <c r="AN56" s="115">
        <f>SUM(AG56,AT56)</f>
        <v>0</v>
      </c>
      <c r="AO56" s="114"/>
      <c r="AP56" s="114"/>
      <c r="AQ56" s="116" t="s">
        <v>79</v>
      </c>
      <c r="AR56" s="117"/>
      <c r="AS56" s="123">
        <v>0</v>
      </c>
      <c r="AT56" s="124">
        <f>ROUND(SUM(AV56:AW56),2)</f>
        <v>0</v>
      </c>
      <c r="AU56" s="125">
        <f>'01 - Komunikace'!P84</f>
        <v>0</v>
      </c>
      <c r="AV56" s="124">
        <f>'01 - Komunikace'!J33</f>
        <v>0</v>
      </c>
      <c r="AW56" s="124">
        <f>'01 - Komunikace'!J34</f>
        <v>0</v>
      </c>
      <c r="AX56" s="124">
        <f>'01 - Komunikace'!J35</f>
        <v>0</v>
      </c>
      <c r="AY56" s="124">
        <f>'01 - Komunikace'!J36</f>
        <v>0</v>
      </c>
      <c r="AZ56" s="124">
        <f>'01 - Komunikace'!F33</f>
        <v>0</v>
      </c>
      <c r="BA56" s="124">
        <f>'01 - Komunikace'!F34</f>
        <v>0</v>
      </c>
      <c r="BB56" s="124">
        <f>'01 - Komunikace'!F35</f>
        <v>0</v>
      </c>
      <c r="BC56" s="124">
        <f>'01 - Komunikace'!F36</f>
        <v>0</v>
      </c>
      <c r="BD56" s="126">
        <f>'01 - Komunikace'!F37</f>
        <v>0</v>
      </c>
      <c r="BE56" s="7"/>
      <c r="BT56" s="122" t="s">
        <v>80</v>
      </c>
      <c r="BV56" s="122" t="s">
        <v>74</v>
      </c>
      <c r="BW56" s="122" t="s">
        <v>85</v>
      </c>
      <c r="BX56" s="122" t="s">
        <v>5</v>
      </c>
      <c r="CL56" s="122" t="s">
        <v>19</v>
      </c>
      <c r="CM56" s="122" t="s">
        <v>82</v>
      </c>
    </row>
    <row r="57" s="2" customFormat="1" ht="30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43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="2" customFormat="1" ht="6.96" customHeight="1">
      <c r="A58" s="37"/>
      <c r="B58" s="58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43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</sheetData>
  <sheetProtection sheet="1" formatColumns="0" formatRows="0" objects="1" scenarios="1" spinCount="100000" saltValue="hWxgQD+EtYO1PA4xXRZPFT/sdhNJGtoT3qQ5HQT+Gf8PuZtPcyzLaJjWtFlZgxn4hfINQTfXHFJSjFIDYzyRrA==" hashValue="rWycJqvy/qgF9j4Xjc2xQUQTrJO9phjEsc4VQEyOirxjDMVPinD5F1tD+Zfdsj4gdhrA1kPeenc+D9bxE2VCAg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00 - Vedlejší a ostatní n...'!C2" display="/"/>
    <hyperlink ref="A56" location="'01 - Komunikac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81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82</v>
      </c>
    </row>
    <row r="4" s="1" customFormat="1" ht="24.96" customHeight="1">
      <c r="B4" s="19"/>
      <c r="D4" s="129" t="s">
        <v>86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II/230 Krásné Údolí - Černošín, oprava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87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88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11. 11. 2025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19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27</v>
      </c>
      <c r="F15" s="37"/>
      <c r="G15" s="37"/>
      <c r="H15" s="37"/>
      <c r="I15" s="131" t="s">
        <v>28</v>
      </c>
      <c r="J15" s="135" t="s">
        <v>19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29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28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31</v>
      </c>
      <c r="E20" s="37"/>
      <c r="F20" s="37"/>
      <c r="G20" s="37"/>
      <c r="H20" s="37"/>
      <c r="I20" s="131" t="s">
        <v>26</v>
      </c>
      <c r="J20" s="135" t="s">
        <v>19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">
        <v>32</v>
      </c>
      <c r="F21" s="37"/>
      <c r="G21" s="37"/>
      <c r="H21" s="37"/>
      <c r="I21" s="131" t="s">
        <v>28</v>
      </c>
      <c r="J21" s="135" t="s">
        <v>19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34</v>
      </c>
      <c r="E23" s="37"/>
      <c r="F23" s="37"/>
      <c r="G23" s="37"/>
      <c r="H23" s="37"/>
      <c r="I23" s="131" t="s">
        <v>26</v>
      </c>
      <c r="J23" s="135" t="s">
        <v>19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35</v>
      </c>
      <c r="F24" s="37"/>
      <c r="G24" s="37"/>
      <c r="H24" s="37"/>
      <c r="I24" s="131" t="s">
        <v>28</v>
      </c>
      <c r="J24" s="135" t="s">
        <v>19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36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38</v>
      </c>
      <c r="E30" s="37"/>
      <c r="F30" s="37"/>
      <c r="G30" s="37"/>
      <c r="H30" s="37"/>
      <c r="I30" s="37"/>
      <c r="J30" s="143">
        <f>ROUND(J81, 1)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40</v>
      </c>
      <c r="G32" s="37"/>
      <c r="H32" s="37"/>
      <c r="I32" s="144" t="s">
        <v>39</v>
      </c>
      <c r="J32" s="144" t="s">
        <v>41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42</v>
      </c>
      <c r="E33" s="131" t="s">
        <v>43</v>
      </c>
      <c r="F33" s="146">
        <f>ROUND((SUM(BE81:BE104)),  1)</f>
        <v>0</v>
      </c>
      <c r="G33" s="37"/>
      <c r="H33" s="37"/>
      <c r="I33" s="147">
        <v>0.20999999999999999</v>
      </c>
      <c r="J33" s="146">
        <f>ROUND(((SUM(BE81:BE104))*I33),  1)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44</v>
      </c>
      <c r="F34" s="146">
        <f>ROUND((SUM(BF81:BF104)),  1)</f>
        <v>0</v>
      </c>
      <c r="G34" s="37"/>
      <c r="H34" s="37"/>
      <c r="I34" s="147">
        <v>0.12</v>
      </c>
      <c r="J34" s="146">
        <f>ROUND(((SUM(BF81:BF104))*I34),  1)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45</v>
      </c>
      <c r="F35" s="146">
        <f>ROUND((SUM(BG81:BG104)),  1)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46</v>
      </c>
      <c r="F36" s="146">
        <f>ROUND((SUM(BH81:BH104)),  1)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47</v>
      </c>
      <c r="F37" s="146">
        <f>ROUND((SUM(BI81:BI104)),  1)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48</v>
      </c>
      <c r="E39" s="150"/>
      <c r="F39" s="150"/>
      <c r="G39" s="151" t="s">
        <v>49</v>
      </c>
      <c r="H39" s="152" t="s">
        <v>50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hidden="1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hidden="1" s="2" customFormat="1" ht="24.96" customHeight="1">
      <c r="A45" s="37"/>
      <c r="B45" s="38"/>
      <c r="C45" s="22" t="s">
        <v>89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hidden="1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hidden="1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hidden="1" s="2" customFormat="1" ht="16.5" customHeight="1">
      <c r="A48" s="37"/>
      <c r="B48" s="38"/>
      <c r="C48" s="39"/>
      <c r="D48" s="39"/>
      <c r="E48" s="159" t="str">
        <f>E7</f>
        <v>II/230 Krásné Údolí - Černošín, oprava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hidden="1" s="2" customFormat="1" ht="12" customHeight="1">
      <c r="A49" s="37"/>
      <c r="B49" s="38"/>
      <c r="C49" s="31" t="s">
        <v>87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hidden="1" s="2" customFormat="1" ht="16.5" customHeight="1">
      <c r="A50" s="37"/>
      <c r="B50" s="38"/>
      <c r="C50" s="39"/>
      <c r="D50" s="39"/>
      <c r="E50" s="68" t="str">
        <f>E9</f>
        <v>00 - Vedlejší a ostatní náklady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hidden="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hidden="1" s="2" customFormat="1" ht="12" customHeight="1">
      <c r="A52" s="37"/>
      <c r="B52" s="38"/>
      <c r="C52" s="31" t="s">
        <v>21</v>
      </c>
      <c r="D52" s="39"/>
      <c r="E52" s="39"/>
      <c r="F52" s="26" t="str">
        <f>F12</f>
        <v xml:space="preserve"> </v>
      </c>
      <c r="G52" s="39"/>
      <c r="H52" s="39"/>
      <c r="I52" s="31" t="s">
        <v>23</v>
      </c>
      <c r="J52" s="71" t="str">
        <f>IF(J12="","",J12)</f>
        <v>11. 11. 2025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hidden="1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hidden="1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>Správa a údržba silnic Plzeňského kraje</v>
      </c>
      <c r="G54" s="39"/>
      <c r="H54" s="39"/>
      <c r="I54" s="31" t="s">
        <v>31</v>
      </c>
      <c r="J54" s="35" t="str">
        <f>E21</f>
        <v>SG Geotechnika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hidden="1" s="2" customFormat="1" ht="15.15" customHeight="1">
      <c r="A55" s="37"/>
      <c r="B55" s="38"/>
      <c r="C55" s="31" t="s">
        <v>29</v>
      </c>
      <c r="D55" s="39"/>
      <c r="E55" s="39"/>
      <c r="F55" s="26" t="str">
        <f>IF(E18="","",E18)</f>
        <v>Vyplň údaj</v>
      </c>
      <c r="G55" s="39"/>
      <c r="H55" s="39"/>
      <c r="I55" s="31" t="s">
        <v>34</v>
      </c>
      <c r="J55" s="35" t="str">
        <f>E24</f>
        <v>Roman Mitas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hidden="1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hidden="1" s="2" customFormat="1" ht="29.28" customHeight="1">
      <c r="A57" s="37"/>
      <c r="B57" s="38"/>
      <c r="C57" s="160" t="s">
        <v>90</v>
      </c>
      <c r="D57" s="161"/>
      <c r="E57" s="161"/>
      <c r="F57" s="161"/>
      <c r="G57" s="161"/>
      <c r="H57" s="161"/>
      <c r="I57" s="161"/>
      <c r="J57" s="162" t="s">
        <v>91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hidden="1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hidden="1" s="2" customFormat="1" ht="22.8" customHeight="1">
      <c r="A59" s="37"/>
      <c r="B59" s="38"/>
      <c r="C59" s="163" t="s">
        <v>70</v>
      </c>
      <c r="D59" s="39"/>
      <c r="E59" s="39"/>
      <c r="F59" s="39"/>
      <c r="G59" s="39"/>
      <c r="H59" s="39"/>
      <c r="I59" s="39"/>
      <c r="J59" s="101">
        <f>J81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92</v>
      </c>
    </row>
    <row r="60" hidden="1" s="9" customFormat="1" ht="24.96" customHeight="1">
      <c r="A60" s="9"/>
      <c r="B60" s="164"/>
      <c r="C60" s="165"/>
      <c r="D60" s="166" t="s">
        <v>93</v>
      </c>
      <c r="E60" s="167"/>
      <c r="F60" s="167"/>
      <c r="G60" s="167"/>
      <c r="H60" s="167"/>
      <c r="I60" s="167"/>
      <c r="J60" s="168">
        <f>J82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9" customFormat="1" ht="24.96" customHeight="1">
      <c r="A61" s="9"/>
      <c r="B61" s="164"/>
      <c r="C61" s="165"/>
      <c r="D61" s="166" t="s">
        <v>94</v>
      </c>
      <c r="E61" s="167"/>
      <c r="F61" s="167"/>
      <c r="G61" s="167"/>
      <c r="H61" s="167"/>
      <c r="I61" s="167"/>
      <c r="J61" s="168">
        <f>J88</f>
        <v>0</v>
      </c>
      <c r="K61" s="165"/>
      <c r="L61" s="16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hidden="1" s="2" customFormat="1" ht="21.84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3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hidden="1" s="2" customFormat="1" ht="6.96" customHeight="1">
      <c r="A63" s="37"/>
      <c r="B63" s="58"/>
      <c r="C63" s="59"/>
      <c r="D63" s="59"/>
      <c r="E63" s="59"/>
      <c r="F63" s="59"/>
      <c r="G63" s="59"/>
      <c r="H63" s="59"/>
      <c r="I63" s="59"/>
      <c r="J63" s="59"/>
      <c r="K63" s="59"/>
      <c r="L63" s="13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</row>
    <row r="64" hidden="1"/>
    <row r="65" hidden="1"/>
    <row r="66" hidden="1"/>
    <row r="67" s="2" customFormat="1" ht="6.96" customHeight="1">
      <c r="A67" s="37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3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="2" customFormat="1" ht="24.96" customHeight="1">
      <c r="A68" s="37"/>
      <c r="B68" s="38"/>
      <c r="C68" s="22" t="s">
        <v>95</v>
      </c>
      <c r="D68" s="39"/>
      <c r="E68" s="39"/>
      <c r="F68" s="39"/>
      <c r="G68" s="39"/>
      <c r="H68" s="39"/>
      <c r="I68" s="39"/>
      <c r="J68" s="39"/>
      <c r="K68" s="39"/>
      <c r="L68" s="13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="2" customFormat="1" ht="6.96" customHeight="1">
      <c r="A69" s="37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13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12" customHeight="1">
      <c r="A70" s="37"/>
      <c r="B70" s="38"/>
      <c r="C70" s="31" t="s">
        <v>16</v>
      </c>
      <c r="D70" s="39"/>
      <c r="E70" s="39"/>
      <c r="F70" s="39"/>
      <c r="G70" s="39"/>
      <c r="H70" s="39"/>
      <c r="I70" s="39"/>
      <c r="J70" s="39"/>
      <c r="K70" s="39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16.5" customHeight="1">
      <c r="A71" s="37"/>
      <c r="B71" s="38"/>
      <c r="C71" s="39"/>
      <c r="D71" s="39"/>
      <c r="E71" s="159" t="str">
        <f>E7</f>
        <v>II/230 Krásné Údolí - Černošín, oprava</v>
      </c>
      <c r="F71" s="31"/>
      <c r="G71" s="31"/>
      <c r="H71" s="31"/>
      <c r="I71" s="39"/>
      <c r="J71" s="39"/>
      <c r="K71" s="39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12" customHeight="1">
      <c r="A72" s="37"/>
      <c r="B72" s="38"/>
      <c r="C72" s="31" t="s">
        <v>87</v>
      </c>
      <c r="D72" s="39"/>
      <c r="E72" s="39"/>
      <c r="F72" s="39"/>
      <c r="G72" s="39"/>
      <c r="H72" s="39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6.5" customHeight="1">
      <c r="A73" s="37"/>
      <c r="B73" s="38"/>
      <c r="C73" s="39"/>
      <c r="D73" s="39"/>
      <c r="E73" s="68" t="str">
        <f>E9</f>
        <v>00 - Vedlejší a ostatní náklady</v>
      </c>
      <c r="F73" s="39"/>
      <c r="G73" s="39"/>
      <c r="H73" s="39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6.96" customHeight="1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2" customHeight="1">
      <c r="A75" s="37"/>
      <c r="B75" s="38"/>
      <c r="C75" s="31" t="s">
        <v>21</v>
      </c>
      <c r="D75" s="39"/>
      <c r="E75" s="39"/>
      <c r="F75" s="26" t="str">
        <f>F12</f>
        <v xml:space="preserve"> </v>
      </c>
      <c r="G75" s="39"/>
      <c r="H75" s="39"/>
      <c r="I75" s="31" t="s">
        <v>23</v>
      </c>
      <c r="J75" s="71" t="str">
        <f>IF(J12="","",J12)</f>
        <v>11. 11. 2025</v>
      </c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6.96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5.15" customHeight="1">
      <c r="A77" s="37"/>
      <c r="B77" s="38"/>
      <c r="C77" s="31" t="s">
        <v>25</v>
      </c>
      <c r="D77" s="39"/>
      <c r="E77" s="39"/>
      <c r="F77" s="26" t="str">
        <f>E15</f>
        <v>Správa a údržba silnic Plzeňského kraje</v>
      </c>
      <c r="G77" s="39"/>
      <c r="H77" s="39"/>
      <c r="I77" s="31" t="s">
        <v>31</v>
      </c>
      <c r="J77" s="35" t="str">
        <f>E21</f>
        <v>SG Geotechnika</v>
      </c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5.15" customHeight="1">
      <c r="A78" s="37"/>
      <c r="B78" s="38"/>
      <c r="C78" s="31" t="s">
        <v>29</v>
      </c>
      <c r="D78" s="39"/>
      <c r="E78" s="39"/>
      <c r="F78" s="26" t="str">
        <f>IF(E18="","",E18)</f>
        <v>Vyplň údaj</v>
      </c>
      <c r="G78" s="39"/>
      <c r="H78" s="39"/>
      <c r="I78" s="31" t="s">
        <v>34</v>
      </c>
      <c r="J78" s="35" t="str">
        <f>E24</f>
        <v>Roman Mitas</v>
      </c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0.32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10" customFormat="1" ht="29.28" customHeight="1">
      <c r="A80" s="170"/>
      <c r="B80" s="171"/>
      <c r="C80" s="172" t="s">
        <v>96</v>
      </c>
      <c r="D80" s="173" t="s">
        <v>57</v>
      </c>
      <c r="E80" s="173" t="s">
        <v>53</v>
      </c>
      <c r="F80" s="173" t="s">
        <v>54</v>
      </c>
      <c r="G80" s="173" t="s">
        <v>97</v>
      </c>
      <c r="H80" s="173" t="s">
        <v>98</v>
      </c>
      <c r="I80" s="173" t="s">
        <v>99</v>
      </c>
      <c r="J80" s="173" t="s">
        <v>91</v>
      </c>
      <c r="K80" s="174" t="s">
        <v>100</v>
      </c>
      <c r="L80" s="175"/>
      <c r="M80" s="91" t="s">
        <v>19</v>
      </c>
      <c r="N80" s="92" t="s">
        <v>42</v>
      </c>
      <c r="O80" s="92" t="s">
        <v>101</v>
      </c>
      <c r="P80" s="92" t="s">
        <v>102</v>
      </c>
      <c r="Q80" s="92" t="s">
        <v>103</v>
      </c>
      <c r="R80" s="92" t="s">
        <v>104</v>
      </c>
      <c r="S80" s="92" t="s">
        <v>105</v>
      </c>
      <c r="T80" s="93" t="s">
        <v>106</v>
      </c>
      <c r="U80" s="170"/>
      <c r="V80" s="170"/>
      <c r="W80" s="170"/>
      <c r="X80" s="170"/>
      <c r="Y80" s="170"/>
      <c r="Z80" s="170"/>
      <c r="AA80" s="170"/>
      <c r="AB80" s="170"/>
      <c r="AC80" s="170"/>
      <c r="AD80" s="170"/>
      <c r="AE80" s="170"/>
    </row>
    <row r="81" s="2" customFormat="1" ht="22.8" customHeight="1">
      <c r="A81" s="37"/>
      <c r="B81" s="38"/>
      <c r="C81" s="98" t="s">
        <v>107</v>
      </c>
      <c r="D81" s="39"/>
      <c r="E81" s="39"/>
      <c r="F81" s="39"/>
      <c r="G81" s="39"/>
      <c r="H81" s="39"/>
      <c r="I81" s="39"/>
      <c r="J81" s="176">
        <f>BK81</f>
        <v>0</v>
      </c>
      <c r="K81" s="39"/>
      <c r="L81" s="43"/>
      <c r="M81" s="94"/>
      <c r="N81" s="177"/>
      <c r="O81" s="95"/>
      <c r="P81" s="178">
        <f>P82+P88</f>
        <v>0</v>
      </c>
      <c r="Q81" s="95"/>
      <c r="R81" s="178">
        <f>R82+R88</f>
        <v>0</v>
      </c>
      <c r="S81" s="95"/>
      <c r="T81" s="179">
        <f>T82+T88</f>
        <v>0</v>
      </c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T81" s="16" t="s">
        <v>71</v>
      </c>
      <c r="AU81" s="16" t="s">
        <v>92</v>
      </c>
      <c r="BK81" s="180">
        <f>BK82+BK88</f>
        <v>0</v>
      </c>
    </row>
    <row r="82" s="11" customFormat="1" ht="25.92" customHeight="1">
      <c r="A82" s="11"/>
      <c r="B82" s="181"/>
      <c r="C82" s="182"/>
      <c r="D82" s="183" t="s">
        <v>71</v>
      </c>
      <c r="E82" s="184" t="s">
        <v>108</v>
      </c>
      <c r="F82" s="184" t="s">
        <v>109</v>
      </c>
      <c r="G82" s="182"/>
      <c r="H82" s="182"/>
      <c r="I82" s="185"/>
      <c r="J82" s="186">
        <f>BK82</f>
        <v>0</v>
      </c>
      <c r="K82" s="182"/>
      <c r="L82" s="187"/>
      <c r="M82" s="188"/>
      <c r="N82" s="189"/>
      <c r="O82" s="189"/>
      <c r="P82" s="190">
        <f>SUM(P83:P87)</f>
        <v>0</v>
      </c>
      <c r="Q82" s="189"/>
      <c r="R82" s="190">
        <f>SUM(R83:R87)</f>
        <v>0</v>
      </c>
      <c r="S82" s="189"/>
      <c r="T82" s="191">
        <f>SUM(T83:T87)</f>
        <v>0</v>
      </c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R82" s="192" t="s">
        <v>80</v>
      </c>
      <c r="AT82" s="193" t="s">
        <v>71</v>
      </c>
      <c r="AU82" s="193" t="s">
        <v>72</v>
      </c>
      <c r="AY82" s="192" t="s">
        <v>110</v>
      </c>
      <c r="BK82" s="194">
        <f>SUM(BK83:BK87)</f>
        <v>0</v>
      </c>
    </row>
    <row r="83" s="2" customFormat="1" ht="24.15" customHeight="1">
      <c r="A83" s="37"/>
      <c r="B83" s="38"/>
      <c r="C83" s="195" t="s">
        <v>80</v>
      </c>
      <c r="D83" s="195" t="s">
        <v>111</v>
      </c>
      <c r="E83" s="196" t="s">
        <v>112</v>
      </c>
      <c r="F83" s="197" t="s">
        <v>113</v>
      </c>
      <c r="G83" s="198" t="s">
        <v>114</v>
      </c>
      <c r="H83" s="199">
        <v>1</v>
      </c>
      <c r="I83" s="200"/>
      <c r="J83" s="199">
        <f>ROUND(I83*H83,1)</f>
        <v>0</v>
      </c>
      <c r="K83" s="197" t="s">
        <v>115</v>
      </c>
      <c r="L83" s="43"/>
      <c r="M83" s="201" t="s">
        <v>19</v>
      </c>
      <c r="N83" s="202" t="s">
        <v>43</v>
      </c>
      <c r="O83" s="83"/>
      <c r="P83" s="203">
        <f>O83*H83</f>
        <v>0</v>
      </c>
      <c r="Q83" s="203">
        <v>0</v>
      </c>
      <c r="R83" s="203">
        <f>Q83*H83</f>
        <v>0</v>
      </c>
      <c r="S83" s="203">
        <v>0</v>
      </c>
      <c r="T83" s="204">
        <f>S83*H83</f>
        <v>0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R83" s="205" t="s">
        <v>116</v>
      </c>
      <c r="AT83" s="205" t="s">
        <v>111</v>
      </c>
      <c r="AU83" s="205" t="s">
        <v>80</v>
      </c>
      <c r="AY83" s="16" t="s">
        <v>110</v>
      </c>
      <c r="BE83" s="206">
        <f>IF(N83="základní",J83,0)</f>
        <v>0</v>
      </c>
      <c r="BF83" s="206">
        <f>IF(N83="snížená",J83,0)</f>
        <v>0</v>
      </c>
      <c r="BG83" s="206">
        <f>IF(N83="zákl. přenesená",J83,0)</f>
        <v>0</v>
      </c>
      <c r="BH83" s="206">
        <f>IF(N83="sníž. přenesená",J83,0)</f>
        <v>0</v>
      </c>
      <c r="BI83" s="206">
        <f>IF(N83="nulová",J83,0)</f>
        <v>0</v>
      </c>
      <c r="BJ83" s="16" t="s">
        <v>80</v>
      </c>
      <c r="BK83" s="206">
        <f>ROUND(I83*H83,1)</f>
        <v>0</v>
      </c>
      <c r="BL83" s="16" t="s">
        <v>116</v>
      </c>
      <c r="BM83" s="205" t="s">
        <v>117</v>
      </c>
    </row>
    <row r="84" s="2" customFormat="1">
      <c r="A84" s="37"/>
      <c r="B84" s="38"/>
      <c r="C84" s="39"/>
      <c r="D84" s="207" t="s">
        <v>118</v>
      </c>
      <c r="E84" s="39"/>
      <c r="F84" s="208" t="s">
        <v>119</v>
      </c>
      <c r="G84" s="39"/>
      <c r="H84" s="39"/>
      <c r="I84" s="209"/>
      <c r="J84" s="39"/>
      <c r="K84" s="39"/>
      <c r="L84" s="43"/>
      <c r="M84" s="210"/>
      <c r="N84" s="211"/>
      <c r="O84" s="83"/>
      <c r="P84" s="83"/>
      <c r="Q84" s="83"/>
      <c r="R84" s="83"/>
      <c r="S84" s="83"/>
      <c r="T84" s="84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T84" s="16" t="s">
        <v>118</v>
      </c>
      <c r="AU84" s="16" t="s">
        <v>80</v>
      </c>
    </row>
    <row r="85" s="2" customFormat="1">
      <c r="A85" s="37"/>
      <c r="B85" s="38"/>
      <c r="C85" s="39"/>
      <c r="D85" s="212" t="s">
        <v>120</v>
      </c>
      <c r="E85" s="39"/>
      <c r="F85" s="213" t="s">
        <v>121</v>
      </c>
      <c r="G85" s="39"/>
      <c r="H85" s="39"/>
      <c r="I85" s="209"/>
      <c r="J85" s="39"/>
      <c r="K85" s="39"/>
      <c r="L85" s="43"/>
      <c r="M85" s="210"/>
      <c r="N85" s="211"/>
      <c r="O85" s="83"/>
      <c r="P85" s="83"/>
      <c r="Q85" s="83"/>
      <c r="R85" s="83"/>
      <c r="S85" s="83"/>
      <c r="T85" s="84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T85" s="16" t="s">
        <v>120</v>
      </c>
      <c r="AU85" s="16" t="s">
        <v>80</v>
      </c>
    </row>
    <row r="86" s="2" customFormat="1" ht="24.15" customHeight="1">
      <c r="A86" s="37"/>
      <c r="B86" s="38"/>
      <c r="C86" s="195" t="s">
        <v>82</v>
      </c>
      <c r="D86" s="195" t="s">
        <v>111</v>
      </c>
      <c r="E86" s="196" t="s">
        <v>122</v>
      </c>
      <c r="F86" s="197" t="s">
        <v>123</v>
      </c>
      <c r="G86" s="198" t="s">
        <v>124</v>
      </c>
      <c r="H86" s="199">
        <v>2</v>
      </c>
      <c r="I86" s="200"/>
      <c r="J86" s="199">
        <f>ROUND(I86*H86,1)</f>
        <v>0</v>
      </c>
      <c r="K86" s="197" t="s">
        <v>115</v>
      </c>
      <c r="L86" s="43"/>
      <c r="M86" s="201" t="s">
        <v>19</v>
      </c>
      <c r="N86" s="202" t="s">
        <v>43</v>
      </c>
      <c r="O86" s="83"/>
      <c r="P86" s="203">
        <f>O86*H86</f>
        <v>0</v>
      </c>
      <c r="Q86" s="203">
        <v>0</v>
      </c>
      <c r="R86" s="203">
        <f>Q86*H86</f>
        <v>0</v>
      </c>
      <c r="S86" s="203">
        <v>0</v>
      </c>
      <c r="T86" s="204">
        <f>S86*H86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205" t="s">
        <v>116</v>
      </c>
      <c r="AT86" s="205" t="s">
        <v>111</v>
      </c>
      <c r="AU86" s="205" t="s">
        <v>80</v>
      </c>
      <c r="AY86" s="16" t="s">
        <v>110</v>
      </c>
      <c r="BE86" s="206">
        <f>IF(N86="základní",J86,0)</f>
        <v>0</v>
      </c>
      <c r="BF86" s="206">
        <f>IF(N86="snížená",J86,0)</f>
        <v>0</v>
      </c>
      <c r="BG86" s="206">
        <f>IF(N86="zákl. přenesená",J86,0)</f>
        <v>0</v>
      </c>
      <c r="BH86" s="206">
        <f>IF(N86="sníž. přenesená",J86,0)</f>
        <v>0</v>
      </c>
      <c r="BI86" s="206">
        <f>IF(N86="nulová",J86,0)</f>
        <v>0</v>
      </c>
      <c r="BJ86" s="16" t="s">
        <v>80</v>
      </c>
      <c r="BK86" s="206">
        <f>ROUND(I86*H86,1)</f>
        <v>0</v>
      </c>
      <c r="BL86" s="16" t="s">
        <v>116</v>
      </c>
      <c r="BM86" s="205" t="s">
        <v>125</v>
      </c>
    </row>
    <row r="87" s="2" customFormat="1">
      <c r="A87" s="37"/>
      <c r="B87" s="38"/>
      <c r="C87" s="39"/>
      <c r="D87" s="207" t="s">
        <v>118</v>
      </c>
      <c r="E87" s="39"/>
      <c r="F87" s="208" t="s">
        <v>126</v>
      </c>
      <c r="G87" s="39"/>
      <c r="H87" s="39"/>
      <c r="I87" s="209"/>
      <c r="J87" s="39"/>
      <c r="K87" s="39"/>
      <c r="L87" s="43"/>
      <c r="M87" s="210"/>
      <c r="N87" s="211"/>
      <c r="O87" s="83"/>
      <c r="P87" s="83"/>
      <c r="Q87" s="83"/>
      <c r="R87" s="83"/>
      <c r="S87" s="83"/>
      <c r="T87" s="84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16" t="s">
        <v>118</v>
      </c>
      <c r="AU87" s="16" t="s">
        <v>80</v>
      </c>
    </row>
    <row r="88" s="11" customFormat="1" ht="25.92" customHeight="1">
      <c r="A88" s="11"/>
      <c r="B88" s="181"/>
      <c r="C88" s="182"/>
      <c r="D88" s="183" t="s">
        <v>71</v>
      </c>
      <c r="E88" s="184" t="s">
        <v>127</v>
      </c>
      <c r="F88" s="184" t="s">
        <v>128</v>
      </c>
      <c r="G88" s="182"/>
      <c r="H88" s="182"/>
      <c r="I88" s="185"/>
      <c r="J88" s="186">
        <f>BK88</f>
        <v>0</v>
      </c>
      <c r="K88" s="182"/>
      <c r="L88" s="187"/>
      <c r="M88" s="188"/>
      <c r="N88" s="189"/>
      <c r="O88" s="189"/>
      <c r="P88" s="190">
        <f>SUM(P89:P104)</f>
        <v>0</v>
      </c>
      <c r="Q88" s="189"/>
      <c r="R88" s="190">
        <f>SUM(R89:R104)</f>
        <v>0</v>
      </c>
      <c r="S88" s="189"/>
      <c r="T88" s="191">
        <f>SUM(T89:T104)</f>
        <v>0</v>
      </c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R88" s="192" t="s">
        <v>80</v>
      </c>
      <c r="AT88" s="193" t="s">
        <v>71</v>
      </c>
      <c r="AU88" s="193" t="s">
        <v>72</v>
      </c>
      <c r="AY88" s="192" t="s">
        <v>110</v>
      </c>
      <c r="BK88" s="194">
        <f>SUM(BK89:BK104)</f>
        <v>0</v>
      </c>
    </row>
    <row r="89" s="2" customFormat="1" ht="24.15" customHeight="1">
      <c r="A89" s="37"/>
      <c r="B89" s="38"/>
      <c r="C89" s="195" t="s">
        <v>129</v>
      </c>
      <c r="D89" s="195" t="s">
        <v>111</v>
      </c>
      <c r="E89" s="196" t="s">
        <v>130</v>
      </c>
      <c r="F89" s="197" t="s">
        <v>131</v>
      </c>
      <c r="G89" s="198" t="s">
        <v>114</v>
      </c>
      <c r="H89" s="199">
        <v>1</v>
      </c>
      <c r="I89" s="200"/>
      <c r="J89" s="199">
        <f>ROUND(I89*H89,1)</f>
        <v>0</v>
      </c>
      <c r="K89" s="197" t="s">
        <v>115</v>
      </c>
      <c r="L89" s="43"/>
      <c r="M89" s="201" t="s">
        <v>19</v>
      </c>
      <c r="N89" s="202" t="s">
        <v>43</v>
      </c>
      <c r="O89" s="83"/>
      <c r="P89" s="203">
        <f>O89*H89</f>
        <v>0</v>
      </c>
      <c r="Q89" s="203">
        <v>0</v>
      </c>
      <c r="R89" s="203">
        <f>Q89*H89</f>
        <v>0</v>
      </c>
      <c r="S89" s="203">
        <v>0</v>
      </c>
      <c r="T89" s="204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205" t="s">
        <v>116</v>
      </c>
      <c r="AT89" s="205" t="s">
        <v>111</v>
      </c>
      <c r="AU89" s="205" t="s">
        <v>80</v>
      </c>
      <c r="AY89" s="16" t="s">
        <v>110</v>
      </c>
      <c r="BE89" s="206">
        <f>IF(N89="základní",J89,0)</f>
        <v>0</v>
      </c>
      <c r="BF89" s="206">
        <f>IF(N89="snížená",J89,0)</f>
        <v>0</v>
      </c>
      <c r="BG89" s="206">
        <f>IF(N89="zákl. přenesená",J89,0)</f>
        <v>0</v>
      </c>
      <c r="BH89" s="206">
        <f>IF(N89="sníž. přenesená",J89,0)</f>
        <v>0</v>
      </c>
      <c r="BI89" s="206">
        <f>IF(N89="nulová",J89,0)</f>
        <v>0</v>
      </c>
      <c r="BJ89" s="16" t="s">
        <v>80</v>
      </c>
      <c r="BK89" s="206">
        <f>ROUND(I89*H89,1)</f>
        <v>0</v>
      </c>
      <c r="BL89" s="16" t="s">
        <v>116</v>
      </c>
      <c r="BM89" s="205" t="s">
        <v>132</v>
      </c>
    </row>
    <row r="90" s="2" customFormat="1">
      <c r="A90" s="37"/>
      <c r="B90" s="38"/>
      <c r="C90" s="39"/>
      <c r="D90" s="207" t="s">
        <v>118</v>
      </c>
      <c r="E90" s="39"/>
      <c r="F90" s="208" t="s">
        <v>133</v>
      </c>
      <c r="G90" s="39"/>
      <c r="H90" s="39"/>
      <c r="I90" s="209"/>
      <c r="J90" s="39"/>
      <c r="K90" s="39"/>
      <c r="L90" s="43"/>
      <c r="M90" s="210"/>
      <c r="N90" s="211"/>
      <c r="O90" s="83"/>
      <c r="P90" s="83"/>
      <c r="Q90" s="83"/>
      <c r="R90" s="83"/>
      <c r="S90" s="83"/>
      <c r="T90" s="84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16" t="s">
        <v>118</v>
      </c>
      <c r="AU90" s="16" t="s">
        <v>80</v>
      </c>
    </row>
    <row r="91" s="2" customFormat="1">
      <c r="A91" s="37"/>
      <c r="B91" s="38"/>
      <c r="C91" s="39"/>
      <c r="D91" s="212" t="s">
        <v>120</v>
      </c>
      <c r="E91" s="39"/>
      <c r="F91" s="213" t="s">
        <v>134</v>
      </c>
      <c r="G91" s="39"/>
      <c r="H91" s="39"/>
      <c r="I91" s="209"/>
      <c r="J91" s="39"/>
      <c r="K91" s="39"/>
      <c r="L91" s="43"/>
      <c r="M91" s="210"/>
      <c r="N91" s="211"/>
      <c r="O91" s="83"/>
      <c r="P91" s="83"/>
      <c r="Q91" s="83"/>
      <c r="R91" s="83"/>
      <c r="S91" s="83"/>
      <c r="T91" s="84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16" t="s">
        <v>120</v>
      </c>
      <c r="AU91" s="16" t="s">
        <v>80</v>
      </c>
    </row>
    <row r="92" s="2" customFormat="1" ht="24.15" customHeight="1">
      <c r="A92" s="37"/>
      <c r="B92" s="38"/>
      <c r="C92" s="195" t="s">
        <v>135</v>
      </c>
      <c r="D92" s="195" t="s">
        <v>111</v>
      </c>
      <c r="E92" s="196" t="s">
        <v>136</v>
      </c>
      <c r="F92" s="197" t="s">
        <v>137</v>
      </c>
      <c r="G92" s="198" t="s">
        <v>114</v>
      </c>
      <c r="H92" s="199">
        <v>1</v>
      </c>
      <c r="I92" s="200"/>
      <c r="J92" s="199">
        <f>ROUND(I92*H92,1)</f>
        <v>0</v>
      </c>
      <c r="K92" s="197" t="s">
        <v>115</v>
      </c>
      <c r="L92" s="43"/>
      <c r="M92" s="201" t="s">
        <v>19</v>
      </c>
      <c r="N92" s="202" t="s">
        <v>43</v>
      </c>
      <c r="O92" s="83"/>
      <c r="P92" s="203">
        <f>O92*H92</f>
        <v>0</v>
      </c>
      <c r="Q92" s="203">
        <v>0</v>
      </c>
      <c r="R92" s="203">
        <f>Q92*H92</f>
        <v>0</v>
      </c>
      <c r="S92" s="203">
        <v>0</v>
      </c>
      <c r="T92" s="204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205" t="s">
        <v>116</v>
      </c>
      <c r="AT92" s="205" t="s">
        <v>111</v>
      </c>
      <c r="AU92" s="205" t="s">
        <v>80</v>
      </c>
      <c r="AY92" s="16" t="s">
        <v>110</v>
      </c>
      <c r="BE92" s="206">
        <f>IF(N92="základní",J92,0)</f>
        <v>0</v>
      </c>
      <c r="BF92" s="206">
        <f>IF(N92="snížená",J92,0)</f>
        <v>0</v>
      </c>
      <c r="BG92" s="206">
        <f>IF(N92="zákl. přenesená",J92,0)</f>
        <v>0</v>
      </c>
      <c r="BH92" s="206">
        <f>IF(N92="sníž. přenesená",J92,0)</f>
        <v>0</v>
      </c>
      <c r="BI92" s="206">
        <f>IF(N92="nulová",J92,0)</f>
        <v>0</v>
      </c>
      <c r="BJ92" s="16" t="s">
        <v>80</v>
      </c>
      <c r="BK92" s="206">
        <f>ROUND(I92*H92,1)</f>
        <v>0</v>
      </c>
      <c r="BL92" s="16" t="s">
        <v>116</v>
      </c>
      <c r="BM92" s="205" t="s">
        <v>138</v>
      </c>
    </row>
    <row r="93" s="2" customFormat="1">
      <c r="A93" s="37"/>
      <c r="B93" s="38"/>
      <c r="C93" s="39"/>
      <c r="D93" s="207" t="s">
        <v>118</v>
      </c>
      <c r="E93" s="39"/>
      <c r="F93" s="208" t="s">
        <v>139</v>
      </c>
      <c r="G93" s="39"/>
      <c r="H93" s="39"/>
      <c r="I93" s="209"/>
      <c r="J93" s="39"/>
      <c r="K93" s="39"/>
      <c r="L93" s="43"/>
      <c r="M93" s="210"/>
      <c r="N93" s="211"/>
      <c r="O93" s="83"/>
      <c r="P93" s="83"/>
      <c r="Q93" s="83"/>
      <c r="R93" s="83"/>
      <c r="S93" s="83"/>
      <c r="T93" s="84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6" t="s">
        <v>118</v>
      </c>
      <c r="AU93" s="16" t="s">
        <v>80</v>
      </c>
    </row>
    <row r="94" s="2" customFormat="1" ht="24.15" customHeight="1">
      <c r="A94" s="37"/>
      <c r="B94" s="38"/>
      <c r="C94" s="195" t="s">
        <v>140</v>
      </c>
      <c r="D94" s="195" t="s">
        <v>111</v>
      </c>
      <c r="E94" s="196" t="s">
        <v>141</v>
      </c>
      <c r="F94" s="197" t="s">
        <v>142</v>
      </c>
      <c r="G94" s="198" t="s">
        <v>114</v>
      </c>
      <c r="H94" s="199">
        <v>1</v>
      </c>
      <c r="I94" s="200"/>
      <c r="J94" s="199">
        <f>ROUND(I94*H94,1)</f>
        <v>0</v>
      </c>
      <c r="K94" s="197" t="s">
        <v>115</v>
      </c>
      <c r="L94" s="43"/>
      <c r="M94" s="201" t="s">
        <v>19</v>
      </c>
      <c r="N94" s="202" t="s">
        <v>43</v>
      </c>
      <c r="O94" s="83"/>
      <c r="P94" s="203">
        <f>O94*H94</f>
        <v>0</v>
      </c>
      <c r="Q94" s="203">
        <v>0</v>
      </c>
      <c r="R94" s="203">
        <f>Q94*H94</f>
        <v>0</v>
      </c>
      <c r="S94" s="203">
        <v>0</v>
      </c>
      <c r="T94" s="204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205" t="s">
        <v>116</v>
      </c>
      <c r="AT94" s="205" t="s">
        <v>111</v>
      </c>
      <c r="AU94" s="205" t="s">
        <v>80</v>
      </c>
      <c r="AY94" s="16" t="s">
        <v>110</v>
      </c>
      <c r="BE94" s="206">
        <f>IF(N94="základní",J94,0)</f>
        <v>0</v>
      </c>
      <c r="BF94" s="206">
        <f>IF(N94="snížená",J94,0)</f>
        <v>0</v>
      </c>
      <c r="BG94" s="206">
        <f>IF(N94="zákl. přenesená",J94,0)</f>
        <v>0</v>
      </c>
      <c r="BH94" s="206">
        <f>IF(N94="sníž. přenesená",J94,0)</f>
        <v>0</v>
      </c>
      <c r="BI94" s="206">
        <f>IF(N94="nulová",J94,0)</f>
        <v>0</v>
      </c>
      <c r="BJ94" s="16" t="s">
        <v>80</v>
      </c>
      <c r="BK94" s="206">
        <f>ROUND(I94*H94,1)</f>
        <v>0</v>
      </c>
      <c r="BL94" s="16" t="s">
        <v>116</v>
      </c>
      <c r="BM94" s="205" t="s">
        <v>143</v>
      </c>
    </row>
    <row r="95" s="2" customFormat="1">
      <c r="A95" s="37"/>
      <c r="B95" s="38"/>
      <c r="C95" s="39"/>
      <c r="D95" s="207" t="s">
        <v>118</v>
      </c>
      <c r="E95" s="39"/>
      <c r="F95" s="208" t="s">
        <v>144</v>
      </c>
      <c r="G95" s="39"/>
      <c r="H95" s="39"/>
      <c r="I95" s="209"/>
      <c r="J95" s="39"/>
      <c r="K95" s="39"/>
      <c r="L95" s="43"/>
      <c r="M95" s="210"/>
      <c r="N95" s="211"/>
      <c r="O95" s="83"/>
      <c r="P95" s="83"/>
      <c r="Q95" s="83"/>
      <c r="R95" s="83"/>
      <c r="S95" s="83"/>
      <c r="T95" s="84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16" t="s">
        <v>118</v>
      </c>
      <c r="AU95" s="16" t="s">
        <v>80</v>
      </c>
    </row>
    <row r="96" s="2" customFormat="1">
      <c r="A96" s="37"/>
      <c r="B96" s="38"/>
      <c r="C96" s="39"/>
      <c r="D96" s="212" t="s">
        <v>120</v>
      </c>
      <c r="E96" s="39"/>
      <c r="F96" s="213" t="s">
        <v>145</v>
      </c>
      <c r="G96" s="39"/>
      <c r="H96" s="39"/>
      <c r="I96" s="209"/>
      <c r="J96" s="39"/>
      <c r="K96" s="39"/>
      <c r="L96" s="43"/>
      <c r="M96" s="210"/>
      <c r="N96" s="211"/>
      <c r="O96" s="83"/>
      <c r="P96" s="83"/>
      <c r="Q96" s="83"/>
      <c r="R96" s="83"/>
      <c r="S96" s="83"/>
      <c r="T96" s="84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6" t="s">
        <v>120</v>
      </c>
      <c r="AU96" s="16" t="s">
        <v>80</v>
      </c>
    </row>
    <row r="97" s="2" customFormat="1" ht="37.8" customHeight="1">
      <c r="A97" s="37"/>
      <c r="B97" s="38"/>
      <c r="C97" s="195" t="s">
        <v>146</v>
      </c>
      <c r="D97" s="195" t="s">
        <v>111</v>
      </c>
      <c r="E97" s="196" t="s">
        <v>147</v>
      </c>
      <c r="F97" s="197" t="s">
        <v>148</v>
      </c>
      <c r="G97" s="198" t="s">
        <v>114</v>
      </c>
      <c r="H97" s="199">
        <v>1</v>
      </c>
      <c r="I97" s="200"/>
      <c r="J97" s="199">
        <f>ROUND(I97*H97,1)</f>
        <v>0</v>
      </c>
      <c r="K97" s="197" t="s">
        <v>115</v>
      </c>
      <c r="L97" s="43"/>
      <c r="M97" s="201" t="s">
        <v>19</v>
      </c>
      <c r="N97" s="202" t="s">
        <v>43</v>
      </c>
      <c r="O97" s="83"/>
      <c r="P97" s="203">
        <f>O97*H97</f>
        <v>0</v>
      </c>
      <c r="Q97" s="203">
        <v>0</v>
      </c>
      <c r="R97" s="203">
        <f>Q97*H97</f>
        <v>0</v>
      </c>
      <c r="S97" s="203">
        <v>0</v>
      </c>
      <c r="T97" s="204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205" t="s">
        <v>116</v>
      </c>
      <c r="AT97" s="205" t="s">
        <v>111</v>
      </c>
      <c r="AU97" s="205" t="s">
        <v>80</v>
      </c>
      <c r="AY97" s="16" t="s">
        <v>110</v>
      </c>
      <c r="BE97" s="206">
        <f>IF(N97="základní",J97,0)</f>
        <v>0</v>
      </c>
      <c r="BF97" s="206">
        <f>IF(N97="snížená",J97,0)</f>
        <v>0</v>
      </c>
      <c r="BG97" s="206">
        <f>IF(N97="zákl. přenesená",J97,0)</f>
        <v>0</v>
      </c>
      <c r="BH97" s="206">
        <f>IF(N97="sníž. přenesená",J97,0)</f>
        <v>0</v>
      </c>
      <c r="BI97" s="206">
        <f>IF(N97="nulová",J97,0)</f>
        <v>0</v>
      </c>
      <c r="BJ97" s="16" t="s">
        <v>80</v>
      </c>
      <c r="BK97" s="206">
        <f>ROUND(I97*H97,1)</f>
        <v>0</v>
      </c>
      <c r="BL97" s="16" t="s">
        <v>116</v>
      </c>
      <c r="BM97" s="205" t="s">
        <v>149</v>
      </c>
    </row>
    <row r="98" s="2" customFormat="1">
      <c r="A98" s="37"/>
      <c r="B98" s="38"/>
      <c r="C98" s="39"/>
      <c r="D98" s="207" t="s">
        <v>118</v>
      </c>
      <c r="E98" s="39"/>
      <c r="F98" s="208" t="s">
        <v>150</v>
      </c>
      <c r="G98" s="39"/>
      <c r="H98" s="39"/>
      <c r="I98" s="209"/>
      <c r="J98" s="39"/>
      <c r="K98" s="39"/>
      <c r="L98" s="43"/>
      <c r="M98" s="210"/>
      <c r="N98" s="211"/>
      <c r="O98" s="83"/>
      <c r="P98" s="83"/>
      <c r="Q98" s="83"/>
      <c r="R98" s="83"/>
      <c r="S98" s="83"/>
      <c r="T98" s="84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6" t="s">
        <v>118</v>
      </c>
      <c r="AU98" s="16" t="s">
        <v>80</v>
      </c>
    </row>
    <row r="99" s="2" customFormat="1">
      <c r="A99" s="37"/>
      <c r="B99" s="38"/>
      <c r="C99" s="39"/>
      <c r="D99" s="212" t="s">
        <v>120</v>
      </c>
      <c r="E99" s="39"/>
      <c r="F99" s="213" t="s">
        <v>151</v>
      </c>
      <c r="G99" s="39"/>
      <c r="H99" s="39"/>
      <c r="I99" s="209"/>
      <c r="J99" s="39"/>
      <c r="K99" s="39"/>
      <c r="L99" s="43"/>
      <c r="M99" s="210"/>
      <c r="N99" s="211"/>
      <c r="O99" s="83"/>
      <c r="P99" s="83"/>
      <c r="Q99" s="83"/>
      <c r="R99" s="83"/>
      <c r="S99" s="83"/>
      <c r="T99" s="84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16" t="s">
        <v>120</v>
      </c>
      <c r="AU99" s="16" t="s">
        <v>80</v>
      </c>
    </row>
    <row r="100" s="2" customFormat="1" ht="24.15" customHeight="1">
      <c r="A100" s="37"/>
      <c r="B100" s="38"/>
      <c r="C100" s="195" t="s">
        <v>152</v>
      </c>
      <c r="D100" s="195" t="s">
        <v>111</v>
      </c>
      <c r="E100" s="196" t="s">
        <v>153</v>
      </c>
      <c r="F100" s="197" t="s">
        <v>154</v>
      </c>
      <c r="G100" s="198" t="s">
        <v>114</v>
      </c>
      <c r="H100" s="199">
        <v>1</v>
      </c>
      <c r="I100" s="200"/>
      <c r="J100" s="199">
        <f>ROUND(I100*H100,1)</f>
        <v>0</v>
      </c>
      <c r="K100" s="197" t="s">
        <v>115</v>
      </c>
      <c r="L100" s="43"/>
      <c r="M100" s="201" t="s">
        <v>19</v>
      </c>
      <c r="N100" s="202" t="s">
        <v>43</v>
      </c>
      <c r="O100" s="83"/>
      <c r="P100" s="203">
        <f>O100*H100</f>
        <v>0</v>
      </c>
      <c r="Q100" s="203">
        <v>0</v>
      </c>
      <c r="R100" s="203">
        <f>Q100*H100</f>
        <v>0</v>
      </c>
      <c r="S100" s="203">
        <v>0</v>
      </c>
      <c r="T100" s="204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205" t="s">
        <v>116</v>
      </c>
      <c r="AT100" s="205" t="s">
        <v>111</v>
      </c>
      <c r="AU100" s="205" t="s">
        <v>80</v>
      </c>
      <c r="AY100" s="16" t="s">
        <v>110</v>
      </c>
      <c r="BE100" s="206">
        <f>IF(N100="základní",J100,0)</f>
        <v>0</v>
      </c>
      <c r="BF100" s="206">
        <f>IF(N100="snížená",J100,0)</f>
        <v>0</v>
      </c>
      <c r="BG100" s="206">
        <f>IF(N100="zákl. přenesená",J100,0)</f>
        <v>0</v>
      </c>
      <c r="BH100" s="206">
        <f>IF(N100="sníž. přenesená",J100,0)</f>
        <v>0</v>
      </c>
      <c r="BI100" s="206">
        <f>IF(N100="nulová",J100,0)</f>
        <v>0</v>
      </c>
      <c r="BJ100" s="16" t="s">
        <v>80</v>
      </c>
      <c r="BK100" s="206">
        <f>ROUND(I100*H100,1)</f>
        <v>0</v>
      </c>
      <c r="BL100" s="16" t="s">
        <v>116</v>
      </c>
      <c r="BM100" s="205" t="s">
        <v>155</v>
      </c>
    </row>
    <row r="101" s="2" customFormat="1">
      <c r="A101" s="37"/>
      <c r="B101" s="38"/>
      <c r="C101" s="39"/>
      <c r="D101" s="207" t="s">
        <v>118</v>
      </c>
      <c r="E101" s="39"/>
      <c r="F101" s="208" t="s">
        <v>156</v>
      </c>
      <c r="G101" s="39"/>
      <c r="H101" s="39"/>
      <c r="I101" s="209"/>
      <c r="J101" s="39"/>
      <c r="K101" s="39"/>
      <c r="L101" s="43"/>
      <c r="M101" s="210"/>
      <c r="N101" s="211"/>
      <c r="O101" s="83"/>
      <c r="P101" s="83"/>
      <c r="Q101" s="83"/>
      <c r="R101" s="83"/>
      <c r="S101" s="83"/>
      <c r="T101" s="84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16" t="s">
        <v>118</v>
      </c>
      <c r="AU101" s="16" t="s">
        <v>80</v>
      </c>
    </row>
    <row r="102" s="2" customFormat="1">
      <c r="A102" s="37"/>
      <c r="B102" s="38"/>
      <c r="C102" s="39"/>
      <c r="D102" s="212" t="s">
        <v>120</v>
      </c>
      <c r="E102" s="39"/>
      <c r="F102" s="213" t="s">
        <v>157</v>
      </c>
      <c r="G102" s="39"/>
      <c r="H102" s="39"/>
      <c r="I102" s="209"/>
      <c r="J102" s="39"/>
      <c r="K102" s="39"/>
      <c r="L102" s="43"/>
      <c r="M102" s="210"/>
      <c r="N102" s="211"/>
      <c r="O102" s="83"/>
      <c r="P102" s="83"/>
      <c r="Q102" s="83"/>
      <c r="R102" s="83"/>
      <c r="S102" s="83"/>
      <c r="T102" s="84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6" t="s">
        <v>120</v>
      </c>
      <c r="AU102" s="16" t="s">
        <v>80</v>
      </c>
    </row>
    <row r="103" s="2" customFormat="1" ht="16.5" customHeight="1">
      <c r="A103" s="37"/>
      <c r="B103" s="38"/>
      <c r="C103" s="195" t="s">
        <v>158</v>
      </c>
      <c r="D103" s="195" t="s">
        <v>111</v>
      </c>
      <c r="E103" s="196" t="s">
        <v>159</v>
      </c>
      <c r="F103" s="197" t="s">
        <v>160</v>
      </c>
      <c r="G103" s="198" t="s">
        <v>114</v>
      </c>
      <c r="H103" s="199">
        <v>1</v>
      </c>
      <c r="I103" s="200"/>
      <c r="J103" s="199">
        <f>ROUND(I103*H103,1)</f>
        <v>0</v>
      </c>
      <c r="K103" s="197" t="s">
        <v>19</v>
      </c>
      <c r="L103" s="43"/>
      <c r="M103" s="201" t="s">
        <v>19</v>
      </c>
      <c r="N103" s="202" t="s">
        <v>43</v>
      </c>
      <c r="O103" s="83"/>
      <c r="P103" s="203">
        <f>O103*H103</f>
        <v>0</v>
      </c>
      <c r="Q103" s="203">
        <v>0</v>
      </c>
      <c r="R103" s="203">
        <f>Q103*H103</f>
        <v>0</v>
      </c>
      <c r="S103" s="203">
        <v>0</v>
      </c>
      <c r="T103" s="204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205" t="s">
        <v>116</v>
      </c>
      <c r="AT103" s="205" t="s">
        <v>111</v>
      </c>
      <c r="AU103" s="205" t="s">
        <v>80</v>
      </c>
      <c r="AY103" s="16" t="s">
        <v>110</v>
      </c>
      <c r="BE103" s="206">
        <f>IF(N103="základní",J103,0)</f>
        <v>0</v>
      </c>
      <c r="BF103" s="206">
        <f>IF(N103="snížená",J103,0)</f>
        <v>0</v>
      </c>
      <c r="BG103" s="206">
        <f>IF(N103="zákl. přenesená",J103,0)</f>
        <v>0</v>
      </c>
      <c r="BH103" s="206">
        <f>IF(N103="sníž. přenesená",J103,0)</f>
        <v>0</v>
      </c>
      <c r="BI103" s="206">
        <f>IF(N103="nulová",J103,0)</f>
        <v>0</v>
      </c>
      <c r="BJ103" s="16" t="s">
        <v>80</v>
      </c>
      <c r="BK103" s="206">
        <f>ROUND(I103*H103,1)</f>
        <v>0</v>
      </c>
      <c r="BL103" s="16" t="s">
        <v>116</v>
      </c>
      <c r="BM103" s="205" t="s">
        <v>161</v>
      </c>
    </row>
    <row r="104" s="2" customFormat="1">
      <c r="A104" s="37"/>
      <c r="B104" s="38"/>
      <c r="C104" s="39"/>
      <c r="D104" s="212" t="s">
        <v>120</v>
      </c>
      <c r="E104" s="39"/>
      <c r="F104" s="213" t="s">
        <v>162</v>
      </c>
      <c r="G104" s="39"/>
      <c r="H104" s="39"/>
      <c r="I104" s="209"/>
      <c r="J104" s="39"/>
      <c r="K104" s="39"/>
      <c r="L104" s="43"/>
      <c r="M104" s="214"/>
      <c r="N104" s="215"/>
      <c r="O104" s="216"/>
      <c r="P104" s="216"/>
      <c r="Q104" s="216"/>
      <c r="R104" s="216"/>
      <c r="S104" s="216"/>
      <c r="T104" s="21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16" t="s">
        <v>120</v>
      </c>
      <c r="AU104" s="16" t="s">
        <v>80</v>
      </c>
    </row>
    <row r="105" s="2" customFormat="1" ht="6.96" customHeight="1">
      <c r="A105" s="37"/>
      <c r="B105" s="58"/>
      <c r="C105" s="59"/>
      <c r="D105" s="59"/>
      <c r="E105" s="59"/>
      <c r="F105" s="59"/>
      <c r="G105" s="59"/>
      <c r="H105" s="59"/>
      <c r="I105" s="59"/>
      <c r="J105" s="59"/>
      <c r="K105" s="59"/>
      <c r="L105" s="43"/>
      <c r="M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</sheetData>
  <sheetProtection sheet="1" autoFilter="0" formatColumns="0" formatRows="0" objects="1" scenarios="1" spinCount="100000" saltValue="nKJO2qjSw4riMDWjyTOLQS04Apg/oy7qr6PXgbsKWkPGmZneAjoU6Tn4lAXRMijYYkStR6qZHE6EYkPY4z9CDw==" hashValue="4Hqd0TWgkWNpVJXN4T3M08mwt9bRZ8+6rqKugeFv6keQClBiznbAbbI4ScDMwkDNp2jU/WF4QqRZ+WM+LJsqVw==" algorithmName="SHA-512" password="CC35"/>
  <autoFilter ref="C80:K104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4" r:id="rId1" display="https://podminky.urs.cz/item/CS_URS_2025_02/030001000"/>
    <hyperlink ref="F87" r:id="rId2" display="https://podminky.urs.cz/item/CS_URS_2025_02/034503000"/>
    <hyperlink ref="F90" r:id="rId3" display="https://podminky.urs.cz/item/CS_URS_2025_02/012103000"/>
    <hyperlink ref="F93" r:id="rId4" display="https://podminky.urs.cz/item/CS_URS_2025_02/012203000"/>
    <hyperlink ref="F95" r:id="rId5" display="https://podminky.urs.cz/item/CS_URS_2025_02/012303000"/>
    <hyperlink ref="F98" r:id="rId6" display="https://podminky.urs.cz/item/CS_URS_2025_02/013254000"/>
    <hyperlink ref="F101" r:id="rId7" display="https://podminky.urs.cz/item/CS_URS_2025_02/043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85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82</v>
      </c>
    </row>
    <row r="4" s="1" customFormat="1" ht="24.96" customHeight="1">
      <c r="B4" s="19"/>
      <c r="D4" s="129" t="s">
        <v>86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II/230 Krásné Údolí - Černošín, oprava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87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163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11. 11. 2025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19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27</v>
      </c>
      <c r="F15" s="37"/>
      <c r="G15" s="37"/>
      <c r="H15" s="37"/>
      <c r="I15" s="131" t="s">
        <v>28</v>
      </c>
      <c r="J15" s="135" t="s">
        <v>19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29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28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31</v>
      </c>
      <c r="E20" s="37"/>
      <c r="F20" s="37"/>
      <c r="G20" s="37"/>
      <c r="H20" s="37"/>
      <c r="I20" s="131" t="s">
        <v>26</v>
      </c>
      <c r="J20" s="135" t="s">
        <v>19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">
        <v>32</v>
      </c>
      <c r="F21" s="37"/>
      <c r="G21" s="37"/>
      <c r="H21" s="37"/>
      <c r="I21" s="131" t="s">
        <v>28</v>
      </c>
      <c r="J21" s="135" t="s">
        <v>19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34</v>
      </c>
      <c r="E23" s="37"/>
      <c r="F23" s="37"/>
      <c r="G23" s="37"/>
      <c r="H23" s="37"/>
      <c r="I23" s="131" t="s">
        <v>26</v>
      </c>
      <c r="J23" s="135" t="s">
        <v>19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35</v>
      </c>
      <c r="F24" s="37"/>
      <c r="G24" s="37"/>
      <c r="H24" s="37"/>
      <c r="I24" s="131" t="s">
        <v>28</v>
      </c>
      <c r="J24" s="135" t="s">
        <v>19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36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71.25" customHeight="1">
      <c r="A27" s="137"/>
      <c r="B27" s="138"/>
      <c r="C27" s="137"/>
      <c r="D27" s="137"/>
      <c r="E27" s="139" t="s">
        <v>164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38</v>
      </c>
      <c r="E30" s="37"/>
      <c r="F30" s="37"/>
      <c r="G30" s="37"/>
      <c r="H30" s="37"/>
      <c r="I30" s="37"/>
      <c r="J30" s="143">
        <f>ROUND(J84, 1)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40</v>
      </c>
      <c r="G32" s="37"/>
      <c r="H32" s="37"/>
      <c r="I32" s="144" t="s">
        <v>39</v>
      </c>
      <c r="J32" s="144" t="s">
        <v>41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42</v>
      </c>
      <c r="E33" s="131" t="s">
        <v>43</v>
      </c>
      <c r="F33" s="146">
        <f>ROUND((SUM(BE84:BE187)),  1)</f>
        <v>0</v>
      </c>
      <c r="G33" s="37"/>
      <c r="H33" s="37"/>
      <c r="I33" s="147">
        <v>0.20999999999999999</v>
      </c>
      <c r="J33" s="146">
        <f>ROUND(((SUM(BE84:BE187))*I33),  1)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44</v>
      </c>
      <c r="F34" s="146">
        <f>ROUND((SUM(BF84:BF187)),  1)</f>
        <v>0</v>
      </c>
      <c r="G34" s="37"/>
      <c r="H34" s="37"/>
      <c r="I34" s="147">
        <v>0.12</v>
      </c>
      <c r="J34" s="146">
        <f>ROUND(((SUM(BF84:BF187))*I34),  1)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45</v>
      </c>
      <c r="F35" s="146">
        <f>ROUND((SUM(BG84:BG187)),  1)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46</v>
      </c>
      <c r="F36" s="146">
        <f>ROUND((SUM(BH84:BH187)),  1)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47</v>
      </c>
      <c r="F37" s="146">
        <f>ROUND((SUM(BI84:BI187)),  1)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48</v>
      </c>
      <c r="E39" s="150"/>
      <c r="F39" s="150"/>
      <c r="G39" s="151" t="s">
        <v>49</v>
      </c>
      <c r="H39" s="152" t="s">
        <v>50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hidden="1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hidden="1" s="2" customFormat="1" ht="24.96" customHeight="1">
      <c r="A45" s="37"/>
      <c r="B45" s="38"/>
      <c r="C45" s="22" t="s">
        <v>89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hidden="1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hidden="1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hidden="1" s="2" customFormat="1" ht="16.5" customHeight="1">
      <c r="A48" s="37"/>
      <c r="B48" s="38"/>
      <c r="C48" s="39"/>
      <c r="D48" s="39"/>
      <c r="E48" s="159" t="str">
        <f>E7</f>
        <v>II/230 Krásné Údolí - Černošín, oprava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hidden="1" s="2" customFormat="1" ht="12" customHeight="1">
      <c r="A49" s="37"/>
      <c r="B49" s="38"/>
      <c r="C49" s="31" t="s">
        <v>87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hidden="1" s="2" customFormat="1" ht="16.5" customHeight="1">
      <c r="A50" s="37"/>
      <c r="B50" s="38"/>
      <c r="C50" s="39"/>
      <c r="D50" s="39"/>
      <c r="E50" s="68" t="str">
        <f>E9</f>
        <v>01 - Komunikace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hidden="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hidden="1" s="2" customFormat="1" ht="12" customHeight="1">
      <c r="A52" s="37"/>
      <c r="B52" s="38"/>
      <c r="C52" s="31" t="s">
        <v>21</v>
      </c>
      <c r="D52" s="39"/>
      <c r="E52" s="39"/>
      <c r="F52" s="26" t="str">
        <f>F12</f>
        <v xml:space="preserve"> </v>
      </c>
      <c r="G52" s="39"/>
      <c r="H52" s="39"/>
      <c r="I52" s="31" t="s">
        <v>23</v>
      </c>
      <c r="J52" s="71" t="str">
        <f>IF(J12="","",J12)</f>
        <v>11. 11. 2025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hidden="1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hidden="1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>Správa a údržba silnic Plzeňského kraje</v>
      </c>
      <c r="G54" s="39"/>
      <c r="H54" s="39"/>
      <c r="I54" s="31" t="s">
        <v>31</v>
      </c>
      <c r="J54" s="35" t="str">
        <f>E21</f>
        <v>SG Geotechnika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hidden="1" s="2" customFormat="1" ht="15.15" customHeight="1">
      <c r="A55" s="37"/>
      <c r="B55" s="38"/>
      <c r="C55" s="31" t="s">
        <v>29</v>
      </c>
      <c r="D55" s="39"/>
      <c r="E55" s="39"/>
      <c r="F55" s="26" t="str">
        <f>IF(E18="","",E18)</f>
        <v>Vyplň údaj</v>
      </c>
      <c r="G55" s="39"/>
      <c r="H55" s="39"/>
      <c r="I55" s="31" t="s">
        <v>34</v>
      </c>
      <c r="J55" s="35" t="str">
        <f>E24</f>
        <v>Roman Mitas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hidden="1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hidden="1" s="2" customFormat="1" ht="29.28" customHeight="1">
      <c r="A57" s="37"/>
      <c r="B57" s="38"/>
      <c r="C57" s="160" t="s">
        <v>90</v>
      </c>
      <c r="D57" s="161"/>
      <c r="E57" s="161"/>
      <c r="F57" s="161"/>
      <c r="G57" s="161"/>
      <c r="H57" s="161"/>
      <c r="I57" s="161"/>
      <c r="J57" s="162" t="s">
        <v>91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hidden="1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hidden="1" s="2" customFormat="1" ht="22.8" customHeight="1">
      <c r="A59" s="37"/>
      <c r="B59" s="38"/>
      <c r="C59" s="163" t="s">
        <v>70</v>
      </c>
      <c r="D59" s="39"/>
      <c r="E59" s="39"/>
      <c r="F59" s="39"/>
      <c r="G59" s="39"/>
      <c r="H59" s="39"/>
      <c r="I59" s="39"/>
      <c r="J59" s="101">
        <f>J84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92</v>
      </c>
    </row>
    <row r="60" hidden="1" s="9" customFormat="1" ht="24.96" customHeight="1">
      <c r="A60" s="9"/>
      <c r="B60" s="164"/>
      <c r="C60" s="165"/>
      <c r="D60" s="166" t="s">
        <v>165</v>
      </c>
      <c r="E60" s="167"/>
      <c r="F60" s="167"/>
      <c r="G60" s="167"/>
      <c r="H60" s="167"/>
      <c r="I60" s="167"/>
      <c r="J60" s="168">
        <f>J85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2" customFormat="1" ht="19.92" customHeight="1">
      <c r="A61" s="12"/>
      <c r="B61" s="218"/>
      <c r="C61" s="219"/>
      <c r="D61" s="220" t="s">
        <v>166</v>
      </c>
      <c r="E61" s="221"/>
      <c r="F61" s="221"/>
      <c r="G61" s="221"/>
      <c r="H61" s="221"/>
      <c r="I61" s="221"/>
      <c r="J61" s="222">
        <f>J86</f>
        <v>0</v>
      </c>
      <c r="K61" s="219"/>
      <c r="L61" s="223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hidden="1" s="12" customFormat="1" ht="19.92" customHeight="1">
      <c r="A62" s="12"/>
      <c r="B62" s="218"/>
      <c r="C62" s="219"/>
      <c r="D62" s="220" t="s">
        <v>167</v>
      </c>
      <c r="E62" s="221"/>
      <c r="F62" s="221"/>
      <c r="G62" s="221"/>
      <c r="H62" s="221"/>
      <c r="I62" s="221"/>
      <c r="J62" s="222">
        <f>J110</f>
        <v>0</v>
      </c>
      <c r="K62" s="219"/>
      <c r="L62" s="223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hidden="1" s="12" customFormat="1" ht="19.92" customHeight="1">
      <c r="A63" s="12"/>
      <c r="B63" s="218"/>
      <c r="C63" s="219"/>
      <c r="D63" s="220" t="s">
        <v>168</v>
      </c>
      <c r="E63" s="221"/>
      <c r="F63" s="221"/>
      <c r="G63" s="221"/>
      <c r="H63" s="221"/>
      <c r="I63" s="221"/>
      <c r="J63" s="222">
        <f>J135</f>
        <v>0</v>
      </c>
      <c r="K63" s="219"/>
      <c r="L63" s="223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hidden="1" s="12" customFormat="1" ht="19.92" customHeight="1">
      <c r="A64" s="12"/>
      <c r="B64" s="218"/>
      <c r="C64" s="219"/>
      <c r="D64" s="220" t="s">
        <v>169</v>
      </c>
      <c r="E64" s="221"/>
      <c r="F64" s="221"/>
      <c r="G64" s="221"/>
      <c r="H64" s="221"/>
      <c r="I64" s="221"/>
      <c r="J64" s="222">
        <f>J185</f>
        <v>0</v>
      </c>
      <c r="K64" s="219"/>
      <c r="L64" s="223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hidden="1" s="2" customFormat="1" ht="21.84" customHeight="1">
      <c r="A65" s="37"/>
      <c r="B65" s="38"/>
      <c r="C65" s="39"/>
      <c r="D65" s="39"/>
      <c r="E65" s="39"/>
      <c r="F65" s="39"/>
      <c r="G65" s="39"/>
      <c r="H65" s="39"/>
      <c r="I65" s="39"/>
      <c r="J65" s="39"/>
      <c r="K65" s="39"/>
      <c r="L65" s="133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 s="2" customFormat="1" ht="6.96" customHeight="1">
      <c r="A66" s="37"/>
      <c r="B66" s="58"/>
      <c r="C66" s="59"/>
      <c r="D66" s="59"/>
      <c r="E66" s="59"/>
      <c r="F66" s="59"/>
      <c r="G66" s="59"/>
      <c r="H66" s="59"/>
      <c r="I66" s="59"/>
      <c r="J66" s="59"/>
      <c r="K66" s="59"/>
      <c r="L66" s="133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hidden="1"/>
    <row r="68" hidden="1"/>
    <row r="69" hidden="1"/>
    <row r="70" s="2" customFormat="1" ht="6.96" customHeight="1">
      <c r="A70" s="37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24.96" customHeight="1">
      <c r="A71" s="37"/>
      <c r="B71" s="38"/>
      <c r="C71" s="22" t="s">
        <v>95</v>
      </c>
      <c r="D71" s="39"/>
      <c r="E71" s="39"/>
      <c r="F71" s="39"/>
      <c r="G71" s="39"/>
      <c r="H71" s="39"/>
      <c r="I71" s="39"/>
      <c r="J71" s="39"/>
      <c r="K71" s="39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6.96" customHeight="1">
      <c r="A72" s="37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2" customHeight="1">
      <c r="A73" s="37"/>
      <c r="B73" s="38"/>
      <c r="C73" s="31" t="s">
        <v>16</v>
      </c>
      <c r="D73" s="39"/>
      <c r="E73" s="39"/>
      <c r="F73" s="39"/>
      <c r="G73" s="39"/>
      <c r="H73" s="39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6.5" customHeight="1">
      <c r="A74" s="37"/>
      <c r="B74" s="38"/>
      <c r="C74" s="39"/>
      <c r="D74" s="39"/>
      <c r="E74" s="159" t="str">
        <f>E7</f>
        <v>II/230 Krásné Údolí - Černošín, oprava</v>
      </c>
      <c r="F74" s="31"/>
      <c r="G74" s="31"/>
      <c r="H74" s="31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2" customHeight="1">
      <c r="A75" s="37"/>
      <c r="B75" s="38"/>
      <c r="C75" s="31" t="s">
        <v>87</v>
      </c>
      <c r="D75" s="39"/>
      <c r="E75" s="39"/>
      <c r="F75" s="39"/>
      <c r="G75" s="39"/>
      <c r="H75" s="39"/>
      <c r="I75" s="39"/>
      <c r="J75" s="39"/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6.5" customHeight="1">
      <c r="A76" s="37"/>
      <c r="B76" s="38"/>
      <c r="C76" s="39"/>
      <c r="D76" s="39"/>
      <c r="E76" s="68" t="str">
        <f>E9</f>
        <v>01 - Komunikace</v>
      </c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6.96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2" customHeight="1">
      <c r="A78" s="37"/>
      <c r="B78" s="38"/>
      <c r="C78" s="31" t="s">
        <v>21</v>
      </c>
      <c r="D78" s="39"/>
      <c r="E78" s="39"/>
      <c r="F78" s="26" t="str">
        <f>F12</f>
        <v xml:space="preserve"> </v>
      </c>
      <c r="G78" s="39"/>
      <c r="H78" s="39"/>
      <c r="I78" s="31" t="s">
        <v>23</v>
      </c>
      <c r="J78" s="71" t="str">
        <f>IF(J12="","",J12)</f>
        <v>11. 11. 2025</v>
      </c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6.96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5.15" customHeight="1">
      <c r="A80" s="37"/>
      <c r="B80" s="38"/>
      <c r="C80" s="31" t="s">
        <v>25</v>
      </c>
      <c r="D80" s="39"/>
      <c r="E80" s="39"/>
      <c r="F80" s="26" t="str">
        <f>E15</f>
        <v>Správa a údržba silnic Plzeňského kraje</v>
      </c>
      <c r="G80" s="39"/>
      <c r="H80" s="39"/>
      <c r="I80" s="31" t="s">
        <v>31</v>
      </c>
      <c r="J80" s="35" t="str">
        <f>E21</f>
        <v>SG Geotechnika</v>
      </c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5.15" customHeight="1">
      <c r="A81" s="37"/>
      <c r="B81" s="38"/>
      <c r="C81" s="31" t="s">
        <v>29</v>
      </c>
      <c r="D81" s="39"/>
      <c r="E81" s="39"/>
      <c r="F81" s="26" t="str">
        <f>IF(E18="","",E18)</f>
        <v>Vyplň údaj</v>
      </c>
      <c r="G81" s="39"/>
      <c r="H81" s="39"/>
      <c r="I81" s="31" t="s">
        <v>34</v>
      </c>
      <c r="J81" s="35" t="str">
        <f>E24</f>
        <v>Roman Mitas</v>
      </c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0.32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3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10" customFormat="1" ht="29.28" customHeight="1">
      <c r="A83" s="170"/>
      <c r="B83" s="171"/>
      <c r="C83" s="172" t="s">
        <v>96</v>
      </c>
      <c r="D83" s="173" t="s">
        <v>57</v>
      </c>
      <c r="E83" s="173" t="s">
        <v>53</v>
      </c>
      <c r="F83" s="173" t="s">
        <v>54</v>
      </c>
      <c r="G83" s="173" t="s">
        <v>97</v>
      </c>
      <c r="H83" s="173" t="s">
        <v>98</v>
      </c>
      <c r="I83" s="173" t="s">
        <v>99</v>
      </c>
      <c r="J83" s="173" t="s">
        <v>91</v>
      </c>
      <c r="K83" s="174" t="s">
        <v>100</v>
      </c>
      <c r="L83" s="175"/>
      <c r="M83" s="91" t="s">
        <v>19</v>
      </c>
      <c r="N83" s="92" t="s">
        <v>42</v>
      </c>
      <c r="O83" s="92" t="s">
        <v>101</v>
      </c>
      <c r="P83" s="92" t="s">
        <v>102</v>
      </c>
      <c r="Q83" s="92" t="s">
        <v>103</v>
      </c>
      <c r="R83" s="92" t="s">
        <v>104</v>
      </c>
      <c r="S83" s="92" t="s">
        <v>105</v>
      </c>
      <c r="T83" s="93" t="s">
        <v>106</v>
      </c>
      <c r="U83" s="170"/>
      <c r="V83" s="170"/>
      <c r="W83" s="170"/>
      <c r="X83" s="170"/>
      <c r="Y83" s="170"/>
      <c r="Z83" s="170"/>
      <c r="AA83" s="170"/>
      <c r="AB83" s="170"/>
      <c r="AC83" s="170"/>
      <c r="AD83" s="170"/>
      <c r="AE83" s="170"/>
    </row>
    <row r="84" s="2" customFormat="1" ht="22.8" customHeight="1">
      <c r="A84" s="37"/>
      <c r="B84" s="38"/>
      <c r="C84" s="98" t="s">
        <v>107</v>
      </c>
      <c r="D84" s="39"/>
      <c r="E84" s="39"/>
      <c r="F84" s="39"/>
      <c r="G84" s="39"/>
      <c r="H84" s="39"/>
      <c r="I84" s="39"/>
      <c r="J84" s="176">
        <f>BK84</f>
        <v>0</v>
      </c>
      <c r="K84" s="39"/>
      <c r="L84" s="43"/>
      <c r="M84" s="94"/>
      <c r="N84" s="177"/>
      <c r="O84" s="95"/>
      <c r="P84" s="178">
        <f>P85</f>
        <v>0</v>
      </c>
      <c r="Q84" s="95"/>
      <c r="R84" s="178">
        <f>R85</f>
        <v>494.85385999999994</v>
      </c>
      <c r="S84" s="95"/>
      <c r="T84" s="179">
        <f>T85</f>
        <v>5274.2119999999995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T84" s="16" t="s">
        <v>71</v>
      </c>
      <c r="AU84" s="16" t="s">
        <v>92</v>
      </c>
      <c r="BK84" s="180">
        <f>BK85</f>
        <v>0</v>
      </c>
    </row>
    <row r="85" s="11" customFormat="1" ht="25.92" customHeight="1">
      <c r="A85" s="11"/>
      <c r="B85" s="181"/>
      <c r="C85" s="182"/>
      <c r="D85" s="183" t="s">
        <v>71</v>
      </c>
      <c r="E85" s="184" t="s">
        <v>170</v>
      </c>
      <c r="F85" s="184" t="s">
        <v>171</v>
      </c>
      <c r="G85" s="182"/>
      <c r="H85" s="182"/>
      <c r="I85" s="185"/>
      <c r="J85" s="186">
        <f>BK85</f>
        <v>0</v>
      </c>
      <c r="K85" s="182"/>
      <c r="L85" s="187"/>
      <c r="M85" s="188"/>
      <c r="N85" s="189"/>
      <c r="O85" s="189"/>
      <c r="P85" s="190">
        <f>P86+P110+P135+P185</f>
        <v>0</v>
      </c>
      <c r="Q85" s="189"/>
      <c r="R85" s="190">
        <f>R86+R110+R135+R185</f>
        <v>494.85385999999994</v>
      </c>
      <c r="S85" s="189"/>
      <c r="T85" s="191">
        <f>T86+T110+T135+T185</f>
        <v>5274.2119999999995</v>
      </c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R85" s="192" t="s">
        <v>80</v>
      </c>
      <c r="AT85" s="193" t="s">
        <v>71</v>
      </c>
      <c r="AU85" s="193" t="s">
        <v>72</v>
      </c>
      <c r="AY85" s="192" t="s">
        <v>110</v>
      </c>
      <c r="BK85" s="194">
        <f>BK86+BK110+BK135+BK185</f>
        <v>0</v>
      </c>
    </row>
    <row r="86" s="11" customFormat="1" ht="22.8" customHeight="1">
      <c r="A86" s="11"/>
      <c r="B86" s="181"/>
      <c r="C86" s="182"/>
      <c r="D86" s="183" t="s">
        <v>71</v>
      </c>
      <c r="E86" s="224" t="s">
        <v>80</v>
      </c>
      <c r="F86" s="224" t="s">
        <v>172</v>
      </c>
      <c r="G86" s="182"/>
      <c r="H86" s="182"/>
      <c r="I86" s="185"/>
      <c r="J86" s="225">
        <f>BK86</f>
        <v>0</v>
      </c>
      <c r="K86" s="182"/>
      <c r="L86" s="187"/>
      <c r="M86" s="188"/>
      <c r="N86" s="189"/>
      <c r="O86" s="189"/>
      <c r="P86" s="190">
        <f>SUM(P87:P109)</f>
        <v>0</v>
      </c>
      <c r="Q86" s="189"/>
      <c r="R86" s="190">
        <f>SUM(R87:R109)</f>
        <v>0.37622</v>
      </c>
      <c r="S86" s="189"/>
      <c r="T86" s="191">
        <f>SUM(T87:T109)</f>
        <v>4419.3119999999999</v>
      </c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R86" s="192" t="s">
        <v>80</v>
      </c>
      <c r="AT86" s="193" t="s">
        <v>71</v>
      </c>
      <c r="AU86" s="193" t="s">
        <v>80</v>
      </c>
      <c r="AY86" s="192" t="s">
        <v>110</v>
      </c>
      <c r="BK86" s="194">
        <f>SUM(BK87:BK109)</f>
        <v>0</v>
      </c>
    </row>
    <row r="87" s="2" customFormat="1" ht="37.8" customHeight="1">
      <c r="A87" s="37"/>
      <c r="B87" s="38"/>
      <c r="C87" s="195" t="s">
        <v>80</v>
      </c>
      <c r="D87" s="195" t="s">
        <v>111</v>
      </c>
      <c r="E87" s="196" t="s">
        <v>173</v>
      </c>
      <c r="F87" s="197" t="s">
        <v>174</v>
      </c>
      <c r="G87" s="198" t="s">
        <v>175</v>
      </c>
      <c r="H87" s="199">
        <v>21881</v>
      </c>
      <c r="I87" s="200"/>
      <c r="J87" s="199">
        <f>ROUND(I87*H87,1)</f>
        <v>0</v>
      </c>
      <c r="K87" s="197" t="s">
        <v>19</v>
      </c>
      <c r="L87" s="43"/>
      <c r="M87" s="201" t="s">
        <v>19</v>
      </c>
      <c r="N87" s="202" t="s">
        <v>43</v>
      </c>
      <c r="O87" s="83"/>
      <c r="P87" s="203">
        <f>O87*H87</f>
        <v>0</v>
      </c>
      <c r="Q87" s="203">
        <v>1.0000000000000001E-05</v>
      </c>
      <c r="R87" s="203">
        <f>Q87*H87</f>
        <v>0.21881</v>
      </c>
      <c r="S87" s="203">
        <v>0.11500000000000001</v>
      </c>
      <c r="T87" s="204">
        <f>S87*H87</f>
        <v>2516.3150000000001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205" t="s">
        <v>135</v>
      </c>
      <c r="AT87" s="205" t="s">
        <v>111</v>
      </c>
      <c r="AU87" s="205" t="s">
        <v>82</v>
      </c>
      <c r="AY87" s="16" t="s">
        <v>110</v>
      </c>
      <c r="BE87" s="206">
        <f>IF(N87="základní",J87,0)</f>
        <v>0</v>
      </c>
      <c r="BF87" s="206">
        <f>IF(N87="snížená",J87,0)</f>
        <v>0</v>
      </c>
      <c r="BG87" s="206">
        <f>IF(N87="zákl. přenesená",J87,0)</f>
        <v>0</v>
      </c>
      <c r="BH87" s="206">
        <f>IF(N87="sníž. přenesená",J87,0)</f>
        <v>0</v>
      </c>
      <c r="BI87" s="206">
        <f>IF(N87="nulová",J87,0)</f>
        <v>0</v>
      </c>
      <c r="BJ87" s="16" t="s">
        <v>80</v>
      </c>
      <c r="BK87" s="206">
        <f>ROUND(I87*H87,1)</f>
        <v>0</v>
      </c>
      <c r="BL87" s="16" t="s">
        <v>135</v>
      </c>
      <c r="BM87" s="205" t="s">
        <v>176</v>
      </c>
    </row>
    <row r="88" s="2" customFormat="1">
      <c r="A88" s="37"/>
      <c r="B88" s="38"/>
      <c r="C88" s="39"/>
      <c r="D88" s="212" t="s">
        <v>120</v>
      </c>
      <c r="E88" s="39"/>
      <c r="F88" s="213" t="s">
        <v>177</v>
      </c>
      <c r="G88" s="39"/>
      <c r="H88" s="39"/>
      <c r="I88" s="209"/>
      <c r="J88" s="39"/>
      <c r="K88" s="39"/>
      <c r="L88" s="43"/>
      <c r="M88" s="210"/>
      <c r="N88" s="211"/>
      <c r="O88" s="83"/>
      <c r="P88" s="83"/>
      <c r="Q88" s="83"/>
      <c r="R88" s="83"/>
      <c r="S88" s="83"/>
      <c r="T88" s="84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16" t="s">
        <v>120</v>
      </c>
      <c r="AU88" s="16" t="s">
        <v>82</v>
      </c>
    </row>
    <row r="89" s="13" customFormat="1">
      <c r="A89" s="13"/>
      <c r="B89" s="226"/>
      <c r="C89" s="227"/>
      <c r="D89" s="212" t="s">
        <v>178</v>
      </c>
      <c r="E89" s="228" t="s">
        <v>19</v>
      </c>
      <c r="F89" s="229" t="s">
        <v>179</v>
      </c>
      <c r="G89" s="227"/>
      <c r="H89" s="230">
        <v>13117</v>
      </c>
      <c r="I89" s="231"/>
      <c r="J89" s="227"/>
      <c r="K89" s="227"/>
      <c r="L89" s="232"/>
      <c r="M89" s="233"/>
      <c r="N89" s="234"/>
      <c r="O89" s="234"/>
      <c r="P89" s="234"/>
      <c r="Q89" s="234"/>
      <c r="R89" s="234"/>
      <c r="S89" s="234"/>
      <c r="T89" s="235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6" t="s">
        <v>178</v>
      </c>
      <c r="AU89" s="236" t="s">
        <v>82</v>
      </c>
      <c r="AV89" s="13" t="s">
        <v>82</v>
      </c>
      <c r="AW89" s="13" t="s">
        <v>33</v>
      </c>
      <c r="AX89" s="13" t="s">
        <v>72</v>
      </c>
      <c r="AY89" s="236" t="s">
        <v>110</v>
      </c>
    </row>
    <row r="90" s="13" customFormat="1">
      <c r="A90" s="13"/>
      <c r="B90" s="226"/>
      <c r="C90" s="227"/>
      <c r="D90" s="212" t="s">
        <v>178</v>
      </c>
      <c r="E90" s="228" t="s">
        <v>19</v>
      </c>
      <c r="F90" s="229" t="s">
        <v>180</v>
      </c>
      <c r="G90" s="227"/>
      <c r="H90" s="230">
        <v>7042</v>
      </c>
      <c r="I90" s="231"/>
      <c r="J90" s="227"/>
      <c r="K90" s="227"/>
      <c r="L90" s="232"/>
      <c r="M90" s="233"/>
      <c r="N90" s="234"/>
      <c r="O90" s="234"/>
      <c r="P90" s="234"/>
      <c r="Q90" s="234"/>
      <c r="R90" s="234"/>
      <c r="S90" s="234"/>
      <c r="T90" s="235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6" t="s">
        <v>178</v>
      </c>
      <c r="AU90" s="236" t="s">
        <v>82</v>
      </c>
      <c r="AV90" s="13" t="s">
        <v>82</v>
      </c>
      <c r="AW90" s="13" t="s">
        <v>33</v>
      </c>
      <c r="AX90" s="13" t="s">
        <v>72</v>
      </c>
      <c r="AY90" s="236" t="s">
        <v>110</v>
      </c>
    </row>
    <row r="91" s="13" customFormat="1">
      <c r="A91" s="13"/>
      <c r="B91" s="226"/>
      <c r="C91" s="227"/>
      <c r="D91" s="212" t="s">
        <v>178</v>
      </c>
      <c r="E91" s="228" t="s">
        <v>19</v>
      </c>
      <c r="F91" s="229" t="s">
        <v>181</v>
      </c>
      <c r="G91" s="227"/>
      <c r="H91" s="230">
        <v>312</v>
      </c>
      <c r="I91" s="231"/>
      <c r="J91" s="227"/>
      <c r="K91" s="227"/>
      <c r="L91" s="232"/>
      <c r="M91" s="233"/>
      <c r="N91" s="234"/>
      <c r="O91" s="234"/>
      <c r="P91" s="234"/>
      <c r="Q91" s="234"/>
      <c r="R91" s="234"/>
      <c r="S91" s="234"/>
      <c r="T91" s="235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6" t="s">
        <v>178</v>
      </c>
      <c r="AU91" s="236" t="s">
        <v>82</v>
      </c>
      <c r="AV91" s="13" t="s">
        <v>82</v>
      </c>
      <c r="AW91" s="13" t="s">
        <v>33</v>
      </c>
      <c r="AX91" s="13" t="s">
        <v>72</v>
      </c>
      <c r="AY91" s="236" t="s">
        <v>110</v>
      </c>
    </row>
    <row r="92" s="13" customFormat="1">
      <c r="A92" s="13"/>
      <c r="B92" s="226"/>
      <c r="C92" s="227"/>
      <c r="D92" s="212" t="s">
        <v>178</v>
      </c>
      <c r="E92" s="228" t="s">
        <v>19</v>
      </c>
      <c r="F92" s="229" t="s">
        <v>182</v>
      </c>
      <c r="G92" s="227"/>
      <c r="H92" s="230">
        <v>1410</v>
      </c>
      <c r="I92" s="231"/>
      <c r="J92" s="227"/>
      <c r="K92" s="227"/>
      <c r="L92" s="232"/>
      <c r="M92" s="233"/>
      <c r="N92" s="234"/>
      <c r="O92" s="234"/>
      <c r="P92" s="234"/>
      <c r="Q92" s="234"/>
      <c r="R92" s="234"/>
      <c r="S92" s="234"/>
      <c r="T92" s="235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6" t="s">
        <v>178</v>
      </c>
      <c r="AU92" s="236" t="s">
        <v>82</v>
      </c>
      <c r="AV92" s="13" t="s">
        <v>82</v>
      </c>
      <c r="AW92" s="13" t="s">
        <v>33</v>
      </c>
      <c r="AX92" s="13" t="s">
        <v>72</v>
      </c>
      <c r="AY92" s="236" t="s">
        <v>110</v>
      </c>
    </row>
    <row r="93" s="2" customFormat="1" ht="55.5" customHeight="1">
      <c r="A93" s="37"/>
      <c r="B93" s="38"/>
      <c r="C93" s="195" t="s">
        <v>183</v>
      </c>
      <c r="D93" s="195" t="s">
        <v>111</v>
      </c>
      <c r="E93" s="196" t="s">
        <v>184</v>
      </c>
      <c r="F93" s="197" t="s">
        <v>185</v>
      </c>
      <c r="G93" s="198" t="s">
        <v>175</v>
      </c>
      <c r="H93" s="199">
        <v>15741</v>
      </c>
      <c r="I93" s="200"/>
      <c r="J93" s="199">
        <f>ROUND(I93*H93,1)</f>
        <v>0</v>
      </c>
      <c r="K93" s="197" t="s">
        <v>19</v>
      </c>
      <c r="L93" s="43"/>
      <c r="M93" s="201" t="s">
        <v>19</v>
      </c>
      <c r="N93" s="202" t="s">
        <v>43</v>
      </c>
      <c r="O93" s="83"/>
      <c r="P93" s="203">
        <f>O93*H93</f>
        <v>0</v>
      </c>
      <c r="Q93" s="203">
        <v>1.0000000000000001E-05</v>
      </c>
      <c r="R93" s="203">
        <f>Q93*H93</f>
        <v>0.15741000000000002</v>
      </c>
      <c r="S93" s="203">
        <v>0.11500000000000001</v>
      </c>
      <c r="T93" s="204">
        <f>S93*H93</f>
        <v>1810.2150000000002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205" t="s">
        <v>135</v>
      </c>
      <c r="AT93" s="205" t="s">
        <v>111</v>
      </c>
      <c r="AU93" s="205" t="s">
        <v>82</v>
      </c>
      <c r="AY93" s="16" t="s">
        <v>110</v>
      </c>
      <c r="BE93" s="206">
        <f>IF(N93="základní",J93,0)</f>
        <v>0</v>
      </c>
      <c r="BF93" s="206">
        <f>IF(N93="snížená",J93,0)</f>
        <v>0</v>
      </c>
      <c r="BG93" s="206">
        <f>IF(N93="zákl. přenesená",J93,0)</f>
        <v>0</v>
      </c>
      <c r="BH93" s="206">
        <f>IF(N93="sníž. přenesená",J93,0)</f>
        <v>0</v>
      </c>
      <c r="BI93" s="206">
        <f>IF(N93="nulová",J93,0)</f>
        <v>0</v>
      </c>
      <c r="BJ93" s="16" t="s">
        <v>80</v>
      </c>
      <c r="BK93" s="206">
        <f>ROUND(I93*H93,1)</f>
        <v>0</v>
      </c>
      <c r="BL93" s="16" t="s">
        <v>135</v>
      </c>
      <c r="BM93" s="205" t="s">
        <v>186</v>
      </c>
    </row>
    <row r="94" s="13" customFormat="1">
      <c r="A94" s="13"/>
      <c r="B94" s="226"/>
      <c r="C94" s="227"/>
      <c r="D94" s="212" t="s">
        <v>178</v>
      </c>
      <c r="E94" s="228" t="s">
        <v>19</v>
      </c>
      <c r="F94" s="229" t="s">
        <v>187</v>
      </c>
      <c r="G94" s="227"/>
      <c r="H94" s="230">
        <v>13117</v>
      </c>
      <c r="I94" s="231"/>
      <c r="J94" s="227"/>
      <c r="K94" s="227"/>
      <c r="L94" s="232"/>
      <c r="M94" s="233"/>
      <c r="N94" s="234"/>
      <c r="O94" s="234"/>
      <c r="P94" s="234"/>
      <c r="Q94" s="234"/>
      <c r="R94" s="234"/>
      <c r="S94" s="234"/>
      <c r="T94" s="235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6" t="s">
        <v>178</v>
      </c>
      <c r="AU94" s="236" t="s">
        <v>82</v>
      </c>
      <c r="AV94" s="13" t="s">
        <v>82</v>
      </c>
      <c r="AW94" s="13" t="s">
        <v>33</v>
      </c>
      <c r="AX94" s="13" t="s">
        <v>72</v>
      </c>
      <c r="AY94" s="236" t="s">
        <v>110</v>
      </c>
    </row>
    <row r="95" s="13" customFormat="1">
      <c r="A95" s="13"/>
      <c r="B95" s="226"/>
      <c r="C95" s="227"/>
      <c r="D95" s="212" t="s">
        <v>178</v>
      </c>
      <c r="E95" s="228" t="s">
        <v>19</v>
      </c>
      <c r="F95" s="229" t="s">
        <v>188</v>
      </c>
      <c r="G95" s="227"/>
      <c r="H95" s="230">
        <v>2624</v>
      </c>
      <c r="I95" s="231"/>
      <c r="J95" s="227"/>
      <c r="K95" s="227"/>
      <c r="L95" s="232"/>
      <c r="M95" s="233"/>
      <c r="N95" s="234"/>
      <c r="O95" s="234"/>
      <c r="P95" s="234"/>
      <c r="Q95" s="234"/>
      <c r="R95" s="234"/>
      <c r="S95" s="234"/>
      <c r="T95" s="235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6" t="s">
        <v>178</v>
      </c>
      <c r="AU95" s="236" t="s">
        <v>82</v>
      </c>
      <c r="AV95" s="13" t="s">
        <v>82</v>
      </c>
      <c r="AW95" s="13" t="s">
        <v>33</v>
      </c>
      <c r="AX95" s="13" t="s">
        <v>72</v>
      </c>
      <c r="AY95" s="236" t="s">
        <v>110</v>
      </c>
    </row>
    <row r="96" s="2" customFormat="1" ht="37.8" customHeight="1">
      <c r="A96" s="37"/>
      <c r="B96" s="38"/>
      <c r="C96" s="195" t="s">
        <v>82</v>
      </c>
      <c r="D96" s="195" t="s">
        <v>111</v>
      </c>
      <c r="E96" s="196" t="s">
        <v>189</v>
      </c>
      <c r="F96" s="197" t="s">
        <v>190</v>
      </c>
      <c r="G96" s="198" t="s">
        <v>175</v>
      </c>
      <c r="H96" s="199">
        <v>1410</v>
      </c>
      <c r="I96" s="200"/>
      <c r="J96" s="199">
        <f>ROUND(I96*H96,1)</f>
        <v>0</v>
      </c>
      <c r="K96" s="197" t="s">
        <v>19</v>
      </c>
      <c r="L96" s="43"/>
      <c r="M96" s="201" t="s">
        <v>19</v>
      </c>
      <c r="N96" s="202" t="s">
        <v>43</v>
      </c>
      <c r="O96" s="83"/>
      <c r="P96" s="203">
        <f>O96*H96</f>
        <v>0</v>
      </c>
      <c r="Q96" s="203">
        <v>0</v>
      </c>
      <c r="R96" s="203">
        <f>Q96*H96</f>
        <v>0</v>
      </c>
      <c r="S96" s="203">
        <v>0.023</v>
      </c>
      <c r="T96" s="204">
        <f>S96*H96</f>
        <v>32.43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205" t="s">
        <v>135</v>
      </c>
      <c r="AT96" s="205" t="s">
        <v>111</v>
      </c>
      <c r="AU96" s="205" t="s">
        <v>82</v>
      </c>
      <c r="AY96" s="16" t="s">
        <v>110</v>
      </c>
      <c r="BE96" s="206">
        <f>IF(N96="základní",J96,0)</f>
        <v>0</v>
      </c>
      <c r="BF96" s="206">
        <f>IF(N96="snížená",J96,0)</f>
        <v>0</v>
      </c>
      <c r="BG96" s="206">
        <f>IF(N96="zákl. přenesená",J96,0)</f>
        <v>0</v>
      </c>
      <c r="BH96" s="206">
        <f>IF(N96="sníž. přenesená",J96,0)</f>
        <v>0</v>
      </c>
      <c r="BI96" s="206">
        <f>IF(N96="nulová",J96,0)</f>
        <v>0</v>
      </c>
      <c r="BJ96" s="16" t="s">
        <v>80</v>
      </c>
      <c r="BK96" s="206">
        <f>ROUND(I96*H96,1)</f>
        <v>0</v>
      </c>
      <c r="BL96" s="16" t="s">
        <v>135</v>
      </c>
      <c r="BM96" s="205" t="s">
        <v>191</v>
      </c>
    </row>
    <row r="97" s="2" customFormat="1">
      <c r="A97" s="37"/>
      <c r="B97" s="38"/>
      <c r="C97" s="39"/>
      <c r="D97" s="212" t="s">
        <v>120</v>
      </c>
      <c r="E97" s="39"/>
      <c r="F97" s="213" t="s">
        <v>177</v>
      </c>
      <c r="G97" s="39"/>
      <c r="H97" s="39"/>
      <c r="I97" s="209"/>
      <c r="J97" s="39"/>
      <c r="K97" s="39"/>
      <c r="L97" s="43"/>
      <c r="M97" s="210"/>
      <c r="N97" s="211"/>
      <c r="O97" s="83"/>
      <c r="P97" s="83"/>
      <c r="Q97" s="83"/>
      <c r="R97" s="83"/>
      <c r="S97" s="83"/>
      <c r="T97" s="84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16" t="s">
        <v>120</v>
      </c>
      <c r="AU97" s="16" t="s">
        <v>82</v>
      </c>
    </row>
    <row r="98" s="13" customFormat="1">
      <c r="A98" s="13"/>
      <c r="B98" s="226"/>
      <c r="C98" s="227"/>
      <c r="D98" s="212" t="s">
        <v>178</v>
      </c>
      <c r="E98" s="228" t="s">
        <v>19</v>
      </c>
      <c r="F98" s="229" t="s">
        <v>182</v>
      </c>
      <c r="G98" s="227"/>
      <c r="H98" s="230">
        <v>1410</v>
      </c>
      <c r="I98" s="231"/>
      <c r="J98" s="227"/>
      <c r="K98" s="227"/>
      <c r="L98" s="232"/>
      <c r="M98" s="233"/>
      <c r="N98" s="234"/>
      <c r="O98" s="234"/>
      <c r="P98" s="234"/>
      <c r="Q98" s="234"/>
      <c r="R98" s="234"/>
      <c r="S98" s="234"/>
      <c r="T98" s="23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178</v>
      </c>
      <c r="AU98" s="236" t="s">
        <v>82</v>
      </c>
      <c r="AV98" s="13" t="s">
        <v>82</v>
      </c>
      <c r="AW98" s="13" t="s">
        <v>33</v>
      </c>
      <c r="AX98" s="13" t="s">
        <v>72</v>
      </c>
      <c r="AY98" s="236" t="s">
        <v>110</v>
      </c>
    </row>
    <row r="99" s="2" customFormat="1" ht="55.5" customHeight="1">
      <c r="A99" s="37"/>
      <c r="B99" s="38"/>
      <c r="C99" s="195" t="s">
        <v>192</v>
      </c>
      <c r="D99" s="195" t="s">
        <v>111</v>
      </c>
      <c r="E99" s="196" t="s">
        <v>193</v>
      </c>
      <c r="F99" s="197" t="s">
        <v>194</v>
      </c>
      <c r="G99" s="198" t="s">
        <v>175</v>
      </c>
      <c r="H99" s="199">
        <v>2624</v>
      </c>
      <c r="I99" s="200"/>
      <c r="J99" s="199">
        <f>ROUND(I99*H99,1)</f>
        <v>0</v>
      </c>
      <c r="K99" s="197" t="s">
        <v>19</v>
      </c>
      <c r="L99" s="43"/>
      <c r="M99" s="201" t="s">
        <v>19</v>
      </c>
      <c r="N99" s="202" t="s">
        <v>43</v>
      </c>
      <c r="O99" s="83"/>
      <c r="P99" s="203">
        <f>O99*H99</f>
        <v>0</v>
      </c>
      <c r="Q99" s="203">
        <v>0</v>
      </c>
      <c r="R99" s="203">
        <f>Q99*H99</f>
        <v>0</v>
      </c>
      <c r="S99" s="203">
        <v>0.023</v>
      </c>
      <c r="T99" s="204">
        <f>S99*H99</f>
        <v>60.351999999999997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205" t="s">
        <v>135</v>
      </c>
      <c r="AT99" s="205" t="s">
        <v>111</v>
      </c>
      <c r="AU99" s="205" t="s">
        <v>82</v>
      </c>
      <c r="AY99" s="16" t="s">
        <v>110</v>
      </c>
      <c r="BE99" s="206">
        <f>IF(N99="základní",J99,0)</f>
        <v>0</v>
      </c>
      <c r="BF99" s="206">
        <f>IF(N99="snížená",J99,0)</f>
        <v>0</v>
      </c>
      <c r="BG99" s="206">
        <f>IF(N99="zákl. přenesená",J99,0)</f>
        <v>0</v>
      </c>
      <c r="BH99" s="206">
        <f>IF(N99="sníž. přenesená",J99,0)</f>
        <v>0</v>
      </c>
      <c r="BI99" s="206">
        <f>IF(N99="nulová",J99,0)</f>
        <v>0</v>
      </c>
      <c r="BJ99" s="16" t="s">
        <v>80</v>
      </c>
      <c r="BK99" s="206">
        <f>ROUND(I99*H99,1)</f>
        <v>0</v>
      </c>
      <c r="BL99" s="16" t="s">
        <v>135</v>
      </c>
      <c r="BM99" s="205" t="s">
        <v>195</v>
      </c>
    </row>
    <row r="100" s="13" customFormat="1">
      <c r="A100" s="13"/>
      <c r="B100" s="226"/>
      <c r="C100" s="227"/>
      <c r="D100" s="212" t="s">
        <v>178</v>
      </c>
      <c r="E100" s="228" t="s">
        <v>19</v>
      </c>
      <c r="F100" s="229" t="s">
        <v>188</v>
      </c>
      <c r="G100" s="227"/>
      <c r="H100" s="230">
        <v>2624</v>
      </c>
      <c r="I100" s="231"/>
      <c r="J100" s="227"/>
      <c r="K100" s="227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178</v>
      </c>
      <c r="AU100" s="236" t="s">
        <v>82</v>
      </c>
      <c r="AV100" s="13" t="s">
        <v>82</v>
      </c>
      <c r="AW100" s="13" t="s">
        <v>33</v>
      </c>
      <c r="AX100" s="13" t="s">
        <v>72</v>
      </c>
      <c r="AY100" s="236" t="s">
        <v>110</v>
      </c>
    </row>
    <row r="101" s="2" customFormat="1" ht="33" customHeight="1">
      <c r="A101" s="37"/>
      <c r="B101" s="38"/>
      <c r="C101" s="195" t="s">
        <v>129</v>
      </c>
      <c r="D101" s="195" t="s">
        <v>111</v>
      </c>
      <c r="E101" s="196" t="s">
        <v>196</v>
      </c>
      <c r="F101" s="197" t="s">
        <v>197</v>
      </c>
      <c r="G101" s="198" t="s">
        <v>198</v>
      </c>
      <c r="H101" s="199">
        <v>27.949999999999999</v>
      </c>
      <c r="I101" s="200"/>
      <c r="J101" s="199">
        <f>ROUND(I101*H101,1)</f>
        <v>0</v>
      </c>
      <c r="K101" s="197" t="s">
        <v>115</v>
      </c>
      <c r="L101" s="43"/>
      <c r="M101" s="201" t="s">
        <v>19</v>
      </c>
      <c r="N101" s="202" t="s">
        <v>43</v>
      </c>
      <c r="O101" s="83"/>
      <c r="P101" s="203">
        <f>O101*H101</f>
        <v>0</v>
      </c>
      <c r="Q101" s="203">
        <v>0</v>
      </c>
      <c r="R101" s="203">
        <f>Q101*H101</f>
        <v>0</v>
      </c>
      <c r="S101" s="203">
        <v>0</v>
      </c>
      <c r="T101" s="204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205" t="s">
        <v>135</v>
      </c>
      <c r="AT101" s="205" t="s">
        <v>111</v>
      </c>
      <c r="AU101" s="205" t="s">
        <v>82</v>
      </c>
      <c r="AY101" s="16" t="s">
        <v>110</v>
      </c>
      <c r="BE101" s="206">
        <f>IF(N101="základní",J101,0)</f>
        <v>0</v>
      </c>
      <c r="BF101" s="206">
        <f>IF(N101="snížená",J101,0)</f>
        <v>0</v>
      </c>
      <c r="BG101" s="206">
        <f>IF(N101="zákl. přenesená",J101,0)</f>
        <v>0</v>
      </c>
      <c r="BH101" s="206">
        <f>IF(N101="sníž. přenesená",J101,0)</f>
        <v>0</v>
      </c>
      <c r="BI101" s="206">
        <f>IF(N101="nulová",J101,0)</f>
        <v>0</v>
      </c>
      <c r="BJ101" s="16" t="s">
        <v>80</v>
      </c>
      <c r="BK101" s="206">
        <f>ROUND(I101*H101,1)</f>
        <v>0</v>
      </c>
      <c r="BL101" s="16" t="s">
        <v>135</v>
      </c>
      <c r="BM101" s="205" t="s">
        <v>199</v>
      </c>
    </row>
    <row r="102" s="2" customFormat="1">
      <c r="A102" s="37"/>
      <c r="B102" s="38"/>
      <c r="C102" s="39"/>
      <c r="D102" s="207" t="s">
        <v>118</v>
      </c>
      <c r="E102" s="39"/>
      <c r="F102" s="208" t="s">
        <v>200</v>
      </c>
      <c r="G102" s="39"/>
      <c r="H102" s="39"/>
      <c r="I102" s="209"/>
      <c r="J102" s="39"/>
      <c r="K102" s="39"/>
      <c r="L102" s="43"/>
      <c r="M102" s="210"/>
      <c r="N102" s="211"/>
      <c r="O102" s="83"/>
      <c r="P102" s="83"/>
      <c r="Q102" s="83"/>
      <c r="R102" s="83"/>
      <c r="S102" s="83"/>
      <c r="T102" s="84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6" t="s">
        <v>118</v>
      </c>
      <c r="AU102" s="16" t="s">
        <v>82</v>
      </c>
    </row>
    <row r="103" s="14" customFormat="1">
      <c r="A103" s="14"/>
      <c r="B103" s="237"/>
      <c r="C103" s="238"/>
      <c r="D103" s="212" t="s">
        <v>178</v>
      </c>
      <c r="E103" s="239" t="s">
        <v>19</v>
      </c>
      <c r="F103" s="240" t="s">
        <v>201</v>
      </c>
      <c r="G103" s="238"/>
      <c r="H103" s="239" t="s">
        <v>19</v>
      </c>
      <c r="I103" s="241"/>
      <c r="J103" s="238"/>
      <c r="K103" s="238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178</v>
      </c>
      <c r="AU103" s="246" t="s">
        <v>82</v>
      </c>
      <c r="AV103" s="14" t="s">
        <v>80</v>
      </c>
      <c r="AW103" s="14" t="s">
        <v>33</v>
      </c>
      <c r="AX103" s="14" t="s">
        <v>72</v>
      </c>
      <c r="AY103" s="246" t="s">
        <v>110</v>
      </c>
    </row>
    <row r="104" s="13" customFormat="1">
      <c r="A104" s="13"/>
      <c r="B104" s="226"/>
      <c r="C104" s="227"/>
      <c r="D104" s="212" t="s">
        <v>178</v>
      </c>
      <c r="E104" s="228" t="s">
        <v>19</v>
      </c>
      <c r="F104" s="229" t="s">
        <v>202</v>
      </c>
      <c r="G104" s="227"/>
      <c r="H104" s="230">
        <v>27.949999999999999</v>
      </c>
      <c r="I104" s="231"/>
      <c r="J104" s="227"/>
      <c r="K104" s="227"/>
      <c r="L104" s="232"/>
      <c r="M104" s="233"/>
      <c r="N104" s="234"/>
      <c r="O104" s="234"/>
      <c r="P104" s="234"/>
      <c r="Q104" s="234"/>
      <c r="R104" s="234"/>
      <c r="S104" s="234"/>
      <c r="T104" s="23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6" t="s">
        <v>178</v>
      </c>
      <c r="AU104" s="236" t="s">
        <v>82</v>
      </c>
      <c r="AV104" s="13" t="s">
        <v>82</v>
      </c>
      <c r="AW104" s="13" t="s">
        <v>33</v>
      </c>
      <c r="AX104" s="13" t="s">
        <v>72</v>
      </c>
      <c r="AY104" s="236" t="s">
        <v>110</v>
      </c>
    </row>
    <row r="105" s="2" customFormat="1" ht="66.75" customHeight="1">
      <c r="A105" s="37"/>
      <c r="B105" s="38"/>
      <c r="C105" s="195" t="s">
        <v>135</v>
      </c>
      <c r="D105" s="195" t="s">
        <v>111</v>
      </c>
      <c r="E105" s="196" t="s">
        <v>203</v>
      </c>
      <c r="F105" s="197" t="s">
        <v>204</v>
      </c>
      <c r="G105" s="198" t="s">
        <v>198</v>
      </c>
      <c r="H105" s="199">
        <v>27.949999999999999</v>
      </c>
      <c r="I105" s="200"/>
      <c r="J105" s="199">
        <f>ROUND(I105*H105,1)</f>
        <v>0</v>
      </c>
      <c r="K105" s="197" t="s">
        <v>19</v>
      </c>
      <c r="L105" s="43"/>
      <c r="M105" s="201" t="s">
        <v>19</v>
      </c>
      <c r="N105" s="202" t="s">
        <v>43</v>
      </c>
      <c r="O105" s="83"/>
      <c r="P105" s="203">
        <f>O105*H105</f>
        <v>0</v>
      </c>
      <c r="Q105" s="203">
        <v>0</v>
      </c>
      <c r="R105" s="203">
        <f>Q105*H105</f>
        <v>0</v>
      </c>
      <c r="S105" s="203">
        <v>0</v>
      </c>
      <c r="T105" s="204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205" t="s">
        <v>135</v>
      </c>
      <c r="AT105" s="205" t="s">
        <v>111</v>
      </c>
      <c r="AU105" s="205" t="s">
        <v>82</v>
      </c>
      <c r="AY105" s="16" t="s">
        <v>110</v>
      </c>
      <c r="BE105" s="206">
        <f>IF(N105="základní",J105,0)</f>
        <v>0</v>
      </c>
      <c r="BF105" s="206">
        <f>IF(N105="snížená",J105,0)</f>
        <v>0</v>
      </c>
      <c r="BG105" s="206">
        <f>IF(N105="zákl. přenesená",J105,0)</f>
        <v>0</v>
      </c>
      <c r="BH105" s="206">
        <f>IF(N105="sníž. přenesená",J105,0)</f>
        <v>0</v>
      </c>
      <c r="BI105" s="206">
        <f>IF(N105="nulová",J105,0)</f>
        <v>0</v>
      </c>
      <c r="BJ105" s="16" t="s">
        <v>80</v>
      </c>
      <c r="BK105" s="206">
        <f>ROUND(I105*H105,1)</f>
        <v>0</v>
      </c>
      <c r="BL105" s="16" t="s">
        <v>135</v>
      </c>
      <c r="BM105" s="205" t="s">
        <v>205</v>
      </c>
    </row>
    <row r="106" s="2" customFormat="1" ht="33" customHeight="1">
      <c r="A106" s="37"/>
      <c r="B106" s="38"/>
      <c r="C106" s="195" t="s">
        <v>140</v>
      </c>
      <c r="D106" s="195" t="s">
        <v>111</v>
      </c>
      <c r="E106" s="196" t="s">
        <v>206</v>
      </c>
      <c r="F106" s="197" t="s">
        <v>207</v>
      </c>
      <c r="G106" s="198" t="s">
        <v>175</v>
      </c>
      <c r="H106" s="199">
        <v>215</v>
      </c>
      <c r="I106" s="200"/>
      <c r="J106" s="199">
        <f>ROUND(I106*H106,1)</f>
        <v>0</v>
      </c>
      <c r="K106" s="197" t="s">
        <v>115</v>
      </c>
      <c r="L106" s="43"/>
      <c r="M106" s="201" t="s">
        <v>19</v>
      </c>
      <c r="N106" s="202" t="s">
        <v>43</v>
      </c>
      <c r="O106" s="83"/>
      <c r="P106" s="203">
        <f>O106*H106</f>
        <v>0</v>
      </c>
      <c r="Q106" s="203">
        <v>0</v>
      </c>
      <c r="R106" s="203">
        <f>Q106*H106</f>
        <v>0</v>
      </c>
      <c r="S106" s="203">
        <v>0</v>
      </c>
      <c r="T106" s="204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205" t="s">
        <v>135</v>
      </c>
      <c r="AT106" s="205" t="s">
        <v>111</v>
      </c>
      <c r="AU106" s="205" t="s">
        <v>82</v>
      </c>
      <c r="AY106" s="16" t="s">
        <v>110</v>
      </c>
      <c r="BE106" s="206">
        <f>IF(N106="základní",J106,0)</f>
        <v>0</v>
      </c>
      <c r="BF106" s="206">
        <f>IF(N106="snížená",J106,0)</f>
        <v>0</v>
      </c>
      <c r="BG106" s="206">
        <f>IF(N106="zákl. přenesená",J106,0)</f>
        <v>0</v>
      </c>
      <c r="BH106" s="206">
        <f>IF(N106="sníž. přenesená",J106,0)</f>
        <v>0</v>
      </c>
      <c r="BI106" s="206">
        <f>IF(N106="nulová",J106,0)</f>
        <v>0</v>
      </c>
      <c r="BJ106" s="16" t="s">
        <v>80</v>
      </c>
      <c r="BK106" s="206">
        <f>ROUND(I106*H106,1)</f>
        <v>0</v>
      </c>
      <c r="BL106" s="16" t="s">
        <v>135</v>
      </c>
      <c r="BM106" s="205" t="s">
        <v>208</v>
      </c>
    </row>
    <row r="107" s="2" customFormat="1">
      <c r="A107" s="37"/>
      <c r="B107" s="38"/>
      <c r="C107" s="39"/>
      <c r="D107" s="207" t="s">
        <v>118</v>
      </c>
      <c r="E107" s="39"/>
      <c r="F107" s="208" t="s">
        <v>209</v>
      </c>
      <c r="G107" s="39"/>
      <c r="H107" s="39"/>
      <c r="I107" s="209"/>
      <c r="J107" s="39"/>
      <c r="K107" s="39"/>
      <c r="L107" s="43"/>
      <c r="M107" s="210"/>
      <c r="N107" s="211"/>
      <c r="O107" s="83"/>
      <c r="P107" s="83"/>
      <c r="Q107" s="83"/>
      <c r="R107" s="83"/>
      <c r="S107" s="83"/>
      <c r="T107" s="84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16" t="s">
        <v>118</v>
      </c>
      <c r="AU107" s="16" t="s">
        <v>82</v>
      </c>
    </row>
    <row r="108" s="14" customFormat="1">
      <c r="A108" s="14"/>
      <c r="B108" s="237"/>
      <c r="C108" s="238"/>
      <c r="D108" s="212" t="s">
        <v>178</v>
      </c>
      <c r="E108" s="239" t="s">
        <v>19</v>
      </c>
      <c r="F108" s="240" t="s">
        <v>201</v>
      </c>
      <c r="G108" s="238"/>
      <c r="H108" s="239" t="s">
        <v>19</v>
      </c>
      <c r="I108" s="241"/>
      <c r="J108" s="238"/>
      <c r="K108" s="238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178</v>
      </c>
      <c r="AU108" s="246" t="s">
        <v>82</v>
      </c>
      <c r="AV108" s="14" t="s">
        <v>80</v>
      </c>
      <c r="AW108" s="14" t="s">
        <v>33</v>
      </c>
      <c r="AX108" s="14" t="s">
        <v>72</v>
      </c>
      <c r="AY108" s="246" t="s">
        <v>110</v>
      </c>
    </row>
    <row r="109" s="13" customFormat="1">
      <c r="A109" s="13"/>
      <c r="B109" s="226"/>
      <c r="C109" s="227"/>
      <c r="D109" s="212" t="s">
        <v>178</v>
      </c>
      <c r="E109" s="228" t="s">
        <v>19</v>
      </c>
      <c r="F109" s="229" t="s">
        <v>210</v>
      </c>
      <c r="G109" s="227"/>
      <c r="H109" s="230">
        <v>215</v>
      </c>
      <c r="I109" s="231"/>
      <c r="J109" s="227"/>
      <c r="K109" s="227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178</v>
      </c>
      <c r="AU109" s="236" t="s">
        <v>82</v>
      </c>
      <c r="AV109" s="13" t="s">
        <v>82</v>
      </c>
      <c r="AW109" s="13" t="s">
        <v>33</v>
      </c>
      <c r="AX109" s="13" t="s">
        <v>72</v>
      </c>
      <c r="AY109" s="236" t="s">
        <v>110</v>
      </c>
    </row>
    <row r="110" s="11" customFormat="1" ht="22.8" customHeight="1">
      <c r="A110" s="11"/>
      <c r="B110" s="181"/>
      <c r="C110" s="182"/>
      <c r="D110" s="183" t="s">
        <v>71</v>
      </c>
      <c r="E110" s="224" t="s">
        <v>140</v>
      </c>
      <c r="F110" s="224" t="s">
        <v>211</v>
      </c>
      <c r="G110" s="182"/>
      <c r="H110" s="182"/>
      <c r="I110" s="185"/>
      <c r="J110" s="225">
        <f>BK110</f>
        <v>0</v>
      </c>
      <c r="K110" s="182"/>
      <c r="L110" s="187"/>
      <c r="M110" s="188"/>
      <c r="N110" s="189"/>
      <c r="O110" s="189"/>
      <c r="P110" s="190">
        <f>SUM(P111:P134)</f>
        <v>0</v>
      </c>
      <c r="Q110" s="189"/>
      <c r="R110" s="190">
        <f>SUM(R111:R134)</f>
        <v>489.13199999999995</v>
      </c>
      <c r="S110" s="189"/>
      <c r="T110" s="191">
        <f>SUM(T111:T134)</f>
        <v>0</v>
      </c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R110" s="192" t="s">
        <v>80</v>
      </c>
      <c r="AT110" s="193" t="s">
        <v>71</v>
      </c>
      <c r="AU110" s="193" t="s">
        <v>80</v>
      </c>
      <c r="AY110" s="192" t="s">
        <v>110</v>
      </c>
      <c r="BK110" s="194">
        <f>SUM(BK111:BK134)</f>
        <v>0</v>
      </c>
    </row>
    <row r="111" s="2" customFormat="1" ht="24.15" customHeight="1">
      <c r="A111" s="37"/>
      <c r="B111" s="38"/>
      <c r="C111" s="195" t="s">
        <v>146</v>
      </c>
      <c r="D111" s="195" t="s">
        <v>111</v>
      </c>
      <c r="E111" s="196" t="s">
        <v>212</v>
      </c>
      <c r="F111" s="197" t="s">
        <v>213</v>
      </c>
      <c r="G111" s="198" t="s">
        <v>175</v>
      </c>
      <c r="H111" s="199">
        <v>4034</v>
      </c>
      <c r="I111" s="200"/>
      <c r="J111" s="199">
        <f>ROUND(I111*H111,1)</f>
        <v>0</v>
      </c>
      <c r="K111" s="197" t="s">
        <v>115</v>
      </c>
      <c r="L111" s="43"/>
      <c r="M111" s="201" t="s">
        <v>19</v>
      </c>
      <c r="N111" s="202" t="s">
        <v>43</v>
      </c>
      <c r="O111" s="83"/>
      <c r="P111" s="203">
        <f>O111*H111</f>
        <v>0</v>
      </c>
      <c r="Q111" s="203">
        <v>0</v>
      </c>
      <c r="R111" s="203">
        <f>Q111*H111</f>
        <v>0</v>
      </c>
      <c r="S111" s="203">
        <v>0</v>
      </c>
      <c r="T111" s="204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205" t="s">
        <v>135</v>
      </c>
      <c r="AT111" s="205" t="s">
        <v>111</v>
      </c>
      <c r="AU111" s="205" t="s">
        <v>82</v>
      </c>
      <c r="AY111" s="16" t="s">
        <v>110</v>
      </c>
      <c r="BE111" s="206">
        <f>IF(N111="základní",J111,0)</f>
        <v>0</v>
      </c>
      <c r="BF111" s="206">
        <f>IF(N111="snížená",J111,0)</f>
        <v>0</v>
      </c>
      <c r="BG111" s="206">
        <f>IF(N111="zákl. přenesená",J111,0)</f>
        <v>0</v>
      </c>
      <c r="BH111" s="206">
        <f>IF(N111="sníž. přenesená",J111,0)</f>
        <v>0</v>
      </c>
      <c r="BI111" s="206">
        <f>IF(N111="nulová",J111,0)</f>
        <v>0</v>
      </c>
      <c r="BJ111" s="16" t="s">
        <v>80</v>
      </c>
      <c r="BK111" s="206">
        <f>ROUND(I111*H111,1)</f>
        <v>0</v>
      </c>
      <c r="BL111" s="16" t="s">
        <v>135</v>
      </c>
      <c r="BM111" s="205" t="s">
        <v>214</v>
      </c>
    </row>
    <row r="112" s="2" customFormat="1">
      <c r="A112" s="37"/>
      <c r="B112" s="38"/>
      <c r="C112" s="39"/>
      <c r="D112" s="207" t="s">
        <v>118</v>
      </c>
      <c r="E112" s="39"/>
      <c r="F112" s="208" t="s">
        <v>215</v>
      </c>
      <c r="G112" s="39"/>
      <c r="H112" s="39"/>
      <c r="I112" s="209"/>
      <c r="J112" s="39"/>
      <c r="K112" s="39"/>
      <c r="L112" s="43"/>
      <c r="M112" s="210"/>
      <c r="N112" s="211"/>
      <c r="O112" s="83"/>
      <c r="P112" s="83"/>
      <c r="Q112" s="83"/>
      <c r="R112" s="83"/>
      <c r="S112" s="83"/>
      <c r="T112" s="84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16" t="s">
        <v>118</v>
      </c>
      <c r="AU112" s="16" t="s">
        <v>82</v>
      </c>
    </row>
    <row r="113" s="2" customFormat="1" ht="49.05" customHeight="1">
      <c r="A113" s="37"/>
      <c r="B113" s="38"/>
      <c r="C113" s="195" t="s">
        <v>152</v>
      </c>
      <c r="D113" s="195" t="s">
        <v>111</v>
      </c>
      <c r="E113" s="196" t="s">
        <v>216</v>
      </c>
      <c r="F113" s="197" t="s">
        <v>217</v>
      </c>
      <c r="G113" s="198" t="s">
        <v>175</v>
      </c>
      <c r="H113" s="199">
        <v>4034</v>
      </c>
      <c r="I113" s="200"/>
      <c r="J113" s="199">
        <f>ROUND(I113*H113,1)</f>
        <v>0</v>
      </c>
      <c r="K113" s="197" t="s">
        <v>115</v>
      </c>
      <c r="L113" s="43"/>
      <c r="M113" s="201" t="s">
        <v>19</v>
      </c>
      <c r="N113" s="202" t="s">
        <v>43</v>
      </c>
      <c r="O113" s="83"/>
      <c r="P113" s="203">
        <f>O113*H113</f>
        <v>0</v>
      </c>
      <c r="Q113" s="203">
        <v>0</v>
      </c>
      <c r="R113" s="203">
        <f>Q113*H113</f>
        <v>0</v>
      </c>
      <c r="S113" s="203">
        <v>0</v>
      </c>
      <c r="T113" s="204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205" t="s">
        <v>135</v>
      </c>
      <c r="AT113" s="205" t="s">
        <v>111</v>
      </c>
      <c r="AU113" s="205" t="s">
        <v>82</v>
      </c>
      <c r="AY113" s="16" t="s">
        <v>110</v>
      </c>
      <c r="BE113" s="206">
        <f>IF(N113="základní",J113,0)</f>
        <v>0</v>
      </c>
      <c r="BF113" s="206">
        <f>IF(N113="snížená",J113,0)</f>
        <v>0</v>
      </c>
      <c r="BG113" s="206">
        <f>IF(N113="zákl. přenesená",J113,0)</f>
        <v>0</v>
      </c>
      <c r="BH113" s="206">
        <f>IF(N113="sníž. přenesená",J113,0)</f>
        <v>0</v>
      </c>
      <c r="BI113" s="206">
        <f>IF(N113="nulová",J113,0)</f>
        <v>0</v>
      </c>
      <c r="BJ113" s="16" t="s">
        <v>80</v>
      </c>
      <c r="BK113" s="206">
        <f>ROUND(I113*H113,1)</f>
        <v>0</v>
      </c>
      <c r="BL113" s="16" t="s">
        <v>135</v>
      </c>
      <c r="BM113" s="205" t="s">
        <v>218</v>
      </c>
    </row>
    <row r="114" s="2" customFormat="1">
      <c r="A114" s="37"/>
      <c r="B114" s="38"/>
      <c r="C114" s="39"/>
      <c r="D114" s="207" t="s">
        <v>118</v>
      </c>
      <c r="E114" s="39"/>
      <c r="F114" s="208" t="s">
        <v>219</v>
      </c>
      <c r="G114" s="39"/>
      <c r="H114" s="39"/>
      <c r="I114" s="209"/>
      <c r="J114" s="39"/>
      <c r="K114" s="39"/>
      <c r="L114" s="43"/>
      <c r="M114" s="210"/>
      <c r="N114" s="211"/>
      <c r="O114" s="83"/>
      <c r="P114" s="83"/>
      <c r="Q114" s="83"/>
      <c r="R114" s="83"/>
      <c r="S114" s="83"/>
      <c r="T114" s="84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16" t="s">
        <v>118</v>
      </c>
      <c r="AU114" s="16" t="s">
        <v>82</v>
      </c>
    </row>
    <row r="115" s="14" customFormat="1">
      <c r="A115" s="14"/>
      <c r="B115" s="237"/>
      <c r="C115" s="238"/>
      <c r="D115" s="212" t="s">
        <v>178</v>
      </c>
      <c r="E115" s="239" t="s">
        <v>19</v>
      </c>
      <c r="F115" s="240" t="s">
        <v>220</v>
      </c>
      <c r="G115" s="238"/>
      <c r="H115" s="239" t="s">
        <v>19</v>
      </c>
      <c r="I115" s="241"/>
      <c r="J115" s="238"/>
      <c r="K115" s="238"/>
      <c r="L115" s="242"/>
      <c r="M115" s="243"/>
      <c r="N115" s="244"/>
      <c r="O115" s="244"/>
      <c r="P115" s="244"/>
      <c r="Q115" s="244"/>
      <c r="R115" s="244"/>
      <c r="S115" s="244"/>
      <c r="T115" s="24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178</v>
      </c>
      <c r="AU115" s="246" t="s">
        <v>82</v>
      </c>
      <c r="AV115" s="14" t="s">
        <v>80</v>
      </c>
      <c r="AW115" s="14" t="s">
        <v>33</v>
      </c>
      <c r="AX115" s="14" t="s">
        <v>72</v>
      </c>
      <c r="AY115" s="246" t="s">
        <v>110</v>
      </c>
    </row>
    <row r="116" s="13" customFormat="1">
      <c r="A116" s="13"/>
      <c r="B116" s="226"/>
      <c r="C116" s="227"/>
      <c r="D116" s="212" t="s">
        <v>178</v>
      </c>
      <c r="E116" s="228" t="s">
        <v>19</v>
      </c>
      <c r="F116" s="229" t="s">
        <v>221</v>
      </c>
      <c r="G116" s="227"/>
      <c r="H116" s="230">
        <v>4034</v>
      </c>
      <c r="I116" s="231"/>
      <c r="J116" s="227"/>
      <c r="K116" s="227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178</v>
      </c>
      <c r="AU116" s="236" t="s">
        <v>82</v>
      </c>
      <c r="AV116" s="13" t="s">
        <v>82</v>
      </c>
      <c r="AW116" s="13" t="s">
        <v>33</v>
      </c>
      <c r="AX116" s="13" t="s">
        <v>72</v>
      </c>
      <c r="AY116" s="236" t="s">
        <v>110</v>
      </c>
    </row>
    <row r="117" s="2" customFormat="1" ht="24.15" customHeight="1">
      <c r="A117" s="37"/>
      <c r="B117" s="38"/>
      <c r="C117" s="195" t="s">
        <v>158</v>
      </c>
      <c r="D117" s="195" t="s">
        <v>111</v>
      </c>
      <c r="E117" s="196" t="s">
        <v>222</v>
      </c>
      <c r="F117" s="197" t="s">
        <v>223</v>
      </c>
      <c r="G117" s="198" t="s">
        <v>175</v>
      </c>
      <c r="H117" s="199">
        <v>20973</v>
      </c>
      <c r="I117" s="200"/>
      <c r="J117" s="199">
        <f>ROUND(I117*H117,1)</f>
        <v>0</v>
      </c>
      <c r="K117" s="197" t="s">
        <v>19</v>
      </c>
      <c r="L117" s="43"/>
      <c r="M117" s="201" t="s">
        <v>19</v>
      </c>
      <c r="N117" s="202" t="s">
        <v>43</v>
      </c>
      <c r="O117" s="83"/>
      <c r="P117" s="203">
        <f>O117*H117</f>
        <v>0</v>
      </c>
      <c r="Q117" s="203">
        <v>0</v>
      </c>
      <c r="R117" s="203">
        <f>Q117*H117</f>
        <v>0</v>
      </c>
      <c r="S117" s="203">
        <v>0</v>
      </c>
      <c r="T117" s="204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205" t="s">
        <v>135</v>
      </c>
      <c r="AT117" s="205" t="s">
        <v>111</v>
      </c>
      <c r="AU117" s="205" t="s">
        <v>82</v>
      </c>
      <c r="AY117" s="16" t="s">
        <v>110</v>
      </c>
      <c r="BE117" s="206">
        <f>IF(N117="základní",J117,0)</f>
        <v>0</v>
      </c>
      <c r="BF117" s="206">
        <f>IF(N117="snížená",J117,0)</f>
        <v>0</v>
      </c>
      <c r="BG117" s="206">
        <f>IF(N117="zákl. přenesená",J117,0)</f>
        <v>0</v>
      </c>
      <c r="BH117" s="206">
        <f>IF(N117="sníž. přenesená",J117,0)</f>
        <v>0</v>
      </c>
      <c r="BI117" s="206">
        <f>IF(N117="nulová",J117,0)</f>
        <v>0</v>
      </c>
      <c r="BJ117" s="16" t="s">
        <v>80</v>
      </c>
      <c r="BK117" s="206">
        <f>ROUND(I117*H117,1)</f>
        <v>0</v>
      </c>
      <c r="BL117" s="16" t="s">
        <v>135</v>
      </c>
      <c r="BM117" s="205" t="s">
        <v>224</v>
      </c>
    </row>
    <row r="118" s="2" customFormat="1" ht="44.25" customHeight="1">
      <c r="A118" s="37"/>
      <c r="B118" s="38"/>
      <c r="C118" s="195" t="s">
        <v>225</v>
      </c>
      <c r="D118" s="195" t="s">
        <v>111</v>
      </c>
      <c r="E118" s="196" t="s">
        <v>226</v>
      </c>
      <c r="F118" s="197" t="s">
        <v>227</v>
      </c>
      <c r="G118" s="198" t="s">
        <v>175</v>
      </c>
      <c r="H118" s="199">
        <v>20368</v>
      </c>
      <c r="I118" s="200"/>
      <c r="J118" s="199">
        <f>ROUND(I118*H118,1)</f>
        <v>0</v>
      </c>
      <c r="K118" s="197" t="s">
        <v>115</v>
      </c>
      <c r="L118" s="43"/>
      <c r="M118" s="201" t="s">
        <v>19</v>
      </c>
      <c r="N118" s="202" t="s">
        <v>43</v>
      </c>
      <c r="O118" s="83"/>
      <c r="P118" s="203">
        <f>O118*H118</f>
        <v>0</v>
      </c>
      <c r="Q118" s="203">
        <v>0</v>
      </c>
      <c r="R118" s="203">
        <f>Q118*H118</f>
        <v>0</v>
      </c>
      <c r="S118" s="203">
        <v>0</v>
      </c>
      <c r="T118" s="204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205" t="s">
        <v>135</v>
      </c>
      <c r="AT118" s="205" t="s">
        <v>111</v>
      </c>
      <c r="AU118" s="205" t="s">
        <v>82</v>
      </c>
      <c r="AY118" s="16" t="s">
        <v>110</v>
      </c>
      <c r="BE118" s="206">
        <f>IF(N118="základní",J118,0)</f>
        <v>0</v>
      </c>
      <c r="BF118" s="206">
        <f>IF(N118="snížená",J118,0)</f>
        <v>0</v>
      </c>
      <c r="BG118" s="206">
        <f>IF(N118="zákl. přenesená",J118,0)</f>
        <v>0</v>
      </c>
      <c r="BH118" s="206">
        <f>IF(N118="sníž. přenesená",J118,0)</f>
        <v>0</v>
      </c>
      <c r="BI118" s="206">
        <f>IF(N118="nulová",J118,0)</f>
        <v>0</v>
      </c>
      <c r="BJ118" s="16" t="s">
        <v>80</v>
      </c>
      <c r="BK118" s="206">
        <f>ROUND(I118*H118,1)</f>
        <v>0</v>
      </c>
      <c r="BL118" s="16" t="s">
        <v>135</v>
      </c>
      <c r="BM118" s="205" t="s">
        <v>228</v>
      </c>
    </row>
    <row r="119" s="2" customFormat="1">
      <c r="A119" s="37"/>
      <c r="B119" s="38"/>
      <c r="C119" s="39"/>
      <c r="D119" s="207" t="s">
        <v>118</v>
      </c>
      <c r="E119" s="39"/>
      <c r="F119" s="208" t="s">
        <v>229</v>
      </c>
      <c r="G119" s="39"/>
      <c r="H119" s="39"/>
      <c r="I119" s="209"/>
      <c r="J119" s="39"/>
      <c r="K119" s="39"/>
      <c r="L119" s="43"/>
      <c r="M119" s="210"/>
      <c r="N119" s="211"/>
      <c r="O119" s="83"/>
      <c r="P119" s="83"/>
      <c r="Q119" s="83"/>
      <c r="R119" s="83"/>
      <c r="S119" s="83"/>
      <c r="T119" s="84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118</v>
      </c>
      <c r="AU119" s="16" t="s">
        <v>82</v>
      </c>
    </row>
    <row r="120" s="2" customFormat="1">
      <c r="A120" s="37"/>
      <c r="B120" s="38"/>
      <c r="C120" s="39"/>
      <c r="D120" s="212" t="s">
        <v>120</v>
      </c>
      <c r="E120" s="39"/>
      <c r="F120" s="213" t="s">
        <v>230</v>
      </c>
      <c r="G120" s="39"/>
      <c r="H120" s="39"/>
      <c r="I120" s="209"/>
      <c r="J120" s="39"/>
      <c r="K120" s="39"/>
      <c r="L120" s="43"/>
      <c r="M120" s="210"/>
      <c r="N120" s="211"/>
      <c r="O120" s="83"/>
      <c r="P120" s="83"/>
      <c r="Q120" s="83"/>
      <c r="R120" s="83"/>
      <c r="S120" s="83"/>
      <c r="T120" s="84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120</v>
      </c>
      <c r="AU120" s="16" t="s">
        <v>82</v>
      </c>
    </row>
    <row r="121" s="2" customFormat="1" ht="24.15" customHeight="1">
      <c r="A121" s="37"/>
      <c r="B121" s="38"/>
      <c r="C121" s="195" t="s">
        <v>231</v>
      </c>
      <c r="D121" s="195" t="s">
        <v>111</v>
      </c>
      <c r="E121" s="196" t="s">
        <v>232</v>
      </c>
      <c r="F121" s="197" t="s">
        <v>233</v>
      </c>
      <c r="G121" s="198" t="s">
        <v>175</v>
      </c>
      <c r="H121" s="199">
        <v>20680</v>
      </c>
      <c r="I121" s="200"/>
      <c r="J121" s="199">
        <f>ROUND(I121*H121,1)</f>
        <v>0</v>
      </c>
      <c r="K121" s="197" t="s">
        <v>19</v>
      </c>
      <c r="L121" s="43"/>
      <c r="M121" s="201" t="s">
        <v>19</v>
      </c>
      <c r="N121" s="202" t="s">
        <v>43</v>
      </c>
      <c r="O121" s="83"/>
      <c r="P121" s="203">
        <f>O121*H121</f>
        <v>0</v>
      </c>
      <c r="Q121" s="203">
        <v>0</v>
      </c>
      <c r="R121" s="203">
        <f>Q121*H121</f>
        <v>0</v>
      </c>
      <c r="S121" s="203">
        <v>0</v>
      </c>
      <c r="T121" s="204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05" t="s">
        <v>135</v>
      </c>
      <c r="AT121" s="205" t="s">
        <v>111</v>
      </c>
      <c r="AU121" s="205" t="s">
        <v>82</v>
      </c>
      <c r="AY121" s="16" t="s">
        <v>110</v>
      </c>
      <c r="BE121" s="206">
        <f>IF(N121="základní",J121,0)</f>
        <v>0</v>
      </c>
      <c r="BF121" s="206">
        <f>IF(N121="snížená",J121,0)</f>
        <v>0</v>
      </c>
      <c r="BG121" s="206">
        <f>IF(N121="zákl. přenesená",J121,0)</f>
        <v>0</v>
      </c>
      <c r="BH121" s="206">
        <f>IF(N121="sníž. přenesená",J121,0)</f>
        <v>0</v>
      </c>
      <c r="BI121" s="206">
        <f>IF(N121="nulová",J121,0)</f>
        <v>0</v>
      </c>
      <c r="BJ121" s="16" t="s">
        <v>80</v>
      </c>
      <c r="BK121" s="206">
        <f>ROUND(I121*H121,1)</f>
        <v>0</v>
      </c>
      <c r="BL121" s="16" t="s">
        <v>135</v>
      </c>
      <c r="BM121" s="205" t="s">
        <v>234</v>
      </c>
    </row>
    <row r="122" s="2" customFormat="1" ht="49.05" customHeight="1">
      <c r="A122" s="37"/>
      <c r="B122" s="38"/>
      <c r="C122" s="195" t="s">
        <v>14</v>
      </c>
      <c r="D122" s="195" t="s">
        <v>111</v>
      </c>
      <c r="E122" s="196" t="s">
        <v>235</v>
      </c>
      <c r="F122" s="197" t="s">
        <v>236</v>
      </c>
      <c r="G122" s="198" t="s">
        <v>175</v>
      </c>
      <c r="H122" s="199">
        <v>20471</v>
      </c>
      <c r="I122" s="200"/>
      <c r="J122" s="199">
        <f>ROUND(I122*H122,1)</f>
        <v>0</v>
      </c>
      <c r="K122" s="197" t="s">
        <v>115</v>
      </c>
      <c r="L122" s="43"/>
      <c r="M122" s="201" t="s">
        <v>19</v>
      </c>
      <c r="N122" s="202" t="s">
        <v>43</v>
      </c>
      <c r="O122" s="83"/>
      <c r="P122" s="203">
        <f>O122*H122</f>
        <v>0</v>
      </c>
      <c r="Q122" s="203">
        <v>0</v>
      </c>
      <c r="R122" s="203">
        <f>Q122*H122</f>
        <v>0</v>
      </c>
      <c r="S122" s="203">
        <v>0</v>
      </c>
      <c r="T122" s="204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05" t="s">
        <v>135</v>
      </c>
      <c r="AT122" s="205" t="s">
        <v>111</v>
      </c>
      <c r="AU122" s="205" t="s">
        <v>82</v>
      </c>
      <c r="AY122" s="16" t="s">
        <v>110</v>
      </c>
      <c r="BE122" s="206">
        <f>IF(N122="základní",J122,0)</f>
        <v>0</v>
      </c>
      <c r="BF122" s="206">
        <f>IF(N122="snížená",J122,0)</f>
        <v>0</v>
      </c>
      <c r="BG122" s="206">
        <f>IF(N122="zákl. přenesená",J122,0)</f>
        <v>0</v>
      </c>
      <c r="BH122" s="206">
        <f>IF(N122="sníž. přenesená",J122,0)</f>
        <v>0</v>
      </c>
      <c r="BI122" s="206">
        <f>IF(N122="nulová",J122,0)</f>
        <v>0</v>
      </c>
      <c r="BJ122" s="16" t="s">
        <v>80</v>
      </c>
      <c r="BK122" s="206">
        <f>ROUND(I122*H122,1)</f>
        <v>0</v>
      </c>
      <c r="BL122" s="16" t="s">
        <v>135</v>
      </c>
      <c r="BM122" s="205" t="s">
        <v>237</v>
      </c>
    </row>
    <row r="123" s="2" customFormat="1">
      <c r="A123" s="37"/>
      <c r="B123" s="38"/>
      <c r="C123" s="39"/>
      <c r="D123" s="207" t="s">
        <v>118</v>
      </c>
      <c r="E123" s="39"/>
      <c r="F123" s="208" t="s">
        <v>238</v>
      </c>
      <c r="G123" s="39"/>
      <c r="H123" s="39"/>
      <c r="I123" s="209"/>
      <c r="J123" s="39"/>
      <c r="K123" s="39"/>
      <c r="L123" s="43"/>
      <c r="M123" s="210"/>
      <c r="N123" s="211"/>
      <c r="O123" s="83"/>
      <c r="P123" s="83"/>
      <c r="Q123" s="83"/>
      <c r="R123" s="83"/>
      <c r="S123" s="83"/>
      <c r="T123" s="84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118</v>
      </c>
      <c r="AU123" s="16" t="s">
        <v>82</v>
      </c>
    </row>
    <row r="124" s="2" customFormat="1">
      <c r="A124" s="37"/>
      <c r="B124" s="38"/>
      <c r="C124" s="39"/>
      <c r="D124" s="212" t="s">
        <v>120</v>
      </c>
      <c r="E124" s="39"/>
      <c r="F124" s="213" t="s">
        <v>239</v>
      </c>
      <c r="G124" s="39"/>
      <c r="H124" s="39"/>
      <c r="I124" s="209"/>
      <c r="J124" s="39"/>
      <c r="K124" s="39"/>
      <c r="L124" s="43"/>
      <c r="M124" s="210"/>
      <c r="N124" s="211"/>
      <c r="O124" s="83"/>
      <c r="P124" s="83"/>
      <c r="Q124" s="83"/>
      <c r="R124" s="83"/>
      <c r="S124" s="83"/>
      <c r="T124" s="84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120</v>
      </c>
      <c r="AU124" s="16" t="s">
        <v>82</v>
      </c>
    </row>
    <row r="125" s="13" customFormat="1">
      <c r="A125" s="13"/>
      <c r="B125" s="226"/>
      <c r="C125" s="227"/>
      <c r="D125" s="212" t="s">
        <v>178</v>
      </c>
      <c r="E125" s="228" t="s">
        <v>19</v>
      </c>
      <c r="F125" s="229" t="s">
        <v>240</v>
      </c>
      <c r="G125" s="227"/>
      <c r="H125" s="230">
        <v>13117</v>
      </c>
      <c r="I125" s="231"/>
      <c r="J125" s="227"/>
      <c r="K125" s="227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178</v>
      </c>
      <c r="AU125" s="236" t="s">
        <v>82</v>
      </c>
      <c r="AV125" s="13" t="s">
        <v>82</v>
      </c>
      <c r="AW125" s="13" t="s">
        <v>33</v>
      </c>
      <c r="AX125" s="13" t="s">
        <v>72</v>
      </c>
      <c r="AY125" s="236" t="s">
        <v>110</v>
      </c>
    </row>
    <row r="126" s="13" customFormat="1">
      <c r="A126" s="13"/>
      <c r="B126" s="226"/>
      <c r="C126" s="227"/>
      <c r="D126" s="212" t="s">
        <v>178</v>
      </c>
      <c r="E126" s="228" t="s">
        <v>19</v>
      </c>
      <c r="F126" s="229" t="s">
        <v>241</v>
      </c>
      <c r="G126" s="227"/>
      <c r="H126" s="230">
        <v>7042</v>
      </c>
      <c r="I126" s="231"/>
      <c r="J126" s="227"/>
      <c r="K126" s="227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178</v>
      </c>
      <c r="AU126" s="236" t="s">
        <v>82</v>
      </c>
      <c r="AV126" s="13" t="s">
        <v>82</v>
      </c>
      <c r="AW126" s="13" t="s">
        <v>33</v>
      </c>
      <c r="AX126" s="13" t="s">
        <v>72</v>
      </c>
      <c r="AY126" s="236" t="s">
        <v>110</v>
      </c>
    </row>
    <row r="127" s="13" customFormat="1">
      <c r="A127" s="13"/>
      <c r="B127" s="226"/>
      <c r="C127" s="227"/>
      <c r="D127" s="212" t="s">
        <v>178</v>
      </c>
      <c r="E127" s="228" t="s">
        <v>19</v>
      </c>
      <c r="F127" s="229" t="s">
        <v>242</v>
      </c>
      <c r="G127" s="227"/>
      <c r="H127" s="230">
        <v>312</v>
      </c>
      <c r="I127" s="231"/>
      <c r="J127" s="227"/>
      <c r="K127" s="227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178</v>
      </c>
      <c r="AU127" s="236" t="s">
        <v>82</v>
      </c>
      <c r="AV127" s="13" t="s">
        <v>82</v>
      </c>
      <c r="AW127" s="13" t="s">
        <v>33</v>
      </c>
      <c r="AX127" s="13" t="s">
        <v>72</v>
      </c>
      <c r="AY127" s="236" t="s">
        <v>110</v>
      </c>
    </row>
    <row r="128" s="2" customFormat="1" ht="37.8" customHeight="1">
      <c r="A128" s="37"/>
      <c r="B128" s="38"/>
      <c r="C128" s="195" t="s">
        <v>8</v>
      </c>
      <c r="D128" s="195" t="s">
        <v>111</v>
      </c>
      <c r="E128" s="196" t="s">
        <v>243</v>
      </c>
      <c r="F128" s="197" t="s">
        <v>244</v>
      </c>
      <c r="G128" s="198" t="s">
        <v>175</v>
      </c>
      <c r="H128" s="199">
        <v>215</v>
      </c>
      <c r="I128" s="200"/>
      <c r="J128" s="199">
        <f>ROUND(I128*H128,1)</f>
        <v>0</v>
      </c>
      <c r="K128" s="197" t="s">
        <v>115</v>
      </c>
      <c r="L128" s="43"/>
      <c r="M128" s="201" t="s">
        <v>19</v>
      </c>
      <c r="N128" s="202" t="s">
        <v>43</v>
      </c>
      <c r="O128" s="83"/>
      <c r="P128" s="203">
        <f>O128*H128</f>
        <v>0</v>
      </c>
      <c r="Q128" s="203">
        <v>0.32400000000000001</v>
      </c>
      <c r="R128" s="203">
        <f>Q128*H128</f>
        <v>69.659999999999997</v>
      </c>
      <c r="S128" s="203">
        <v>0</v>
      </c>
      <c r="T128" s="204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05" t="s">
        <v>135</v>
      </c>
      <c r="AT128" s="205" t="s">
        <v>111</v>
      </c>
      <c r="AU128" s="205" t="s">
        <v>82</v>
      </c>
      <c r="AY128" s="16" t="s">
        <v>110</v>
      </c>
      <c r="BE128" s="206">
        <f>IF(N128="základní",J128,0)</f>
        <v>0</v>
      </c>
      <c r="BF128" s="206">
        <f>IF(N128="snížená",J128,0)</f>
        <v>0</v>
      </c>
      <c r="BG128" s="206">
        <f>IF(N128="zákl. přenesená",J128,0)</f>
        <v>0</v>
      </c>
      <c r="BH128" s="206">
        <f>IF(N128="sníž. přenesená",J128,0)</f>
        <v>0</v>
      </c>
      <c r="BI128" s="206">
        <f>IF(N128="nulová",J128,0)</f>
        <v>0</v>
      </c>
      <c r="BJ128" s="16" t="s">
        <v>80</v>
      </c>
      <c r="BK128" s="206">
        <f>ROUND(I128*H128,1)</f>
        <v>0</v>
      </c>
      <c r="BL128" s="16" t="s">
        <v>135</v>
      </c>
      <c r="BM128" s="205" t="s">
        <v>245</v>
      </c>
    </row>
    <row r="129" s="2" customFormat="1">
      <c r="A129" s="37"/>
      <c r="B129" s="38"/>
      <c r="C129" s="39"/>
      <c r="D129" s="207" t="s">
        <v>118</v>
      </c>
      <c r="E129" s="39"/>
      <c r="F129" s="208" t="s">
        <v>246</v>
      </c>
      <c r="G129" s="39"/>
      <c r="H129" s="39"/>
      <c r="I129" s="209"/>
      <c r="J129" s="39"/>
      <c r="K129" s="39"/>
      <c r="L129" s="43"/>
      <c r="M129" s="210"/>
      <c r="N129" s="211"/>
      <c r="O129" s="83"/>
      <c r="P129" s="83"/>
      <c r="Q129" s="83"/>
      <c r="R129" s="83"/>
      <c r="S129" s="83"/>
      <c r="T129" s="84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118</v>
      </c>
      <c r="AU129" s="16" t="s">
        <v>82</v>
      </c>
    </row>
    <row r="130" s="14" customFormat="1">
      <c r="A130" s="14"/>
      <c r="B130" s="237"/>
      <c r="C130" s="238"/>
      <c r="D130" s="212" t="s">
        <v>178</v>
      </c>
      <c r="E130" s="239" t="s">
        <v>19</v>
      </c>
      <c r="F130" s="240" t="s">
        <v>201</v>
      </c>
      <c r="G130" s="238"/>
      <c r="H130" s="239" t="s">
        <v>19</v>
      </c>
      <c r="I130" s="241"/>
      <c r="J130" s="238"/>
      <c r="K130" s="238"/>
      <c r="L130" s="242"/>
      <c r="M130" s="243"/>
      <c r="N130" s="244"/>
      <c r="O130" s="244"/>
      <c r="P130" s="244"/>
      <c r="Q130" s="244"/>
      <c r="R130" s="244"/>
      <c r="S130" s="244"/>
      <c r="T130" s="24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6" t="s">
        <v>178</v>
      </c>
      <c r="AU130" s="246" t="s">
        <v>82</v>
      </c>
      <c r="AV130" s="14" t="s">
        <v>80</v>
      </c>
      <c r="AW130" s="14" t="s">
        <v>33</v>
      </c>
      <c r="AX130" s="14" t="s">
        <v>72</v>
      </c>
      <c r="AY130" s="246" t="s">
        <v>110</v>
      </c>
    </row>
    <row r="131" s="13" customFormat="1">
      <c r="A131" s="13"/>
      <c r="B131" s="226"/>
      <c r="C131" s="227"/>
      <c r="D131" s="212" t="s">
        <v>178</v>
      </c>
      <c r="E131" s="228" t="s">
        <v>19</v>
      </c>
      <c r="F131" s="229" t="s">
        <v>210</v>
      </c>
      <c r="G131" s="227"/>
      <c r="H131" s="230">
        <v>215</v>
      </c>
      <c r="I131" s="231"/>
      <c r="J131" s="227"/>
      <c r="K131" s="227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178</v>
      </c>
      <c r="AU131" s="236" t="s">
        <v>82</v>
      </c>
      <c r="AV131" s="13" t="s">
        <v>82</v>
      </c>
      <c r="AW131" s="13" t="s">
        <v>33</v>
      </c>
      <c r="AX131" s="13" t="s">
        <v>72</v>
      </c>
      <c r="AY131" s="236" t="s">
        <v>110</v>
      </c>
    </row>
    <row r="132" s="2" customFormat="1" ht="37.8" customHeight="1">
      <c r="A132" s="37"/>
      <c r="B132" s="38"/>
      <c r="C132" s="195" t="s">
        <v>247</v>
      </c>
      <c r="D132" s="195" t="s">
        <v>111</v>
      </c>
      <c r="E132" s="196" t="s">
        <v>248</v>
      </c>
      <c r="F132" s="197" t="s">
        <v>249</v>
      </c>
      <c r="G132" s="198" t="s">
        <v>175</v>
      </c>
      <c r="H132" s="199">
        <v>1942</v>
      </c>
      <c r="I132" s="200"/>
      <c r="J132" s="199">
        <f>ROUND(I132*H132,1)</f>
        <v>0</v>
      </c>
      <c r="K132" s="197" t="s">
        <v>115</v>
      </c>
      <c r="L132" s="43"/>
      <c r="M132" s="201" t="s">
        <v>19</v>
      </c>
      <c r="N132" s="202" t="s">
        <v>43</v>
      </c>
      <c r="O132" s="83"/>
      <c r="P132" s="203">
        <f>O132*H132</f>
        <v>0</v>
      </c>
      <c r="Q132" s="203">
        <v>0.216</v>
      </c>
      <c r="R132" s="203">
        <f>Q132*H132</f>
        <v>419.47199999999998</v>
      </c>
      <c r="S132" s="203">
        <v>0</v>
      </c>
      <c r="T132" s="204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05" t="s">
        <v>135</v>
      </c>
      <c r="AT132" s="205" t="s">
        <v>111</v>
      </c>
      <c r="AU132" s="205" t="s">
        <v>82</v>
      </c>
      <c r="AY132" s="16" t="s">
        <v>110</v>
      </c>
      <c r="BE132" s="206">
        <f>IF(N132="základní",J132,0)</f>
        <v>0</v>
      </c>
      <c r="BF132" s="206">
        <f>IF(N132="snížená",J132,0)</f>
        <v>0</v>
      </c>
      <c r="BG132" s="206">
        <f>IF(N132="zákl. přenesená",J132,0)</f>
        <v>0</v>
      </c>
      <c r="BH132" s="206">
        <f>IF(N132="sníž. přenesená",J132,0)</f>
        <v>0</v>
      </c>
      <c r="BI132" s="206">
        <f>IF(N132="nulová",J132,0)</f>
        <v>0</v>
      </c>
      <c r="BJ132" s="16" t="s">
        <v>80</v>
      </c>
      <c r="BK132" s="206">
        <f>ROUND(I132*H132,1)</f>
        <v>0</v>
      </c>
      <c r="BL132" s="16" t="s">
        <v>135</v>
      </c>
      <c r="BM132" s="205" t="s">
        <v>250</v>
      </c>
    </row>
    <row r="133" s="2" customFormat="1">
      <c r="A133" s="37"/>
      <c r="B133" s="38"/>
      <c r="C133" s="39"/>
      <c r="D133" s="207" t="s">
        <v>118</v>
      </c>
      <c r="E133" s="39"/>
      <c r="F133" s="208" t="s">
        <v>251</v>
      </c>
      <c r="G133" s="39"/>
      <c r="H133" s="39"/>
      <c r="I133" s="209"/>
      <c r="J133" s="39"/>
      <c r="K133" s="39"/>
      <c r="L133" s="43"/>
      <c r="M133" s="210"/>
      <c r="N133" s="211"/>
      <c r="O133" s="83"/>
      <c r="P133" s="83"/>
      <c r="Q133" s="83"/>
      <c r="R133" s="83"/>
      <c r="S133" s="83"/>
      <c r="T133" s="84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118</v>
      </c>
      <c r="AU133" s="16" t="s">
        <v>82</v>
      </c>
    </row>
    <row r="134" s="2" customFormat="1">
      <c r="A134" s="37"/>
      <c r="B134" s="38"/>
      <c r="C134" s="39"/>
      <c r="D134" s="212" t="s">
        <v>120</v>
      </c>
      <c r="E134" s="39"/>
      <c r="F134" s="213" t="s">
        <v>252</v>
      </c>
      <c r="G134" s="39"/>
      <c r="H134" s="39"/>
      <c r="I134" s="209"/>
      <c r="J134" s="39"/>
      <c r="K134" s="39"/>
      <c r="L134" s="43"/>
      <c r="M134" s="210"/>
      <c r="N134" s="211"/>
      <c r="O134" s="83"/>
      <c r="P134" s="83"/>
      <c r="Q134" s="83"/>
      <c r="R134" s="83"/>
      <c r="S134" s="83"/>
      <c r="T134" s="84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120</v>
      </c>
      <c r="AU134" s="16" t="s">
        <v>82</v>
      </c>
    </row>
    <row r="135" s="11" customFormat="1" ht="22.8" customHeight="1">
      <c r="A135" s="11"/>
      <c r="B135" s="181"/>
      <c r="C135" s="182"/>
      <c r="D135" s="183" t="s">
        <v>71</v>
      </c>
      <c r="E135" s="224" t="s">
        <v>225</v>
      </c>
      <c r="F135" s="224" t="s">
        <v>253</v>
      </c>
      <c r="G135" s="182"/>
      <c r="H135" s="182"/>
      <c r="I135" s="185"/>
      <c r="J135" s="225">
        <f>BK135</f>
        <v>0</v>
      </c>
      <c r="K135" s="182"/>
      <c r="L135" s="187"/>
      <c r="M135" s="188"/>
      <c r="N135" s="189"/>
      <c r="O135" s="189"/>
      <c r="P135" s="190">
        <f>SUM(P136:P184)</f>
        <v>0</v>
      </c>
      <c r="Q135" s="189"/>
      <c r="R135" s="190">
        <f>SUM(R136:R184)</f>
        <v>5.3456400000000004</v>
      </c>
      <c r="S135" s="189"/>
      <c r="T135" s="191">
        <f>SUM(T136:T184)</f>
        <v>854.89999999999998</v>
      </c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R135" s="192" t="s">
        <v>80</v>
      </c>
      <c r="AT135" s="193" t="s">
        <v>71</v>
      </c>
      <c r="AU135" s="193" t="s">
        <v>80</v>
      </c>
      <c r="AY135" s="192" t="s">
        <v>110</v>
      </c>
      <c r="BK135" s="194">
        <f>SUM(BK136:BK184)</f>
        <v>0</v>
      </c>
    </row>
    <row r="136" s="2" customFormat="1" ht="24.15" customHeight="1">
      <c r="A136" s="37"/>
      <c r="B136" s="38"/>
      <c r="C136" s="195" t="s">
        <v>254</v>
      </c>
      <c r="D136" s="195" t="s">
        <v>111</v>
      </c>
      <c r="E136" s="196" t="s">
        <v>255</v>
      </c>
      <c r="F136" s="197" t="s">
        <v>256</v>
      </c>
      <c r="G136" s="198" t="s">
        <v>124</v>
      </c>
      <c r="H136" s="199">
        <v>160</v>
      </c>
      <c r="I136" s="200"/>
      <c r="J136" s="199">
        <f>ROUND(I136*H136,1)</f>
        <v>0</v>
      </c>
      <c r="K136" s="197" t="s">
        <v>115</v>
      </c>
      <c r="L136" s="43"/>
      <c r="M136" s="201" t="s">
        <v>19</v>
      </c>
      <c r="N136" s="202" t="s">
        <v>43</v>
      </c>
      <c r="O136" s="83"/>
      <c r="P136" s="203">
        <f>O136*H136</f>
        <v>0</v>
      </c>
      <c r="Q136" s="203">
        <v>0</v>
      </c>
      <c r="R136" s="203">
        <f>Q136*H136</f>
        <v>0</v>
      </c>
      <c r="S136" s="203">
        <v>0</v>
      </c>
      <c r="T136" s="204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05" t="s">
        <v>135</v>
      </c>
      <c r="AT136" s="205" t="s">
        <v>111</v>
      </c>
      <c r="AU136" s="205" t="s">
        <v>82</v>
      </c>
      <c r="AY136" s="16" t="s">
        <v>110</v>
      </c>
      <c r="BE136" s="206">
        <f>IF(N136="základní",J136,0)</f>
        <v>0</v>
      </c>
      <c r="BF136" s="206">
        <f>IF(N136="snížená",J136,0)</f>
        <v>0</v>
      </c>
      <c r="BG136" s="206">
        <f>IF(N136="zákl. přenesená",J136,0)</f>
        <v>0</v>
      </c>
      <c r="BH136" s="206">
        <f>IF(N136="sníž. přenesená",J136,0)</f>
        <v>0</v>
      </c>
      <c r="BI136" s="206">
        <f>IF(N136="nulová",J136,0)</f>
        <v>0</v>
      </c>
      <c r="BJ136" s="16" t="s">
        <v>80</v>
      </c>
      <c r="BK136" s="206">
        <f>ROUND(I136*H136,1)</f>
        <v>0</v>
      </c>
      <c r="BL136" s="16" t="s">
        <v>135</v>
      </c>
      <c r="BM136" s="205" t="s">
        <v>257</v>
      </c>
    </row>
    <row r="137" s="2" customFormat="1">
      <c r="A137" s="37"/>
      <c r="B137" s="38"/>
      <c r="C137" s="39"/>
      <c r="D137" s="207" t="s">
        <v>118</v>
      </c>
      <c r="E137" s="39"/>
      <c r="F137" s="208" t="s">
        <v>258</v>
      </c>
      <c r="G137" s="39"/>
      <c r="H137" s="39"/>
      <c r="I137" s="209"/>
      <c r="J137" s="39"/>
      <c r="K137" s="39"/>
      <c r="L137" s="43"/>
      <c r="M137" s="210"/>
      <c r="N137" s="211"/>
      <c r="O137" s="83"/>
      <c r="P137" s="83"/>
      <c r="Q137" s="83"/>
      <c r="R137" s="83"/>
      <c r="S137" s="83"/>
      <c r="T137" s="84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118</v>
      </c>
      <c r="AU137" s="16" t="s">
        <v>82</v>
      </c>
    </row>
    <row r="138" s="2" customFormat="1" ht="24.15" customHeight="1">
      <c r="A138" s="37"/>
      <c r="B138" s="38"/>
      <c r="C138" s="247" t="s">
        <v>259</v>
      </c>
      <c r="D138" s="247" t="s">
        <v>260</v>
      </c>
      <c r="E138" s="248" t="s">
        <v>261</v>
      </c>
      <c r="F138" s="249" t="s">
        <v>262</v>
      </c>
      <c r="G138" s="250" t="s">
        <v>124</v>
      </c>
      <c r="H138" s="251">
        <v>160</v>
      </c>
      <c r="I138" s="252"/>
      <c r="J138" s="251">
        <f>ROUND(I138*H138,1)</f>
        <v>0</v>
      </c>
      <c r="K138" s="249" t="s">
        <v>115</v>
      </c>
      <c r="L138" s="253"/>
      <c r="M138" s="254" t="s">
        <v>19</v>
      </c>
      <c r="N138" s="255" t="s">
        <v>43</v>
      </c>
      <c r="O138" s="83"/>
      <c r="P138" s="203">
        <f>O138*H138</f>
        <v>0</v>
      </c>
      <c r="Q138" s="203">
        <v>0.0020999999999999999</v>
      </c>
      <c r="R138" s="203">
        <f>Q138*H138</f>
        <v>0.33599999999999997</v>
      </c>
      <c r="S138" s="203">
        <v>0</v>
      </c>
      <c r="T138" s="204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05" t="s">
        <v>158</v>
      </c>
      <c r="AT138" s="205" t="s">
        <v>260</v>
      </c>
      <c r="AU138" s="205" t="s">
        <v>82</v>
      </c>
      <c r="AY138" s="16" t="s">
        <v>110</v>
      </c>
      <c r="BE138" s="206">
        <f>IF(N138="základní",J138,0)</f>
        <v>0</v>
      </c>
      <c r="BF138" s="206">
        <f>IF(N138="snížená",J138,0)</f>
        <v>0</v>
      </c>
      <c r="BG138" s="206">
        <f>IF(N138="zákl. přenesená",J138,0)</f>
        <v>0</v>
      </c>
      <c r="BH138" s="206">
        <f>IF(N138="sníž. přenesená",J138,0)</f>
        <v>0</v>
      </c>
      <c r="BI138" s="206">
        <f>IF(N138="nulová",J138,0)</f>
        <v>0</v>
      </c>
      <c r="BJ138" s="16" t="s">
        <v>80</v>
      </c>
      <c r="BK138" s="206">
        <f>ROUND(I138*H138,1)</f>
        <v>0</v>
      </c>
      <c r="BL138" s="16" t="s">
        <v>135</v>
      </c>
      <c r="BM138" s="205" t="s">
        <v>263</v>
      </c>
    </row>
    <row r="139" s="2" customFormat="1" ht="37.8" customHeight="1">
      <c r="A139" s="37"/>
      <c r="B139" s="38"/>
      <c r="C139" s="195" t="s">
        <v>264</v>
      </c>
      <c r="D139" s="195" t="s">
        <v>111</v>
      </c>
      <c r="E139" s="196" t="s">
        <v>265</v>
      </c>
      <c r="F139" s="197" t="s">
        <v>266</v>
      </c>
      <c r="G139" s="198" t="s">
        <v>267</v>
      </c>
      <c r="H139" s="199">
        <v>8034</v>
      </c>
      <c r="I139" s="200"/>
      <c r="J139" s="199">
        <f>ROUND(I139*H139,1)</f>
        <v>0</v>
      </c>
      <c r="K139" s="197" t="s">
        <v>115</v>
      </c>
      <c r="L139" s="43"/>
      <c r="M139" s="201" t="s">
        <v>19</v>
      </c>
      <c r="N139" s="202" t="s">
        <v>43</v>
      </c>
      <c r="O139" s="83"/>
      <c r="P139" s="203">
        <f>O139*H139</f>
        <v>0</v>
      </c>
      <c r="Q139" s="203">
        <v>0</v>
      </c>
      <c r="R139" s="203">
        <f>Q139*H139</f>
        <v>0</v>
      </c>
      <c r="S139" s="203">
        <v>0</v>
      </c>
      <c r="T139" s="204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05" t="s">
        <v>135</v>
      </c>
      <c r="AT139" s="205" t="s">
        <v>111</v>
      </c>
      <c r="AU139" s="205" t="s">
        <v>82</v>
      </c>
      <c r="AY139" s="16" t="s">
        <v>110</v>
      </c>
      <c r="BE139" s="206">
        <f>IF(N139="základní",J139,0)</f>
        <v>0</v>
      </c>
      <c r="BF139" s="206">
        <f>IF(N139="snížená",J139,0)</f>
        <v>0</v>
      </c>
      <c r="BG139" s="206">
        <f>IF(N139="zákl. přenesená",J139,0)</f>
        <v>0</v>
      </c>
      <c r="BH139" s="206">
        <f>IF(N139="sníž. přenesená",J139,0)</f>
        <v>0</v>
      </c>
      <c r="BI139" s="206">
        <f>IF(N139="nulová",J139,0)</f>
        <v>0</v>
      </c>
      <c r="BJ139" s="16" t="s">
        <v>80</v>
      </c>
      <c r="BK139" s="206">
        <f>ROUND(I139*H139,1)</f>
        <v>0</v>
      </c>
      <c r="BL139" s="16" t="s">
        <v>135</v>
      </c>
      <c r="BM139" s="205" t="s">
        <v>268</v>
      </c>
    </row>
    <row r="140" s="2" customFormat="1">
      <c r="A140" s="37"/>
      <c r="B140" s="38"/>
      <c r="C140" s="39"/>
      <c r="D140" s="207" t="s">
        <v>118</v>
      </c>
      <c r="E140" s="39"/>
      <c r="F140" s="208" t="s">
        <v>269</v>
      </c>
      <c r="G140" s="39"/>
      <c r="H140" s="39"/>
      <c r="I140" s="209"/>
      <c r="J140" s="39"/>
      <c r="K140" s="39"/>
      <c r="L140" s="43"/>
      <c r="M140" s="210"/>
      <c r="N140" s="211"/>
      <c r="O140" s="83"/>
      <c r="P140" s="83"/>
      <c r="Q140" s="83"/>
      <c r="R140" s="83"/>
      <c r="S140" s="83"/>
      <c r="T140" s="84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118</v>
      </c>
      <c r="AU140" s="16" t="s">
        <v>82</v>
      </c>
    </row>
    <row r="141" s="13" customFormat="1">
      <c r="A141" s="13"/>
      <c r="B141" s="226"/>
      <c r="C141" s="227"/>
      <c r="D141" s="212" t="s">
        <v>178</v>
      </c>
      <c r="E141" s="228" t="s">
        <v>19</v>
      </c>
      <c r="F141" s="229" t="s">
        <v>270</v>
      </c>
      <c r="G141" s="227"/>
      <c r="H141" s="230">
        <v>8034</v>
      </c>
      <c r="I141" s="231"/>
      <c r="J141" s="227"/>
      <c r="K141" s="227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178</v>
      </c>
      <c r="AU141" s="236" t="s">
        <v>82</v>
      </c>
      <c r="AV141" s="13" t="s">
        <v>82</v>
      </c>
      <c r="AW141" s="13" t="s">
        <v>33</v>
      </c>
      <c r="AX141" s="13" t="s">
        <v>72</v>
      </c>
      <c r="AY141" s="236" t="s">
        <v>110</v>
      </c>
    </row>
    <row r="142" s="2" customFormat="1" ht="24.15" customHeight="1">
      <c r="A142" s="37"/>
      <c r="B142" s="38"/>
      <c r="C142" s="195" t="s">
        <v>271</v>
      </c>
      <c r="D142" s="195" t="s">
        <v>111</v>
      </c>
      <c r="E142" s="196" t="s">
        <v>272</v>
      </c>
      <c r="F142" s="197" t="s">
        <v>273</v>
      </c>
      <c r="G142" s="198" t="s">
        <v>267</v>
      </c>
      <c r="H142" s="199">
        <v>6180</v>
      </c>
      <c r="I142" s="200"/>
      <c r="J142" s="199">
        <f>ROUND(I142*H142,1)</f>
        <v>0</v>
      </c>
      <c r="K142" s="197" t="s">
        <v>115</v>
      </c>
      <c r="L142" s="43"/>
      <c r="M142" s="201" t="s">
        <v>19</v>
      </c>
      <c r="N142" s="202" t="s">
        <v>43</v>
      </c>
      <c r="O142" s="83"/>
      <c r="P142" s="203">
        <f>O142*H142</f>
        <v>0</v>
      </c>
      <c r="Q142" s="203">
        <v>0.00010000000000000001</v>
      </c>
      <c r="R142" s="203">
        <f>Q142*H142</f>
        <v>0.61799999999999999</v>
      </c>
      <c r="S142" s="203">
        <v>0</v>
      </c>
      <c r="T142" s="204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05" t="s">
        <v>135</v>
      </c>
      <c r="AT142" s="205" t="s">
        <v>111</v>
      </c>
      <c r="AU142" s="205" t="s">
        <v>82</v>
      </c>
      <c r="AY142" s="16" t="s">
        <v>110</v>
      </c>
      <c r="BE142" s="206">
        <f>IF(N142="základní",J142,0)</f>
        <v>0</v>
      </c>
      <c r="BF142" s="206">
        <f>IF(N142="snížená",J142,0)</f>
        <v>0</v>
      </c>
      <c r="BG142" s="206">
        <f>IF(N142="zákl. přenesená",J142,0)</f>
        <v>0</v>
      </c>
      <c r="BH142" s="206">
        <f>IF(N142="sníž. přenesená",J142,0)</f>
        <v>0</v>
      </c>
      <c r="BI142" s="206">
        <f>IF(N142="nulová",J142,0)</f>
        <v>0</v>
      </c>
      <c r="BJ142" s="16" t="s">
        <v>80</v>
      </c>
      <c r="BK142" s="206">
        <f>ROUND(I142*H142,1)</f>
        <v>0</v>
      </c>
      <c r="BL142" s="16" t="s">
        <v>135</v>
      </c>
      <c r="BM142" s="205" t="s">
        <v>274</v>
      </c>
    </row>
    <row r="143" s="2" customFormat="1">
      <c r="A143" s="37"/>
      <c r="B143" s="38"/>
      <c r="C143" s="39"/>
      <c r="D143" s="207" t="s">
        <v>118</v>
      </c>
      <c r="E143" s="39"/>
      <c r="F143" s="208" t="s">
        <v>275</v>
      </c>
      <c r="G143" s="39"/>
      <c r="H143" s="39"/>
      <c r="I143" s="209"/>
      <c r="J143" s="39"/>
      <c r="K143" s="39"/>
      <c r="L143" s="43"/>
      <c r="M143" s="210"/>
      <c r="N143" s="211"/>
      <c r="O143" s="83"/>
      <c r="P143" s="83"/>
      <c r="Q143" s="83"/>
      <c r="R143" s="83"/>
      <c r="S143" s="83"/>
      <c r="T143" s="84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118</v>
      </c>
      <c r="AU143" s="16" t="s">
        <v>82</v>
      </c>
    </row>
    <row r="144" s="13" customFormat="1">
      <c r="A144" s="13"/>
      <c r="B144" s="226"/>
      <c r="C144" s="227"/>
      <c r="D144" s="212" t="s">
        <v>178</v>
      </c>
      <c r="E144" s="228" t="s">
        <v>19</v>
      </c>
      <c r="F144" s="229" t="s">
        <v>276</v>
      </c>
      <c r="G144" s="227"/>
      <c r="H144" s="230">
        <v>4060</v>
      </c>
      <c r="I144" s="231"/>
      <c r="J144" s="227"/>
      <c r="K144" s="227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178</v>
      </c>
      <c r="AU144" s="236" t="s">
        <v>82</v>
      </c>
      <c r="AV144" s="13" t="s">
        <v>82</v>
      </c>
      <c r="AW144" s="13" t="s">
        <v>33</v>
      </c>
      <c r="AX144" s="13" t="s">
        <v>72</v>
      </c>
      <c r="AY144" s="236" t="s">
        <v>110</v>
      </c>
    </row>
    <row r="145" s="13" customFormat="1">
      <c r="A145" s="13"/>
      <c r="B145" s="226"/>
      <c r="C145" s="227"/>
      <c r="D145" s="212" t="s">
        <v>178</v>
      </c>
      <c r="E145" s="228" t="s">
        <v>19</v>
      </c>
      <c r="F145" s="229" t="s">
        <v>277</v>
      </c>
      <c r="G145" s="227"/>
      <c r="H145" s="230">
        <v>1910</v>
      </c>
      <c r="I145" s="231"/>
      <c r="J145" s="227"/>
      <c r="K145" s="227"/>
      <c r="L145" s="232"/>
      <c r="M145" s="233"/>
      <c r="N145" s="234"/>
      <c r="O145" s="234"/>
      <c r="P145" s="234"/>
      <c r="Q145" s="234"/>
      <c r="R145" s="234"/>
      <c r="S145" s="234"/>
      <c r="T145" s="23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6" t="s">
        <v>178</v>
      </c>
      <c r="AU145" s="236" t="s">
        <v>82</v>
      </c>
      <c r="AV145" s="13" t="s">
        <v>82</v>
      </c>
      <c r="AW145" s="13" t="s">
        <v>33</v>
      </c>
      <c r="AX145" s="13" t="s">
        <v>72</v>
      </c>
      <c r="AY145" s="236" t="s">
        <v>110</v>
      </c>
    </row>
    <row r="146" s="13" customFormat="1">
      <c r="A146" s="13"/>
      <c r="B146" s="226"/>
      <c r="C146" s="227"/>
      <c r="D146" s="212" t="s">
        <v>178</v>
      </c>
      <c r="E146" s="228" t="s">
        <v>19</v>
      </c>
      <c r="F146" s="229" t="s">
        <v>278</v>
      </c>
      <c r="G146" s="227"/>
      <c r="H146" s="230">
        <v>210</v>
      </c>
      <c r="I146" s="231"/>
      <c r="J146" s="227"/>
      <c r="K146" s="227"/>
      <c r="L146" s="232"/>
      <c r="M146" s="233"/>
      <c r="N146" s="234"/>
      <c r="O146" s="234"/>
      <c r="P146" s="234"/>
      <c r="Q146" s="234"/>
      <c r="R146" s="234"/>
      <c r="S146" s="234"/>
      <c r="T146" s="23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6" t="s">
        <v>178</v>
      </c>
      <c r="AU146" s="236" t="s">
        <v>82</v>
      </c>
      <c r="AV146" s="13" t="s">
        <v>82</v>
      </c>
      <c r="AW146" s="13" t="s">
        <v>33</v>
      </c>
      <c r="AX146" s="13" t="s">
        <v>72</v>
      </c>
      <c r="AY146" s="236" t="s">
        <v>110</v>
      </c>
    </row>
    <row r="147" s="2" customFormat="1" ht="33" customHeight="1">
      <c r="A147" s="37"/>
      <c r="B147" s="38"/>
      <c r="C147" s="195" t="s">
        <v>279</v>
      </c>
      <c r="D147" s="195" t="s">
        <v>111</v>
      </c>
      <c r="E147" s="196" t="s">
        <v>280</v>
      </c>
      <c r="F147" s="197" t="s">
        <v>281</v>
      </c>
      <c r="G147" s="198" t="s">
        <v>267</v>
      </c>
      <c r="H147" s="199">
        <v>6180</v>
      </c>
      <c r="I147" s="200"/>
      <c r="J147" s="199">
        <f>ROUND(I147*H147,1)</f>
        <v>0</v>
      </c>
      <c r="K147" s="197" t="s">
        <v>115</v>
      </c>
      <c r="L147" s="43"/>
      <c r="M147" s="201" t="s">
        <v>19</v>
      </c>
      <c r="N147" s="202" t="s">
        <v>43</v>
      </c>
      <c r="O147" s="83"/>
      <c r="P147" s="203">
        <f>O147*H147</f>
        <v>0</v>
      </c>
      <c r="Q147" s="203">
        <v>0.00033</v>
      </c>
      <c r="R147" s="203">
        <f>Q147*H147</f>
        <v>2.0394000000000001</v>
      </c>
      <c r="S147" s="203">
        <v>0</v>
      </c>
      <c r="T147" s="204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05" t="s">
        <v>135</v>
      </c>
      <c r="AT147" s="205" t="s">
        <v>111</v>
      </c>
      <c r="AU147" s="205" t="s">
        <v>82</v>
      </c>
      <c r="AY147" s="16" t="s">
        <v>110</v>
      </c>
      <c r="BE147" s="206">
        <f>IF(N147="základní",J147,0)</f>
        <v>0</v>
      </c>
      <c r="BF147" s="206">
        <f>IF(N147="snížená",J147,0)</f>
        <v>0</v>
      </c>
      <c r="BG147" s="206">
        <f>IF(N147="zákl. přenesená",J147,0)</f>
        <v>0</v>
      </c>
      <c r="BH147" s="206">
        <f>IF(N147="sníž. přenesená",J147,0)</f>
        <v>0</v>
      </c>
      <c r="BI147" s="206">
        <f>IF(N147="nulová",J147,0)</f>
        <v>0</v>
      </c>
      <c r="BJ147" s="16" t="s">
        <v>80</v>
      </c>
      <c r="BK147" s="206">
        <f>ROUND(I147*H147,1)</f>
        <v>0</v>
      </c>
      <c r="BL147" s="16" t="s">
        <v>135</v>
      </c>
      <c r="BM147" s="205" t="s">
        <v>282</v>
      </c>
    </row>
    <row r="148" s="2" customFormat="1">
      <c r="A148" s="37"/>
      <c r="B148" s="38"/>
      <c r="C148" s="39"/>
      <c r="D148" s="207" t="s">
        <v>118</v>
      </c>
      <c r="E148" s="39"/>
      <c r="F148" s="208" t="s">
        <v>283</v>
      </c>
      <c r="G148" s="39"/>
      <c r="H148" s="39"/>
      <c r="I148" s="209"/>
      <c r="J148" s="39"/>
      <c r="K148" s="39"/>
      <c r="L148" s="43"/>
      <c r="M148" s="210"/>
      <c r="N148" s="211"/>
      <c r="O148" s="83"/>
      <c r="P148" s="83"/>
      <c r="Q148" s="83"/>
      <c r="R148" s="83"/>
      <c r="S148" s="83"/>
      <c r="T148" s="84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118</v>
      </c>
      <c r="AU148" s="16" t="s">
        <v>82</v>
      </c>
    </row>
    <row r="149" s="2" customFormat="1" ht="33" customHeight="1">
      <c r="A149" s="37"/>
      <c r="B149" s="38"/>
      <c r="C149" s="195" t="s">
        <v>284</v>
      </c>
      <c r="D149" s="195" t="s">
        <v>111</v>
      </c>
      <c r="E149" s="196" t="s">
        <v>285</v>
      </c>
      <c r="F149" s="197" t="s">
        <v>286</v>
      </c>
      <c r="G149" s="198" t="s">
        <v>267</v>
      </c>
      <c r="H149" s="199">
        <v>1730</v>
      </c>
      <c r="I149" s="200"/>
      <c r="J149" s="199">
        <f>ROUND(I149*H149,1)</f>
        <v>0</v>
      </c>
      <c r="K149" s="197" t="s">
        <v>115</v>
      </c>
      <c r="L149" s="43"/>
      <c r="M149" s="201" t="s">
        <v>19</v>
      </c>
      <c r="N149" s="202" t="s">
        <v>43</v>
      </c>
      <c r="O149" s="83"/>
      <c r="P149" s="203">
        <f>O149*H149</f>
        <v>0</v>
      </c>
      <c r="Q149" s="203">
        <v>5.0000000000000002E-05</v>
      </c>
      <c r="R149" s="203">
        <f>Q149*H149</f>
        <v>0.086500000000000007</v>
      </c>
      <c r="S149" s="203">
        <v>0</v>
      </c>
      <c r="T149" s="204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05" t="s">
        <v>135</v>
      </c>
      <c r="AT149" s="205" t="s">
        <v>111</v>
      </c>
      <c r="AU149" s="205" t="s">
        <v>82</v>
      </c>
      <c r="AY149" s="16" t="s">
        <v>110</v>
      </c>
      <c r="BE149" s="206">
        <f>IF(N149="základní",J149,0)</f>
        <v>0</v>
      </c>
      <c r="BF149" s="206">
        <f>IF(N149="snížená",J149,0)</f>
        <v>0</v>
      </c>
      <c r="BG149" s="206">
        <f>IF(N149="zákl. přenesená",J149,0)</f>
        <v>0</v>
      </c>
      <c r="BH149" s="206">
        <f>IF(N149="sníž. přenesená",J149,0)</f>
        <v>0</v>
      </c>
      <c r="BI149" s="206">
        <f>IF(N149="nulová",J149,0)</f>
        <v>0</v>
      </c>
      <c r="BJ149" s="16" t="s">
        <v>80</v>
      </c>
      <c r="BK149" s="206">
        <f>ROUND(I149*H149,1)</f>
        <v>0</v>
      </c>
      <c r="BL149" s="16" t="s">
        <v>135</v>
      </c>
      <c r="BM149" s="205" t="s">
        <v>287</v>
      </c>
    </row>
    <row r="150" s="2" customFormat="1">
      <c r="A150" s="37"/>
      <c r="B150" s="38"/>
      <c r="C150" s="39"/>
      <c r="D150" s="207" t="s">
        <v>118</v>
      </c>
      <c r="E150" s="39"/>
      <c r="F150" s="208" t="s">
        <v>288</v>
      </c>
      <c r="G150" s="39"/>
      <c r="H150" s="39"/>
      <c r="I150" s="209"/>
      <c r="J150" s="39"/>
      <c r="K150" s="39"/>
      <c r="L150" s="43"/>
      <c r="M150" s="210"/>
      <c r="N150" s="211"/>
      <c r="O150" s="83"/>
      <c r="P150" s="83"/>
      <c r="Q150" s="83"/>
      <c r="R150" s="83"/>
      <c r="S150" s="83"/>
      <c r="T150" s="84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118</v>
      </c>
      <c r="AU150" s="16" t="s">
        <v>82</v>
      </c>
    </row>
    <row r="151" s="13" customFormat="1">
      <c r="A151" s="13"/>
      <c r="B151" s="226"/>
      <c r="C151" s="227"/>
      <c r="D151" s="212" t="s">
        <v>178</v>
      </c>
      <c r="E151" s="228" t="s">
        <v>19</v>
      </c>
      <c r="F151" s="229" t="s">
        <v>289</v>
      </c>
      <c r="G151" s="227"/>
      <c r="H151" s="230">
        <v>1520</v>
      </c>
      <c r="I151" s="231"/>
      <c r="J151" s="227"/>
      <c r="K151" s="227"/>
      <c r="L151" s="232"/>
      <c r="M151" s="233"/>
      <c r="N151" s="234"/>
      <c r="O151" s="234"/>
      <c r="P151" s="234"/>
      <c r="Q151" s="234"/>
      <c r="R151" s="234"/>
      <c r="S151" s="234"/>
      <c r="T151" s="23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6" t="s">
        <v>178</v>
      </c>
      <c r="AU151" s="236" t="s">
        <v>82</v>
      </c>
      <c r="AV151" s="13" t="s">
        <v>82</v>
      </c>
      <c r="AW151" s="13" t="s">
        <v>33</v>
      </c>
      <c r="AX151" s="13" t="s">
        <v>72</v>
      </c>
      <c r="AY151" s="236" t="s">
        <v>110</v>
      </c>
    </row>
    <row r="152" s="13" customFormat="1">
      <c r="A152" s="13"/>
      <c r="B152" s="226"/>
      <c r="C152" s="227"/>
      <c r="D152" s="212" t="s">
        <v>178</v>
      </c>
      <c r="E152" s="228" t="s">
        <v>19</v>
      </c>
      <c r="F152" s="229" t="s">
        <v>278</v>
      </c>
      <c r="G152" s="227"/>
      <c r="H152" s="230">
        <v>210</v>
      </c>
      <c r="I152" s="231"/>
      <c r="J152" s="227"/>
      <c r="K152" s="227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178</v>
      </c>
      <c r="AU152" s="236" t="s">
        <v>82</v>
      </c>
      <c r="AV152" s="13" t="s">
        <v>82</v>
      </c>
      <c r="AW152" s="13" t="s">
        <v>33</v>
      </c>
      <c r="AX152" s="13" t="s">
        <v>72</v>
      </c>
      <c r="AY152" s="236" t="s">
        <v>110</v>
      </c>
    </row>
    <row r="153" s="2" customFormat="1" ht="33" customHeight="1">
      <c r="A153" s="37"/>
      <c r="B153" s="38"/>
      <c r="C153" s="195" t="s">
        <v>290</v>
      </c>
      <c r="D153" s="195" t="s">
        <v>111</v>
      </c>
      <c r="E153" s="196" t="s">
        <v>291</v>
      </c>
      <c r="F153" s="197" t="s">
        <v>292</v>
      </c>
      <c r="G153" s="198" t="s">
        <v>267</v>
      </c>
      <c r="H153" s="199">
        <v>1730</v>
      </c>
      <c r="I153" s="200"/>
      <c r="J153" s="199">
        <f>ROUND(I153*H153,1)</f>
        <v>0</v>
      </c>
      <c r="K153" s="197" t="s">
        <v>115</v>
      </c>
      <c r="L153" s="43"/>
      <c r="M153" s="201" t="s">
        <v>19</v>
      </c>
      <c r="N153" s="202" t="s">
        <v>43</v>
      </c>
      <c r="O153" s="83"/>
      <c r="P153" s="203">
        <f>O153*H153</f>
        <v>0</v>
      </c>
      <c r="Q153" s="203">
        <v>0.00011</v>
      </c>
      <c r="R153" s="203">
        <f>Q153*H153</f>
        <v>0.1903</v>
      </c>
      <c r="S153" s="203">
        <v>0</v>
      </c>
      <c r="T153" s="204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05" t="s">
        <v>135</v>
      </c>
      <c r="AT153" s="205" t="s">
        <v>111</v>
      </c>
      <c r="AU153" s="205" t="s">
        <v>82</v>
      </c>
      <c r="AY153" s="16" t="s">
        <v>110</v>
      </c>
      <c r="BE153" s="206">
        <f>IF(N153="základní",J153,0)</f>
        <v>0</v>
      </c>
      <c r="BF153" s="206">
        <f>IF(N153="snížená",J153,0)</f>
        <v>0</v>
      </c>
      <c r="BG153" s="206">
        <f>IF(N153="zákl. přenesená",J153,0)</f>
        <v>0</v>
      </c>
      <c r="BH153" s="206">
        <f>IF(N153="sníž. přenesená",J153,0)</f>
        <v>0</v>
      </c>
      <c r="BI153" s="206">
        <f>IF(N153="nulová",J153,0)</f>
        <v>0</v>
      </c>
      <c r="BJ153" s="16" t="s">
        <v>80</v>
      </c>
      <c r="BK153" s="206">
        <f>ROUND(I153*H153,1)</f>
        <v>0</v>
      </c>
      <c r="BL153" s="16" t="s">
        <v>135</v>
      </c>
      <c r="BM153" s="205" t="s">
        <v>293</v>
      </c>
    </row>
    <row r="154" s="2" customFormat="1">
      <c r="A154" s="37"/>
      <c r="B154" s="38"/>
      <c r="C154" s="39"/>
      <c r="D154" s="207" t="s">
        <v>118</v>
      </c>
      <c r="E154" s="39"/>
      <c r="F154" s="208" t="s">
        <v>294</v>
      </c>
      <c r="G154" s="39"/>
      <c r="H154" s="39"/>
      <c r="I154" s="209"/>
      <c r="J154" s="39"/>
      <c r="K154" s="39"/>
      <c r="L154" s="43"/>
      <c r="M154" s="210"/>
      <c r="N154" s="211"/>
      <c r="O154" s="83"/>
      <c r="P154" s="83"/>
      <c r="Q154" s="83"/>
      <c r="R154" s="83"/>
      <c r="S154" s="83"/>
      <c r="T154" s="84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118</v>
      </c>
      <c r="AU154" s="16" t="s">
        <v>82</v>
      </c>
    </row>
    <row r="155" s="2" customFormat="1" ht="24.15" customHeight="1">
      <c r="A155" s="37"/>
      <c r="B155" s="38"/>
      <c r="C155" s="195" t="s">
        <v>7</v>
      </c>
      <c r="D155" s="195" t="s">
        <v>111</v>
      </c>
      <c r="E155" s="196" t="s">
        <v>295</v>
      </c>
      <c r="F155" s="197" t="s">
        <v>296</v>
      </c>
      <c r="G155" s="198" t="s">
        <v>267</v>
      </c>
      <c r="H155" s="199">
        <v>26</v>
      </c>
      <c r="I155" s="200"/>
      <c r="J155" s="199">
        <f>ROUND(I155*H155,1)</f>
        <v>0</v>
      </c>
      <c r="K155" s="197" t="s">
        <v>115</v>
      </c>
      <c r="L155" s="43"/>
      <c r="M155" s="201" t="s">
        <v>19</v>
      </c>
      <c r="N155" s="202" t="s">
        <v>43</v>
      </c>
      <c r="O155" s="83"/>
      <c r="P155" s="203">
        <f>O155*H155</f>
        <v>0</v>
      </c>
      <c r="Q155" s="203">
        <v>0.00020000000000000001</v>
      </c>
      <c r="R155" s="203">
        <f>Q155*H155</f>
        <v>0.0052000000000000006</v>
      </c>
      <c r="S155" s="203">
        <v>0</v>
      </c>
      <c r="T155" s="204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05" t="s">
        <v>135</v>
      </c>
      <c r="AT155" s="205" t="s">
        <v>111</v>
      </c>
      <c r="AU155" s="205" t="s">
        <v>82</v>
      </c>
      <c r="AY155" s="16" t="s">
        <v>110</v>
      </c>
      <c r="BE155" s="206">
        <f>IF(N155="základní",J155,0)</f>
        <v>0</v>
      </c>
      <c r="BF155" s="206">
        <f>IF(N155="snížená",J155,0)</f>
        <v>0</v>
      </c>
      <c r="BG155" s="206">
        <f>IF(N155="zákl. přenesená",J155,0)</f>
        <v>0</v>
      </c>
      <c r="BH155" s="206">
        <f>IF(N155="sníž. přenesená",J155,0)</f>
        <v>0</v>
      </c>
      <c r="BI155" s="206">
        <f>IF(N155="nulová",J155,0)</f>
        <v>0</v>
      </c>
      <c r="BJ155" s="16" t="s">
        <v>80</v>
      </c>
      <c r="BK155" s="206">
        <f>ROUND(I155*H155,1)</f>
        <v>0</v>
      </c>
      <c r="BL155" s="16" t="s">
        <v>135</v>
      </c>
      <c r="BM155" s="205" t="s">
        <v>297</v>
      </c>
    </row>
    <row r="156" s="2" customFormat="1">
      <c r="A156" s="37"/>
      <c r="B156" s="38"/>
      <c r="C156" s="39"/>
      <c r="D156" s="207" t="s">
        <v>118</v>
      </c>
      <c r="E156" s="39"/>
      <c r="F156" s="208" t="s">
        <v>298</v>
      </c>
      <c r="G156" s="39"/>
      <c r="H156" s="39"/>
      <c r="I156" s="209"/>
      <c r="J156" s="39"/>
      <c r="K156" s="39"/>
      <c r="L156" s="43"/>
      <c r="M156" s="210"/>
      <c r="N156" s="211"/>
      <c r="O156" s="83"/>
      <c r="P156" s="83"/>
      <c r="Q156" s="83"/>
      <c r="R156" s="83"/>
      <c r="S156" s="83"/>
      <c r="T156" s="84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118</v>
      </c>
      <c r="AU156" s="16" t="s">
        <v>82</v>
      </c>
    </row>
    <row r="157" s="13" customFormat="1">
      <c r="A157" s="13"/>
      <c r="B157" s="226"/>
      <c r="C157" s="227"/>
      <c r="D157" s="212" t="s">
        <v>178</v>
      </c>
      <c r="E157" s="228" t="s">
        <v>19</v>
      </c>
      <c r="F157" s="229" t="s">
        <v>299</v>
      </c>
      <c r="G157" s="227"/>
      <c r="H157" s="230">
        <v>26</v>
      </c>
      <c r="I157" s="231"/>
      <c r="J157" s="227"/>
      <c r="K157" s="227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178</v>
      </c>
      <c r="AU157" s="236" t="s">
        <v>82</v>
      </c>
      <c r="AV157" s="13" t="s">
        <v>82</v>
      </c>
      <c r="AW157" s="13" t="s">
        <v>33</v>
      </c>
      <c r="AX157" s="13" t="s">
        <v>72</v>
      </c>
      <c r="AY157" s="236" t="s">
        <v>110</v>
      </c>
    </row>
    <row r="158" s="2" customFormat="1" ht="33" customHeight="1">
      <c r="A158" s="37"/>
      <c r="B158" s="38"/>
      <c r="C158" s="195" t="s">
        <v>300</v>
      </c>
      <c r="D158" s="195" t="s">
        <v>111</v>
      </c>
      <c r="E158" s="196" t="s">
        <v>301</v>
      </c>
      <c r="F158" s="197" t="s">
        <v>302</v>
      </c>
      <c r="G158" s="198" t="s">
        <v>267</v>
      </c>
      <c r="H158" s="199">
        <v>26</v>
      </c>
      <c r="I158" s="200"/>
      <c r="J158" s="199">
        <f>ROUND(I158*H158,1)</f>
        <v>0</v>
      </c>
      <c r="K158" s="197" t="s">
        <v>115</v>
      </c>
      <c r="L158" s="43"/>
      <c r="M158" s="201" t="s">
        <v>19</v>
      </c>
      <c r="N158" s="202" t="s">
        <v>43</v>
      </c>
      <c r="O158" s="83"/>
      <c r="P158" s="203">
        <f>O158*H158</f>
        <v>0</v>
      </c>
      <c r="Q158" s="203">
        <v>0.00064999999999999997</v>
      </c>
      <c r="R158" s="203">
        <f>Q158*H158</f>
        <v>0.016899999999999998</v>
      </c>
      <c r="S158" s="203">
        <v>0</v>
      </c>
      <c r="T158" s="204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05" t="s">
        <v>135</v>
      </c>
      <c r="AT158" s="205" t="s">
        <v>111</v>
      </c>
      <c r="AU158" s="205" t="s">
        <v>82</v>
      </c>
      <c r="AY158" s="16" t="s">
        <v>110</v>
      </c>
      <c r="BE158" s="206">
        <f>IF(N158="základní",J158,0)</f>
        <v>0</v>
      </c>
      <c r="BF158" s="206">
        <f>IF(N158="snížená",J158,0)</f>
        <v>0</v>
      </c>
      <c r="BG158" s="206">
        <f>IF(N158="zákl. přenesená",J158,0)</f>
        <v>0</v>
      </c>
      <c r="BH158" s="206">
        <f>IF(N158="sníž. přenesená",J158,0)</f>
        <v>0</v>
      </c>
      <c r="BI158" s="206">
        <f>IF(N158="nulová",J158,0)</f>
        <v>0</v>
      </c>
      <c r="BJ158" s="16" t="s">
        <v>80</v>
      </c>
      <c r="BK158" s="206">
        <f>ROUND(I158*H158,1)</f>
        <v>0</v>
      </c>
      <c r="BL158" s="16" t="s">
        <v>135</v>
      </c>
      <c r="BM158" s="205" t="s">
        <v>303</v>
      </c>
    </row>
    <row r="159" s="2" customFormat="1">
      <c r="A159" s="37"/>
      <c r="B159" s="38"/>
      <c r="C159" s="39"/>
      <c r="D159" s="207" t="s">
        <v>118</v>
      </c>
      <c r="E159" s="39"/>
      <c r="F159" s="208" t="s">
        <v>304</v>
      </c>
      <c r="G159" s="39"/>
      <c r="H159" s="39"/>
      <c r="I159" s="209"/>
      <c r="J159" s="39"/>
      <c r="K159" s="39"/>
      <c r="L159" s="43"/>
      <c r="M159" s="210"/>
      <c r="N159" s="211"/>
      <c r="O159" s="83"/>
      <c r="P159" s="83"/>
      <c r="Q159" s="83"/>
      <c r="R159" s="83"/>
      <c r="S159" s="83"/>
      <c r="T159" s="84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118</v>
      </c>
      <c r="AU159" s="16" t="s">
        <v>82</v>
      </c>
    </row>
    <row r="160" s="2" customFormat="1" ht="33" customHeight="1">
      <c r="A160" s="37"/>
      <c r="B160" s="38"/>
      <c r="C160" s="195" t="s">
        <v>305</v>
      </c>
      <c r="D160" s="195" t="s">
        <v>111</v>
      </c>
      <c r="E160" s="196" t="s">
        <v>306</v>
      </c>
      <c r="F160" s="197" t="s">
        <v>307</v>
      </c>
      <c r="G160" s="198" t="s">
        <v>267</v>
      </c>
      <c r="H160" s="199">
        <v>98</v>
      </c>
      <c r="I160" s="200"/>
      <c r="J160" s="199">
        <f>ROUND(I160*H160,1)</f>
        <v>0</v>
      </c>
      <c r="K160" s="197" t="s">
        <v>115</v>
      </c>
      <c r="L160" s="43"/>
      <c r="M160" s="201" t="s">
        <v>19</v>
      </c>
      <c r="N160" s="202" t="s">
        <v>43</v>
      </c>
      <c r="O160" s="83"/>
      <c r="P160" s="203">
        <f>O160*H160</f>
        <v>0</v>
      </c>
      <c r="Q160" s="203">
        <v>0.00010000000000000001</v>
      </c>
      <c r="R160" s="203">
        <f>Q160*H160</f>
        <v>0.0097999999999999997</v>
      </c>
      <c r="S160" s="203">
        <v>0</v>
      </c>
      <c r="T160" s="204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05" t="s">
        <v>135</v>
      </c>
      <c r="AT160" s="205" t="s">
        <v>111</v>
      </c>
      <c r="AU160" s="205" t="s">
        <v>82</v>
      </c>
      <c r="AY160" s="16" t="s">
        <v>110</v>
      </c>
      <c r="BE160" s="206">
        <f>IF(N160="základní",J160,0)</f>
        <v>0</v>
      </c>
      <c r="BF160" s="206">
        <f>IF(N160="snížená",J160,0)</f>
        <v>0</v>
      </c>
      <c r="BG160" s="206">
        <f>IF(N160="zákl. přenesená",J160,0)</f>
        <v>0</v>
      </c>
      <c r="BH160" s="206">
        <f>IF(N160="sníž. přenesená",J160,0)</f>
        <v>0</v>
      </c>
      <c r="BI160" s="206">
        <f>IF(N160="nulová",J160,0)</f>
        <v>0</v>
      </c>
      <c r="BJ160" s="16" t="s">
        <v>80</v>
      </c>
      <c r="BK160" s="206">
        <f>ROUND(I160*H160,1)</f>
        <v>0</v>
      </c>
      <c r="BL160" s="16" t="s">
        <v>135</v>
      </c>
      <c r="BM160" s="205" t="s">
        <v>308</v>
      </c>
    </row>
    <row r="161" s="2" customFormat="1">
      <c r="A161" s="37"/>
      <c r="B161" s="38"/>
      <c r="C161" s="39"/>
      <c r="D161" s="207" t="s">
        <v>118</v>
      </c>
      <c r="E161" s="39"/>
      <c r="F161" s="208" t="s">
        <v>309</v>
      </c>
      <c r="G161" s="39"/>
      <c r="H161" s="39"/>
      <c r="I161" s="209"/>
      <c r="J161" s="39"/>
      <c r="K161" s="39"/>
      <c r="L161" s="43"/>
      <c r="M161" s="210"/>
      <c r="N161" s="211"/>
      <c r="O161" s="83"/>
      <c r="P161" s="83"/>
      <c r="Q161" s="83"/>
      <c r="R161" s="83"/>
      <c r="S161" s="83"/>
      <c r="T161" s="84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118</v>
      </c>
      <c r="AU161" s="16" t="s">
        <v>82</v>
      </c>
    </row>
    <row r="162" s="13" customFormat="1">
      <c r="A162" s="13"/>
      <c r="B162" s="226"/>
      <c r="C162" s="227"/>
      <c r="D162" s="212" t="s">
        <v>178</v>
      </c>
      <c r="E162" s="228" t="s">
        <v>19</v>
      </c>
      <c r="F162" s="229" t="s">
        <v>310</v>
      </c>
      <c r="G162" s="227"/>
      <c r="H162" s="230">
        <v>14</v>
      </c>
      <c r="I162" s="231"/>
      <c r="J162" s="227"/>
      <c r="K162" s="227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178</v>
      </c>
      <c r="AU162" s="236" t="s">
        <v>82</v>
      </c>
      <c r="AV162" s="13" t="s">
        <v>82</v>
      </c>
      <c r="AW162" s="13" t="s">
        <v>33</v>
      </c>
      <c r="AX162" s="13" t="s">
        <v>72</v>
      </c>
      <c r="AY162" s="236" t="s">
        <v>110</v>
      </c>
    </row>
    <row r="163" s="13" customFormat="1">
      <c r="A163" s="13"/>
      <c r="B163" s="226"/>
      <c r="C163" s="227"/>
      <c r="D163" s="212" t="s">
        <v>178</v>
      </c>
      <c r="E163" s="228" t="s">
        <v>19</v>
      </c>
      <c r="F163" s="229" t="s">
        <v>311</v>
      </c>
      <c r="G163" s="227"/>
      <c r="H163" s="230">
        <v>84</v>
      </c>
      <c r="I163" s="231"/>
      <c r="J163" s="227"/>
      <c r="K163" s="227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178</v>
      </c>
      <c r="AU163" s="236" t="s">
        <v>82</v>
      </c>
      <c r="AV163" s="13" t="s">
        <v>82</v>
      </c>
      <c r="AW163" s="13" t="s">
        <v>33</v>
      </c>
      <c r="AX163" s="13" t="s">
        <v>72</v>
      </c>
      <c r="AY163" s="236" t="s">
        <v>110</v>
      </c>
    </row>
    <row r="164" s="2" customFormat="1" ht="33" customHeight="1">
      <c r="A164" s="37"/>
      <c r="B164" s="38"/>
      <c r="C164" s="195" t="s">
        <v>312</v>
      </c>
      <c r="D164" s="195" t="s">
        <v>111</v>
      </c>
      <c r="E164" s="196" t="s">
        <v>313</v>
      </c>
      <c r="F164" s="197" t="s">
        <v>314</v>
      </c>
      <c r="G164" s="198" t="s">
        <v>267</v>
      </c>
      <c r="H164" s="199">
        <v>98</v>
      </c>
      <c r="I164" s="200"/>
      <c r="J164" s="199">
        <f>ROUND(I164*H164,1)</f>
        <v>0</v>
      </c>
      <c r="K164" s="197" t="s">
        <v>115</v>
      </c>
      <c r="L164" s="43"/>
      <c r="M164" s="201" t="s">
        <v>19</v>
      </c>
      <c r="N164" s="202" t="s">
        <v>43</v>
      </c>
      <c r="O164" s="83"/>
      <c r="P164" s="203">
        <f>O164*H164</f>
        <v>0</v>
      </c>
      <c r="Q164" s="203">
        <v>0.00038000000000000002</v>
      </c>
      <c r="R164" s="203">
        <f>Q164*H164</f>
        <v>0.037240000000000002</v>
      </c>
      <c r="S164" s="203">
        <v>0</v>
      </c>
      <c r="T164" s="204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05" t="s">
        <v>135</v>
      </c>
      <c r="AT164" s="205" t="s">
        <v>111</v>
      </c>
      <c r="AU164" s="205" t="s">
        <v>82</v>
      </c>
      <c r="AY164" s="16" t="s">
        <v>110</v>
      </c>
      <c r="BE164" s="206">
        <f>IF(N164="základní",J164,0)</f>
        <v>0</v>
      </c>
      <c r="BF164" s="206">
        <f>IF(N164="snížená",J164,0)</f>
        <v>0</v>
      </c>
      <c r="BG164" s="206">
        <f>IF(N164="zákl. přenesená",J164,0)</f>
        <v>0</v>
      </c>
      <c r="BH164" s="206">
        <f>IF(N164="sníž. přenesená",J164,0)</f>
        <v>0</v>
      </c>
      <c r="BI164" s="206">
        <f>IF(N164="nulová",J164,0)</f>
        <v>0</v>
      </c>
      <c r="BJ164" s="16" t="s">
        <v>80</v>
      </c>
      <c r="BK164" s="206">
        <f>ROUND(I164*H164,1)</f>
        <v>0</v>
      </c>
      <c r="BL164" s="16" t="s">
        <v>135</v>
      </c>
      <c r="BM164" s="205" t="s">
        <v>315</v>
      </c>
    </row>
    <row r="165" s="2" customFormat="1">
      <c r="A165" s="37"/>
      <c r="B165" s="38"/>
      <c r="C165" s="39"/>
      <c r="D165" s="207" t="s">
        <v>118</v>
      </c>
      <c r="E165" s="39"/>
      <c r="F165" s="208" t="s">
        <v>316</v>
      </c>
      <c r="G165" s="39"/>
      <c r="H165" s="39"/>
      <c r="I165" s="209"/>
      <c r="J165" s="39"/>
      <c r="K165" s="39"/>
      <c r="L165" s="43"/>
      <c r="M165" s="210"/>
      <c r="N165" s="211"/>
      <c r="O165" s="83"/>
      <c r="P165" s="83"/>
      <c r="Q165" s="83"/>
      <c r="R165" s="83"/>
      <c r="S165" s="83"/>
      <c r="T165" s="84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118</v>
      </c>
      <c r="AU165" s="16" t="s">
        <v>82</v>
      </c>
    </row>
    <row r="166" s="2" customFormat="1" ht="37.8" customHeight="1">
      <c r="A166" s="37"/>
      <c r="B166" s="38"/>
      <c r="C166" s="195" t="s">
        <v>317</v>
      </c>
      <c r="D166" s="195" t="s">
        <v>111</v>
      </c>
      <c r="E166" s="196" t="s">
        <v>318</v>
      </c>
      <c r="F166" s="197" t="s">
        <v>319</v>
      </c>
      <c r="G166" s="198" t="s">
        <v>267</v>
      </c>
      <c r="H166" s="199">
        <v>68</v>
      </c>
      <c r="I166" s="200"/>
      <c r="J166" s="199">
        <f>ROUND(I166*H166,1)</f>
        <v>0</v>
      </c>
      <c r="K166" s="197" t="s">
        <v>115</v>
      </c>
      <c r="L166" s="43"/>
      <c r="M166" s="201" t="s">
        <v>19</v>
      </c>
      <c r="N166" s="202" t="s">
        <v>43</v>
      </c>
      <c r="O166" s="83"/>
      <c r="P166" s="203">
        <f>O166*H166</f>
        <v>0</v>
      </c>
      <c r="Q166" s="203">
        <v>1.0000000000000001E-05</v>
      </c>
      <c r="R166" s="203">
        <f>Q166*H166</f>
        <v>0.00068000000000000005</v>
      </c>
      <c r="S166" s="203">
        <v>0</v>
      </c>
      <c r="T166" s="204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05" t="s">
        <v>135</v>
      </c>
      <c r="AT166" s="205" t="s">
        <v>111</v>
      </c>
      <c r="AU166" s="205" t="s">
        <v>82</v>
      </c>
      <c r="AY166" s="16" t="s">
        <v>110</v>
      </c>
      <c r="BE166" s="206">
        <f>IF(N166="základní",J166,0)</f>
        <v>0</v>
      </c>
      <c r="BF166" s="206">
        <f>IF(N166="snížená",J166,0)</f>
        <v>0</v>
      </c>
      <c r="BG166" s="206">
        <f>IF(N166="zákl. přenesená",J166,0)</f>
        <v>0</v>
      </c>
      <c r="BH166" s="206">
        <f>IF(N166="sníž. přenesená",J166,0)</f>
        <v>0</v>
      </c>
      <c r="BI166" s="206">
        <f>IF(N166="nulová",J166,0)</f>
        <v>0</v>
      </c>
      <c r="BJ166" s="16" t="s">
        <v>80</v>
      </c>
      <c r="BK166" s="206">
        <f>ROUND(I166*H166,1)</f>
        <v>0</v>
      </c>
      <c r="BL166" s="16" t="s">
        <v>135</v>
      </c>
      <c r="BM166" s="205" t="s">
        <v>320</v>
      </c>
    </row>
    <row r="167" s="2" customFormat="1">
      <c r="A167" s="37"/>
      <c r="B167" s="38"/>
      <c r="C167" s="39"/>
      <c r="D167" s="207" t="s">
        <v>118</v>
      </c>
      <c r="E167" s="39"/>
      <c r="F167" s="208" t="s">
        <v>321</v>
      </c>
      <c r="G167" s="39"/>
      <c r="H167" s="39"/>
      <c r="I167" s="209"/>
      <c r="J167" s="39"/>
      <c r="K167" s="39"/>
      <c r="L167" s="43"/>
      <c r="M167" s="210"/>
      <c r="N167" s="211"/>
      <c r="O167" s="83"/>
      <c r="P167" s="83"/>
      <c r="Q167" s="83"/>
      <c r="R167" s="83"/>
      <c r="S167" s="83"/>
      <c r="T167" s="84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118</v>
      </c>
      <c r="AU167" s="16" t="s">
        <v>82</v>
      </c>
    </row>
    <row r="168" s="14" customFormat="1">
      <c r="A168" s="14"/>
      <c r="B168" s="237"/>
      <c r="C168" s="238"/>
      <c r="D168" s="212" t="s">
        <v>178</v>
      </c>
      <c r="E168" s="239" t="s">
        <v>19</v>
      </c>
      <c r="F168" s="240" t="s">
        <v>322</v>
      </c>
      <c r="G168" s="238"/>
      <c r="H168" s="239" t="s">
        <v>19</v>
      </c>
      <c r="I168" s="241"/>
      <c r="J168" s="238"/>
      <c r="K168" s="238"/>
      <c r="L168" s="242"/>
      <c r="M168" s="243"/>
      <c r="N168" s="244"/>
      <c r="O168" s="244"/>
      <c r="P168" s="244"/>
      <c r="Q168" s="244"/>
      <c r="R168" s="244"/>
      <c r="S168" s="244"/>
      <c r="T168" s="24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6" t="s">
        <v>178</v>
      </c>
      <c r="AU168" s="246" t="s">
        <v>82</v>
      </c>
      <c r="AV168" s="14" t="s">
        <v>80</v>
      </c>
      <c r="AW168" s="14" t="s">
        <v>33</v>
      </c>
      <c r="AX168" s="14" t="s">
        <v>72</v>
      </c>
      <c r="AY168" s="246" t="s">
        <v>110</v>
      </c>
    </row>
    <row r="169" s="14" customFormat="1">
      <c r="A169" s="14"/>
      <c r="B169" s="237"/>
      <c r="C169" s="238"/>
      <c r="D169" s="212" t="s">
        <v>178</v>
      </c>
      <c r="E169" s="239" t="s">
        <v>19</v>
      </c>
      <c r="F169" s="240" t="s">
        <v>323</v>
      </c>
      <c r="G169" s="238"/>
      <c r="H169" s="239" t="s">
        <v>19</v>
      </c>
      <c r="I169" s="241"/>
      <c r="J169" s="238"/>
      <c r="K169" s="238"/>
      <c r="L169" s="242"/>
      <c r="M169" s="243"/>
      <c r="N169" s="244"/>
      <c r="O169" s="244"/>
      <c r="P169" s="244"/>
      <c r="Q169" s="244"/>
      <c r="R169" s="244"/>
      <c r="S169" s="244"/>
      <c r="T169" s="24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6" t="s">
        <v>178</v>
      </c>
      <c r="AU169" s="246" t="s">
        <v>82</v>
      </c>
      <c r="AV169" s="14" t="s">
        <v>80</v>
      </c>
      <c r="AW169" s="14" t="s">
        <v>33</v>
      </c>
      <c r="AX169" s="14" t="s">
        <v>72</v>
      </c>
      <c r="AY169" s="246" t="s">
        <v>110</v>
      </c>
    </row>
    <row r="170" s="13" customFormat="1">
      <c r="A170" s="13"/>
      <c r="B170" s="226"/>
      <c r="C170" s="227"/>
      <c r="D170" s="212" t="s">
        <v>178</v>
      </c>
      <c r="E170" s="228" t="s">
        <v>19</v>
      </c>
      <c r="F170" s="229" t="s">
        <v>324</v>
      </c>
      <c r="G170" s="227"/>
      <c r="H170" s="230">
        <v>68</v>
      </c>
      <c r="I170" s="231"/>
      <c r="J170" s="227"/>
      <c r="K170" s="227"/>
      <c r="L170" s="232"/>
      <c r="M170" s="233"/>
      <c r="N170" s="234"/>
      <c r="O170" s="234"/>
      <c r="P170" s="234"/>
      <c r="Q170" s="234"/>
      <c r="R170" s="234"/>
      <c r="S170" s="234"/>
      <c r="T170" s="23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178</v>
      </c>
      <c r="AU170" s="236" t="s">
        <v>82</v>
      </c>
      <c r="AV170" s="13" t="s">
        <v>82</v>
      </c>
      <c r="AW170" s="13" t="s">
        <v>33</v>
      </c>
      <c r="AX170" s="13" t="s">
        <v>72</v>
      </c>
      <c r="AY170" s="236" t="s">
        <v>110</v>
      </c>
    </row>
    <row r="171" s="2" customFormat="1" ht="55.5" customHeight="1">
      <c r="A171" s="37"/>
      <c r="B171" s="38"/>
      <c r="C171" s="195" t="s">
        <v>325</v>
      </c>
      <c r="D171" s="195" t="s">
        <v>111</v>
      </c>
      <c r="E171" s="196" t="s">
        <v>326</v>
      </c>
      <c r="F171" s="197" t="s">
        <v>327</v>
      </c>
      <c r="G171" s="198" t="s">
        <v>267</v>
      </c>
      <c r="H171" s="199">
        <v>68</v>
      </c>
      <c r="I171" s="200"/>
      <c r="J171" s="199">
        <f>ROUND(I171*H171,1)</f>
        <v>0</v>
      </c>
      <c r="K171" s="197" t="s">
        <v>115</v>
      </c>
      <c r="L171" s="43"/>
      <c r="M171" s="201" t="s">
        <v>19</v>
      </c>
      <c r="N171" s="202" t="s">
        <v>43</v>
      </c>
      <c r="O171" s="83"/>
      <c r="P171" s="203">
        <f>O171*H171</f>
        <v>0</v>
      </c>
      <c r="Q171" s="203">
        <v>0.00034000000000000002</v>
      </c>
      <c r="R171" s="203">
        <f>Q171*H171</f>
        <v>0.023120000000000002</v>
      </c>
      <c r="S171" s="203">
        <v>0</v>
      </c>
      <c r="T171" s="204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05" t="s">
        <v>135</v>
      </c>
      <c r="AT171" s="205" t="s">
        <v>111</v>
      </c>
      <c r="AU171" s="205" t="s">
        <v>82</v>
      </c>
      <c r="AY171" s="16" t="s">
        <v>110</v>
      </c>
      <c r="BE171" s="206">
        <f>IF(N171="základní",J171,0)</f>
        <v>0</v>
      </c>
      <c r="BF171" s="206">
        <f>IF(N171="snížená",J171,0)</f>
        <v>0</v>
      </c>
      <c r="BG171" s="206">
        <f>IF(N171="zákl. přenesená",J171,0)</f>
        <v>0</v>
      </c>
      <c r="BH171" s="206">
        <f>IF(N171="sníž. přenesená",J171,0)</f>
        <v>0</v>
      </c>
      <c r="BI171" s="206">
        <f>IF(N171="nulová",J171,0)</f>
        <v>0</v>
      </c>
      <c r="BJ171" s="16" t="s">
        <v>80</v>
      </c>
      <c r="BK171" s="206">
        <f>ROUND(I171*H171,1)</f>
        <v>0</v>
      </c>
      <c r="BL171" s="16" t="s">
        <v>135</v>
      </c>
      <c r="BM171" s="205" t="s">
        <v>328</v>
      </c>
    </row>
    <row r="172" s="2" customFormat="1">
      <c r="A172" s="37"/>
      <c r="B172" s="38"/>
      <c r="C172" s="39"/>
      <c r="D172" s="207" t="s">
        <v>118</v>
      </c>
      <c r="E172" s="39"/>
      <c r="F172" s="208" t="s">
        <v>329</v>
      </c>
      <c r="G172" s="39"/>
      <c r="H172" s="39"/>
      <c r="I172" s="209"/>
      <c r="J172" s="39"/>
      <c r="K172" s="39"/>
      <c r="L172" s="43"/>
      <c r="M172" s="210"/>
      <c r="N172" s="211"/>
      <c r="O172" s="83"/>
      <c r="P172" s="83"/>
      <c r="Q172" s="83"/>
      <c r="R172" s="83"/>
      <c r="S172" s="83"/>
      <c r="T172" s="84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118</v>
      </c>
      <c r="AU172" s="16" t="s">
        <v>82</v>
      </c>
    </row>
    <row r="173" s="2" customFormat="1" ht="62.7" customHeight="1">
      <c r="A173" s="37"/>
      <c r="B173" s="38"/>
      <c r="C173" s="195" t="s">
        <v>330</v>
      </c>
      <c r="D173" s="195" t="s">
        <v>111</v>
      </c>
      <c r="E173" s="196" t="s">
        <v>331</v>
      </c>
      <c r="F173" s="197" t="s">
        <v>332</v>
      </c>
      <c r="G173" s="198" t="s">
        <v>267</v>
      </c>
      <c r="H173" s="199">
        <v>3250</v>
      </c>
      <c r="I173" s="200"/>
      <c r="J173" s="199">
        <f>ROUND(I173*H173,1)</f>
        <v>0</v>
      </c>
      <c r="K173" s="197" t="s">
        <v>115</v>
      </c>
      <c r="L173" s="43"/>
      <c r="M173" s="201" t="s">
        <v>19</v>
      </c>
      <c r="N173" s="202" t="s">
        <v>43</v>
      </c>
      <c r="O173" s="83"/>
      <c r="P173" s="203">
        <f>O173*H173</f>
        <v>0</v>
      </c>
      <c r="Q173" s="203">
        <v>0.00060999999999999997</v>
      </c>
      <c r="R173" s="203">
        <f>Q173*H173</f>
        <v>1.9824999999999999</v>
      </c>
      <c r="S173" s="203">
        <v>0</v>
      </c>
      <c r="T173" s="204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05" t="s">
        <v>135</v>
      </c>
      <c r="AT173" s="205" t="s">
        <v>111</v>
      </c>
      <c r="AU173" s="205" t="s">
        <v>82</v>
      </c>
      <c r="AY173" s="16" t="s">
        <v>110</v>
      </c>
      <c r="BE173" s="206">
        <f>IF(N173="základní",J173,0)</f>
        <v>0</v>
      </c>
      <c r="BF173" s="206">
        <f>IF(N173="snížená",J173,0)</f>
        <v>0</v>
      </c>
      <c r="BG173" s="206">
        <f>IF(N173="zákl. přenesená",J173,0)</f>
        <v>0</v>
      </c>
      <c r="BH173" s="206">
        <f>IF(N173="sníž. přenesená",J173,0)</f>
        <v>0</v>
      </c>
      <c r="BI173" s="206">
        <f>IF(N173="nulová",J173,0)</f>
        <v>0</v>
      </c>
      <c r="BJ173" s="16" t="s">
        <v>80</v>
      </c>
      <c r="BK173" s="206">
        <f>ROUND(I173*H173,1)</f>
        <v>0</v>
      </c>
      <c r="BL173" s="16" t="s">
        <v>135</v>
      </c>
      <c r="BM173" s="205" t="s">
        <v>333</v>
      </c>
    </row>
    <row r="174" s="2" customFormat="1">
      <c r="A174" s="37"/>
      <c r="B174" s="38"/>
      <c r="C174" s="39"/>
      <c r="D174" s="207" t="s">
        <v>118</v>
      </c>
      <c r="E174" s="39"/>
      <c r="F174" s="208" t="s">
        <v>334</v>
      </c>
      <c r="G174" s="39"/>
      <c r="H174" s="39"/>
      <c r="I174" s="209"/>
      <c r="J174" s="39"/>
      <c r="K174" s="39"/>
      <c r="L174" s="43"/>
      <c r="M174" s="210"/>
      <c r="N174" s="211"/>
      <c r="O174" s="83"/>
      <c r="P174" s="83"/>
      <c r="Q174" s="83"/>
      <c r="R174" s="83"/>
      <c r="S174" s="83"/>
      <c r="T174" s="84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118</v>
      </c>
      <c r="AU174" s="16" t="s">
        <v>82</v>
      </c>
    </row>
    <row r="175" s="2" customFormat="1" ht="62.7" customHeight="1">
      <c r="A175" s="37"/>
      <c r="B175" s="38"/>
      <c r="C175" s="195" t="s">
        <v>335</v>
      </c>
      <c r="D175" s="195" t="s">
        <v>111</v>
      </c>
      <c r="E175" s="196" t="s">
        <v>336</v>
      </c>
      <c r="F175" s="197" t="s">
        <v>337</v>
      </c>
      <c r="G175" s="198" t="s">
        <v>267</v>
      </c>
      <c r="H175" s="199">
        <v>1085</v>
      </c>
      <c r="I175" s="200"/>
      <c r="J175" s="199">
        <f>ROUND(I175*H175,1)</f>
        <v>0</v>
      </c>
      <c r="K175" s="197" t="s">
        <v>115</v>
      </c>
      <c r="L175" s="43"/>
      <c r="M175" s="201" t="s">
        <v>19</v>
      </c>
      <c r="N175" s="202" t="s">
        <v>43</v>
      </c>
      <c r="O175" s="83"/>
      <c r="P175" s="203">
        <f>O175*H175</f>
        <v>0</v>
      </c>
      <c r="Q175" s="203">
        <v>0</v>
      </c>
      <c r="R175" s="203">
        <f>Q175*H175</f>
        <v>0</v>
      </c>
      <c r="S175" s="203">
        <v>0.17199999999999999</v>
      </c>
      <c r="T175" s="204">
        <f>S175*H175</f>
        <v>186.61999999999998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05" t="s">
        <v>135</v>
      </c>
      <c r="AT175" s="205" t="s">
        <v>111</v>
      </c>
      <c r="AU175" s="205" t="s">
        <v>82</v>
      </c>
      <c r="AY175" s="16" t="s">
        <v>110</v>
      </c>
      <c r="BE175" s="206">
        <f>IF(N175="základní",J175,0)</f>
        <v>0</v>
      </c>
      <c r="BF175" s="206">
        <f>IF(N175="snížená",J175,0)</f>
        <v>0</v>
      </c>
      <c r="BG175" s="206">
        <f>IF(N175="zákl. přenesená",J175,0)</f>
        <v>0</v>
      </c>
      <c r="BH175" s="206">
        <f>IF(N175="sníž. přenesená",J175,0)</f>
        <v>0</v>
      </c>
      <c r="BI175" s="206">
        <f>IF(N175="nulová",J175,0)</f>
        <v>0</v>
      </c>
      <c r="BJ175" s="16" t="s">
        <v>80</v>
      </c>
      <c r="BK175" s="206">
        <f>ROUND(I175*H175,1)</f>
        <v>0</v>
      </c>
      <c r="BL175" s="16" t="s">
        <v>135</v>
      </c>
      <c r="BM175" s="205" t="s">
        <v>338</v>
      </c>
    </row>
    <row r="176" s="2" customFormat="1">
      <c r="A176" s="37"/>
      <c r="B176" s="38"/>
      <c r="C176" s="39"/>
      <c r="D176" s="207" t="s">
        <v>118</v>
      </c>
      <c r="E176" s="39"/>
      <c r="F176" s="208" t="s">
        <v>339</v>
      </c>
      <c r="G176" s="39"/>
      <c r="H176" s="39"/>
      <c r="I176" s="209"/>
      <c r="J176" s="39"/>
      <c r="K176" s="39"/>
      <c r="L176" s="43"/>
      <c r="M176" s="210"/>
      <c r="N176" s="211"/>
      <c r="O176" s="83"/>
      <c r="P176" s="83"/>
      <c r="Q176" s="83"/>
      <c r="R176" s="83"/>
      <c r="S176" s="83"/>
      <c r="T176" s="84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118</v>
      </c>
      <c r="AU176" s="16" t="s">
        <v>82</v>
      </c>
    </row>
    <row r="177" s="13" customFormat="1">
      <c r="A177" s="13"/>
      <c r="B177" s="226"/>
      <c r="C177" s="227"/>
      <c r="D177" s="212" t="s">
        <v>178</v>
      </c>
      <c r="E177" s="228" t="s">
        <v>19</v>
      </c>
      <c r="F177" s="229" t="s">
        <v>340</v>
      </c>
      <c r="G177" s="227"/>
      <c r="H177" s="230">
        <v>1085</v>
      </c>
      <c r="I177" s="231"/>
      <c r="J177" s="227"/>
      <c r="K177" s="227"/>
      <c r="L177" s="232"/>
      <c r="M177" s="233"/>
      <c r="N177" s="234"/>
      <c r="O177" s="234"/>
      <c r="P177" s="234"/>
      <c r="Q177" s="234"/>
      <c r="R177" s="234"/>
      <c r="S177" s="234"/>
      <c r="T177" s="23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6" t="s">
        <v>178</v>
      </c>
      <c r="AU177" s="236" t="s">
        <v>82</v>
      </c>
      <c r="AV177" s="13" t="s">
        <v>82</v>
      </c>
      <c r="AW177" s="13" t="s">
        <v>33</v>
      </c>
      <c r="AX177" s="13" t="s">
        <v>72</v>
      </c>
      <c r="AY177" s="236" t="s">
        <v>110</v>
      </c>
    </row>
    <row r="178" s="2" customFormat="1" ht="101.25" customHeight="1">
      <c r="A178" s="37"/>
      <c r="B178" s="38"/>
      <c r="C178" s="195" t="s">
        <v>341</v>
      </c>
      <c r="D178" s="195" t="s">
        <v>111</v>
      </c>
      <c r="E178" s="196" t="s">
        <v>342</v>
      </c>
      <c r="F178" s="197" t="s">
        <v>343</v>
      </c>
      <c r="G178" s="198" t="s">
        <v>19</v>
      </c>
      <c r="H178" s="199">
        <v>465</v>
      </c>
      <c r="I178" s="200"/>
      <c r="J178" s="199">
        <f>ROUND(I178*H178,1)</f>
        <v>0</v>
      </c>
      <c r="K178" s="197" t="s">
        <v>19</v>
      </c>
      <c r="L178" s="43"/>
      <c r="M178" s="201" t="s">
        <v>19</v>
      </c>
      <c r="N178" s="202" t="s">
        <v>43</v>
      </c>
      <c r="O178" s="83"/>
      <c r="P178" s="203">
        <f>O178*H178</f>
        <v>0</v>
      </c>
      <c r="Q178" s="203">
        <v>0</v>
      </c>
      <c r="R178" s="203">
        <f>Q178*H178</f>
        <v>0</v>
      </c>
      <c r="S178" s="203">
        <v>0</v>
      </c>
      <c r="T178" s="204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05" t="s">
        <v>135</v>
      </c>
      <c r="AT178" s="205" t="s">
        <v>111</v>
      </c>
      <c r="AU178" s="205" t="s">
        <v>82</v>
      </c>
      <c r="AY178" s="16" t="s">
        <v>110</v>
      </c>
      <c r="BE178" s="206">
        <f>IF(N178="základní",J178,0)</f>
        <v>0</v>
      </c>
      <c r="BF178" s="206">
        <f>IF(N178="snížená",J178,0)</f>
        <v>0</v>
      </c>
      <c r="BG178" s="206">
        <f>IF(N178="zákl. přenesená",J178,0)</f>
        <v>0</v>
      </c>
      <c r="BH178" s="206">
        <f>IF(N178="sníž. přenesená",J178,0)</f>
        <v>0</v>
      </c>
      <c r="BI178" s="206">
        <f>IF(N178="nulová",J178,0)</f>
        <v>0</v>
      </c>
      <c r="BJ178" s="16" t="s">
        <v>80</v>
      </c>
      <c r="BK178" s="206">
        <f>ROUND(I178*H178,1)</f>
        <v>0</v>
      </c>
      <c r="BL178" s="16" t="s">
        <v>135</v>
      </c>
      <c r="BM178" s="205" t="s">
        <v>344</v>
      </c>
    </row>
    <row r="179" s="13" customFormat="1">
      <c r="A179" s="13"/>
      <c r="B179" s="226"/>
      <c r="C179" s="227"/>
      <c r="D179" s="212" t="s">
        <v>178</v>
      </c>
      <c r="E179" s="228" t="s">
        <v>19</v>
      </c>
      <c r="F179" s="229" t="s">
        <v>345</v>
      </c>
      <c r="G179" s="227"/>
      <c r="H179" s="230">
        <v>465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178</v>
      </c>
      <c r="AU179" s="236" t="s">
        <v>82</v>
      </c>
      <c r="AV179" s="13" t="s">
        <v>82</v>
      </c>
      <c r="AW179" s="13" t="s">
        <v>33</v>
      </c>
      <c r="AX179" s="13" t="s">
        <v>72</v>
      </c>
      <c r="AY179" s="236" t="s">
        <v>110</v>
      </c>
    </row>
    <row r="180" s="2" customFormat="1" ht="78" customHeight="1">
      <c r="A180" s="37"/>
      <c r="B180" s="38"/>
      <c r="C180" s="195" t="s">
        <v>346</v>
      </c>
      <c r="D180" s="195" t="s">
        <v>111</v>
      </c>
      <c r="E180" s="196" t="s">
        <v>347</v>
      </c>
      <c r="F180" s="197" t="s">
        <v>348</v>
      </c>
      <c r="G180" s="198" t="s">
        <v>267</v>
      </c>
      <c r="H180" s="199">
        <v>48</v>
      </c>
      <c r="I180" s="200"/>
      <c r="J180" s="199">
        <f>ROUND(I180*H180,1)</f>
        <v>0</v>
      </c>
      <c r="K180" s="197" t="s">
        <v>19</v>
      </c>
      <c r="L180" s="43"/>
      <c r="M180" s="201" t="s">
        <v>19</v>
      </c>
      <c r="N180" s="202" t="s">
        <v>43</v>
      </c>
      <c r="O180" s="83"/>
      <c r="P180" s="203">
        <f>O180*H180</f>
        <v>0</v>
      </c>
      <c r="Q180" s="203">
        <v>0</v>
      </c>
      <c r="R180" s="203">
        <f>Q180*H180</f>
        <v>0</v>
      </c>
      <c r="S180" s="203">
        <v>0.085999999999999993</v>
      </c>
      <c r="T180" s="204">
        <f>S180*H180</f>
        <v>4.1280000000000001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05" t="s">
        <v>135</v>
      </c>
      <c r="AT180" s="205" t="s">
        <v>111</v>
      </c>
      <c r="AU180" s="205" t="s">
        <v>82</v>
      </c>
      <c r="AY180" s="16" t="s">
        <v>110</v>
      </c>
      <c r="BE180" s="206">
        <f>IF(N180="základní",J180,0)</f>
        <v>0</v>
      </c>
      <c r="BF180" s="206">
        <f>IF(N180="snížená",J180,0)</f>
        <v>0</v>
      </c>
      <c r="BG180" s="206">
        <f>IF(N180="zákl. přenesená",J180,0)</f>
        <v>0</v>
      </c>
      <c r="BH180" s="206">
        <f>IF(N180="sníž. přenesená",J180,0)</f>
        <v>0</v>
      </c>
      <c r="BI180" s="206">
        <f>IF(N180="nulová",J180,0)</f>
        <v>0</v>
      </c>
      <c r="BJ180" s="16" t="s">
        <v>80</v>
      </c>
      <c r="BK180" s="206">
        <f>ROUND(I180*H180,1)</f>
        <v>0</v>
      </c>
      <c r="BL180" s="16" t="s">
        <v>135</v>
      </c>
      <c r="BM180" s="205" t="s">
        <v>349</v>
      </c>
    </row>
    <row r="181" s="2" customFormat="1" ht="78" customHeight="1">
      <c r="A181" s="37"/>
      <c r="B181" s="38"/>
      <c r="C181" s="195" t="s">
        <v>350</v>
      </c>
      <c r="D181" s="195" t="s">
        <v>111</v>
      </c>
      <c r="E181" s="196" t="s">
        <v>351</v>
      </c>
      <c r="F181" s="197" t="s">
        <v>352</v>
      </c>
      <c r="G181" s="198" t="s">
        <v>175</v>
      </c>
      <c r="H181" s="199">
        <v>20973</v>
      </c>
      <c r="I181" s="200"/>
      <c r="J181" s="199">
        <f>ROUND(I181*H181,1)</f>
        <v>0</v>
      </c>
      <c r="K181" s="197" t="s">
        <v>19</v>
      </c>
      <c r="L181" s="43"/>
      <c r="M181" s="201" t="s">
        <v>19</v>
      </c>
      <c r="N181" s="202" t="s">
        <v>43</v>
      </c>
      <c r="O181" s="83"/>
      <c r="P181" s="203">
        <f>O181*H181</f>
        <v>0</v>
      </c>
      <c r="Q181" s="203">
        <v>0</v>
      </c>
      <c r="R181" s="203">
        <f>Q181*H181</f>
        <v>0</v>
      </c>
      <c r="S181" s="203">
        <v>0.02</v>
      </c>
      <c r="T181" s="204">
        <f>S181*H181</f>
        <v>419.46000000000004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05" t="s">
        <v>135</v>
      </c>
      <c r="AT181" s="205" t="s">
        <v>111</v>
      </c>
      <c r="AU181" s="205" t="s">
        <v>82</v>
      </c>
      <c r="AY181" s="16" t="s">
        <v>110</v>
      </c>
      <c r="BE181" s="206">
        <f>IF(N181="základní",J181,0)</f>
        <v>0</v>
      </c>
      <c r="BF181" s="206">
        <f>IF(N181="snížená",J181,0)</f>
        <v>0</v>
      </c>
      <c r="BG181" s="206">
        <f>IF(N181="zákl. přenesená",J181,0)</f>
        <v>0</v>
      </c>
      <c r="BH181" s="206">
        <f>IF(N181="sníž. přenesená",J181,0)</f>
        <v>0</v>
      </c>
      <c r="BI181" s="206">
        <f>IF(N181="nulová",J181,0)</f>
        <v>0</v>
      </c>
      <c r="BJ181" s="16" t="s">
        <v>80</v>
      </c>
      <c r="BK181" s="206">
        <f>ROUND(I181*H181,1)</f>
        <v>0</v>
      </c>
      <c r="BL181" s="16" t="s">
        <v>135</v>
      </c>
      <c r="BM181" s="205" t="s">
        <v>353</v>
      </c>
    </row>
    <row r="182" s="2" customFormat="1" ht="78" customHeight="1">
      <c r="A182" s="37"/>
      <c r="B182" s="38"/>
      <c r="C182" s="195" t="s">
        <v>354</v>
      </c>
      <c r="D182" s="195" t="s">
        <v>111</v>
      </c>
      <c r="E182" s="196" t="s">
        <v>355</v>
      </c>
      <c r="F182" s="197" t="s">
        <v>356</v>
      </c>
      <c r="G182" s="198" t="s">
        <v>175</v>
      </c>
      <c r="H182" s="199">
        <v>1942</v>
      </c>
      <c r="I182" s="200"/>
      <c r="J182" s="199">
        <f>ROUND(I182*H182,1)</f>
        <v>0</v>
      </c>
      <c r="K182" s="197" t="s">
        <v>19</v>
      </c>
      <c r="L182" s="43"/>
      <c r="M182" s="201" t="s">
        <v>19</v>
      </c>
      <c r="N182" s="202" t="s">
        <v>43</v>
      </c>
      <c r="O182" s="83"/>
      <c r="P182" s="203">
        <f>O182*H182</f>
        <v>0</v>
      </c>
      <c r="Q182" s="203">
        <v>0</v>
      </c>
      <c r="R182" s="203">
        <f>Q182*H182</f>
        <v>0</v>
      </c>
      <c r="S182" s="203">
        <v>0.126</v>
      </c>
      <c r="T182" s="204">
        <f>S182*H182</f>
        <v>244.69200000000001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05" t="s">
        <v>135</v>
      </c>
      <c r="AT182" s="205" t="s">
        <v>111</v>
      </c>
      <c r="AU182" s="205" t="s">
        <v>82</v>
      </c>
      <c r="AY182" s="16" t="s">
        <v>110</v>
      </c>
      <c r="BE182" s="206">
        <f>IF(N182="základní",J182,0)</f>
        <v>0</v>
      </c>
      <c r="BF182" s="206">
        <f>IF(N182="snížená",J182,0)</f>
        <v>0</v>
      </c>
      <c r="BG182" s="206">
        <f>IF(N182="zákl. přenesená",J182,0)</f>
        <v>0</v>
      </c>
      <c r="BH182" s="206">
        <f>IF(N182="sníž. přenesená",J182,0)</f>
        <v>0</v>
      </c>
      <c r="BI182" s="206">
        <f>IF(N182="nulová",J182,0)</f>
        <v>0</v>
      </c>
      <c r="BJ182" s="16" t="s">
        <v>80</v>
      </c>
      <c r="BK182" s="206">
        <f>ROUND(I182*H182,1)</f>
        <v>0</v>
      </c>
      <c r="BL182" s="16" t="s">
        <v>135</v>
      </c>
      <c r="BM182" s="205" t="s">
        <v>357</v>
      </c>
    </row>
    <row r="183" s="14" customFormat="1">
      <c r="A183" s="14"/>
      <c r="B183" s="237"/>
      <c r="C183" s="238"/>
      <c r="D183" s="212" t="s">
        <v>178</v>
      </c>
      <c r="E183" s="239" t="s">
        <v>19</v>
      </c>
      <c r="F183" s="240" t="s">
        <v>358</v>
      </c>
      <c r="G183" s="238"/>
      <c r="H183" s="239" t="s">
        <v>19</v>
      </c>
      <c r="I183" s="241"/>
      <c r="J183" s="238"/>
      <c r="K183" s="238"/>
      <c r="L183" s="242"/>
      <c r="M183" s="243"/>
      <c r="N183" s="244"/>
      <c r="O183" s="244"/>
      <c r="P183" s="244"/>
      <c r="Q183" s="244"/>
      <c r="R183" s="244"/>
      <c r="S183" s="244"/>
      <c r="T183" s="24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6" t="s">
        <v>178</v>
      </c>
      <c r="AU183" s="246" t="s">
        <v>82</v>
      </c>
      <c r="AV183" s="14" t="s">
        <v>80</v>
      </c>
      <c r="AW183" s="14" t="s">
        <v>33</v>
      </c>
      <c r="AX183" s="14" t="s">
        <v>72</v>
      </c>
      <c r="AY183" s="246" t="s">
        <v>110</v>
      </c>
    </row>
    <row r="184" s="13" customFormat="1">
      <c r="A184" s="13"/>
      <c r="B184" s="226"/>
      <c r="C184" s="227"/>
      <c r="D184" s="212" t="s">
        <v>178</v>
      </c>
      <c r="E184" s="228" t="s">
        <v>19</v>
      </c>
      <c r="F184" s="229" t="s">
        <v>359</v>
      </c>
      <c r="G184" s="227"/>
      <c r="H184" s="230">
        <v>1942</v>
      </c>
      <c r="I184" s="231"/>
      <c r="J184" s="227"/>
      <c r="K184" s="227"/>
      <c r="L184" s="232"/>
      <c r="M184" s="233"/>
      <c r="N184" s="234"/>
      <c r="O184" s="234"/>
      <c r="P184" s="234"/>
      <c r="Q184" s="234"/>
      <c r="R184" s="234"/>
      <c r="S184" s="234"/>
      <c r="T184" s="23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6" t="s">
        <v>178</v>
      </c>
      <c r="AU184" s="236" t="s">
        <v>82</v>
      </c>
      <c r="AV184" s="13" t="s">
        <v>82</v>
      </c>
      <c r="AW184" s="13" t="s">
        <v>33</v>
      </c>
      <c r="AX184" s="13" t="s">
        <v>72</v>
      </c>
      <c r="AY184" s="236" t="s">
        <v>110</v>
      </c>
    </row>
    <row r="185" s="11" customFormat="1" ht="22.8" customHeight="1">
      <c r="A185" s="11"/>
      <c r="B185" s="181"/>
      <c r="C185" s="182"/>
      <c r="D185" s="183" t="s">
        <v>71</v>
      </c>
      <c r="E185" s="224" t="s">
        <v>360</v>
      </c>
      <c r="F185" s="224" t="s">
        <v>361</v>
      </c>
      <c r="G185" s="182"/>
      <c r="H185" s="182"/>
      <c r="I185" s="185"/>
      <c r="J185" s="225">
        <f>BK185</f>
        <v>0</v>
      </c>
      <c r="K185" s="182"/>
      <c r="L185" s="187"/>
      <c r="M185" s="188"/>
      <c r="N185" s="189"/>
      <c r="O185" s="189"/>
      <c r="P185" s="190">
        <f>SUM(P186:P187)</f>
        <v>0</v>
      </c>
      <c r="Q185" s="189"/>
      <c r="R185" s="190">
        <f>SUM(R186:R187)</f>
        <v>0</v>
      </c>
      <c r="S185" s="189"/>
      <c r="T185" s="191">
        <f>SUM(T186:T187)</f>
        <v>0</v>
      </c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R185" s="192" t="s">
        <v>80</v>
      </c>
      <c r="AT185" s="193" t="s">
        <v>71</v>
      </c>
      <c r="AU185" s="193" t="s">
        <v>80</v>
      </c>
      <c r="AY185" s="192" t="s">
        <v>110</v>
      </c>
      <c r="BK185" s="194">
        <f>SUM(BK186:BK187)</f>
        <v>0</v>
      </c>
    </row>
    <row r="186" s="2" customFormat="1" ht="44.25" customHeight="1">
      <c r="A186" s="37"/>
      <c r="B186" s="38"/>
      <c r="C186" s="195" t="s">
        <v>362</v>
      </c>
      <c r="D186" s="195" t="s">
        <v>111</v>
      </c>
      <c r="E186" s="196" t="s">
        <v>363</v>
      </c>
      <c r="F186" s="197" t="s">
        <v>364</v>
      </c>
      <c r="G186" s="198" t="s">
        <v>365</v>
      </c>
      <c r="H186" s="199">
        <v>494.85000000000002</v>
      </c>
      <c r="I186" s="200"/>
      <c r="J186" s="199">
        <f>ROUND(I186*H186,1)</f>
        <v>0</v>
      </c>
      <c r="K186" s="197" t="s">
        <v>115</v>
      </c>
      <c r="L186" s="43"/>
      <c r="M186" s="201" t="s">
        <v>19</v>
      </c>
      <c r="N186" s="202" t="s">
        <v>43</v>
      </c>
      <c r="O186" s="83"/>
      <c r="P186" s="203">
        <f>O186*H186</f>
        <v>0</v>
      </c>
      <c r="Q186" s="203">
        <v>0</v>
      </c>
      <c r="R186" s="203">
        <f>Q186*H186</f>
        <v>0</v>
      </c>
      <c r="S186" s="203">
        <v>0</v>
      </c>
      <c r="T186" s="204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05" t="s">
        <v>135</v>
      </c>
      <c r="AT186" s="205" t="s">
        <v>111</v>
      </c>
      <c r="AU186" s="205" t="s">
        <v>82</v>
      </c>
      <c r="AY186" s="16" t="s">
        <v>110</v>
      </c>
      <c r="BE186" s="206">
        <f>IF(N186="základní",J186,0)</f>
        <v>0</v>
      </c>
      <c r="BF186" s="206">
        <f>IF(N186="snížená",J186,0)</f>
        <v>0</v>
      </c>
      <c r="BG186" s="206">
        <f>IF(N186="zákl. přenesená",J186,0)</f>
        <v>0</v>
      </c>
      <c r="BH186" s="206">
        <f>IF(N186="sníž. přenesená",J186,0)</f>
        <v>0</v>
      </c>
      <c r="BI186" s="206">
        <f>IF(N186="nulová",J186,0)</f>
        <v>0</v>
      </c>
      <c r="BJ186" s="16" t="s">
        <v>80</v>
      </c>
      <c r="BK186" s="206">
        <f>ROUND(I186*H186,1)</f>
        <v>0</v>
      </c>
      <c r="BL186" s="16" t="s">
        <v>135</v>
      </c>
      <c r="BM186" s="205" t="s">
        <v>366</v>
      </c>
    </row>
    <row r="187" s="2" customFormat="1">
      <c r="A187" s="37"/>
      <c r="B187" s="38"/>
      <c r="C187" s="39"/>
      <c r="D187" s="207" t="s">
        <v>118</v>
      </c>
      <c r="E187" s="39"/>
      <c r="F187" s="208" t="s">
        <v>367</v>
      </c>
      <c r="G187" s="39"/>
      <c r="H187" s="39"/>
      <c r="I187" s="209"/>
      <c r="J187" s="39"/>
      <c r="K187" s="39"/>
      <c r="L187" s="43"/>
      <c r="M187" s="214"/>
      <c r="N187" s="215"/>
      <c r="O187" s="216"/>
      <c r="P187" s="216"/>
      <c r="Q187" s="216"/>
      <c r="R187" s="216"/>
      <c r="S187" s="216"/>
      <c r="T187" s="21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118</v>
      </c>
      <c r="AU187" s="16" t="s">
        <v>82</v>
      </c>
    </row>
    <row r="188" s="2" customFormat="1" ht="6.96" customHeight="1">
      <c r="A188" s="37"/>
      <c r="B188" s="58"/>
      <c r="C188" s="59"/>
      <c r="D188" s="59"/>
      <c r="E188" s="59"/>
      <c r="F188" s="59"/>
      <c r="G188" s="59"/>
      <c r="H188" s="59"/>
      <c r="I188" s="59"/>
      <c r="J188" s="59"/>
      <c r="K188" s="59"/>
      <c r="L188" s="43"/>
      <c r="M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</row>
  </sheetData>
  <sheetProtection sheet="1" autoFilter="0" formatColumns="0" formatRows="0" objects="1" scenarios="1" spinCount="100000" saltValue="7XKJqNjIP36dCfAP95lW2E6uvTtvjdMop1WphP1mhYkS17juKOA0ujvVQ7Hj66Hw6AQYF74E/80Tx4kT2bAQUg==" hashValue="a3616rDH6v4ngIQ2lHSrGjW7hcFmJaplA94Tonv3BbBDtzUNfWWRALQA79NrnXZpa3ZfM7L2ODJYya0Tf0cJpw==" algorithmName="SHA-512" password="CC35"/>
  <autoFilter ref="C83:K187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102" r:id="rId1" display="https://podminky.urs.cz/item/CS_URS_2025_02/122552203"/>
    <hyperlink ref="F107" r:id="rId2" display="https://podminky.urs.cz/item/CS_URS_2025_02/181951112"/>
    <hyperlink ref="F112" r:id="rId3" display="https://podminky.urs.cz/item/CS_URS_2025_02/573211108"/>
    <hyperlink ref="F114" r:id="rId4" display="https://podminky.urs.cz/item/CS_URS_2025_02/565145111"/>
    <hyperlink ref="F119" r:id="rId5" display="https://podminky.urs.cz/item/CS_URS_2025_02/577165132"/>
    <hyperlink ref="F123" r:id="rId6" display="https://podminky.urs.cz/item/CS_URS_2025_02/577144131"/>
    <hyperlink ref="F129" r:id="rId7" display="https://podminky.urs.cz/item/CS_URS_2025_02/564950413"/>
    <hyperlink ref="F133" r:id="rId8" display="https://podminky.urs.cz/item/CS_URS_2025_02/569931132"/>
    <hyperlink ref="F137" r:id="rId9" display="https://podminky.urs.cz/item/CS_URS_2025_02/912221111"/>
    <hyperlink ref="F140" r:id="rId10" display="https://podminky.urs.cz/item/CS_URS_2025_02/915611111"/>
    <hyperlink ref="F143" r:id="rId11" display="https://podminky.urs.cz/item/CS_URS_2025_02/915111111"/>
    <hyperlink ref="F148" r:id="rId12" display="https://podminky.urs.cz/item/CS_URS_2025_02/915211112"/>
    <hyperlink ref="F150" r:id="rId13" display="https://podminky.urs.cz/item/CS_URS_2025_02/915111121"/>
    <hyperlink ref="F154" r:id="rId14" display="https://podminky.urs.cz/item/CS_URS_2025_02/915211122"/>
    <hyperlink ref="F156" r:id="rId15" display="https://podminky.urs.cz/item/CS_URS_2025_02/915121111"/>
    <hyperlink ref="F159" r:id="rId16" display="https://podminky.urs.cz/item/CS_URS_2025_02/915221112"/>
    <hyperlink ref="F161" r:id="rId17" display="https://podminky.urs.cz/item/CS_URS_2025_02/915121121"/>
    <hyperlink ref="F165" r:id="rId18" display="https://podminky.urs.cz/item/CS_URS_2025_02/915221122"/>
    <hyperlink ref="F167" r:id="rId19" display="https://podminky.urs.cz/item/CS_URS_2025_02/919112233"/>
    <hyperlink ref="F172" r:id="rId20" display="https://podminky.urs.cz/item/CS_URS_2025_02/919122132"/>
    <hyperlink ref="F174" r:id="rId21" display="https://podminky.urs.cz/item/CS_URS_2025_02/919732211"/>
    <hyperlink ref="F176" r:id="rId22" display="https://podminky.urs.cz/item/CS_URS_2025_02/938902151"/>
    <hyperlink ref="F187" r:id="rId23" display="https://podminky.urs.cz/item/CS_URS_2025_02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4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MITASPC\Mitas</dc:creator>
  <cp:lastModifiedBy>MITASPC\Mitas</cp:lastModifiedBy>
  <dcterms:created xsi:type="dcterms:W3CDTF">2026-01-27T08:14:19Z</dcterms:created>
  <dcterms:modified xsi:type="dcterms:W3CDTF">2026-01-27T08:14:21Z</dcterms:modified>
</cp:coreProperties>
</file>