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Dokumenty\Veřejné zakázky2022\VZ_Klatovská nemocnice RTG 2025\2. vyhlášení\"/>
    </mc:Choice>
  </mc:AlternateContent>
  <bookViews>
    <workbookView xWindow="0" yWindow="0" windowWidth="38400" windowHeight="17115" tabRatio="699"/>
  </bookViews>
  <sheets>
    <sheet name="Rekapitulace stavby" sheetId="1" r:id="rId1"/>
    <sheet name="A00 Vedlejší rozpočtové náklady" sheetId="8" r:id="rId2"/>
    <sheet name="A01 - Stavebně konstrukčn..." sheetId="2" r:id="rId3"/>
    <sheet name="A02 - Bourací práce" sheetId="3" r:id="rId4"/>
    <sheet name="A03 - Silnoproud" sheetId="9" r:id="rId5"/>
    <sheet name="A04 - Slaboproud" sheetId="11" r:id="rId6"/>
    <sheet name="A05 - VZT + klimatizace" sheetId="10" r:id="rId7"/>
  </sheets>
  <externalReferences>
    <externalReference r:id="rId8"/>
  </externalReferences>
  <definedNames>
    <definedName name="_xlnm._FilterDatabase" localSheetId="2" hidden="1">'A01 - Stavebně konstrukčn...'!$C$131:$K$175</definedName>
    <definedName name="_xlnm._FilterDatabase" localSheetId="3" hidden="1">'A02 - Bourací práce'!$C$125:$K$144</definedName>
    <definedName name="cisloobjektu">'[1]Krycí list'!$A$5</definedName>
    <definedName name="cislostavby">'[1]Krycí list'!$A$7</definedName>
    <definedName name="nazevobjektu">'[1]Krycí list'!$C$5</definedName>
    <definedName name="nazevstavby">'[1]Krycí list'!$C$7</definedName>
    <definedName name="_xlnm.Print_Titles" localSheetId="2">'A01 - Stavebně konstrukčn...'!$131:$131</definedName>
    <definedName name="_xlnm.Print_Titles" localSheetId="3">'A02 - Bourací práce'!$125:$125</definedName>
    <definedName name="_xlnm.Print_Titles" localSheetId="0">'Rekapitulace stavby'!$92:$92</definedName>
    <definedName name="_xlnm.Print_Area" localSheetId="2">'A01 - Stavebně konstrukčn...'!$C$4:$J$76,'A01 - Stavebně konstrukčn...'!$C$82:$J$111,'A01 - Stavebně konstrukčn...'!$C$117:$K$175</definedName>
    <definedName name="_xlnm.Print_Area" localSheetId="3">'A02 - Bourací práce'!$C$4:$J$76,'A02 - Bourací práce'!$C$82:$J$105,'A02 - Bourací práce'!$C$111:$K$144</definedName>
    <definedName name="_xlnm.Print_Area" localSheetId="0">'Rekapitulace stavby'!$D$4:$AO$76,'Rekapitulace stavby'!$C$82:$AQ$101</definedName>
  </definedNames>
  <calcPr calcId="162913"/>
</workbook>
</file>

<file path=xl/calcChain.xml><?xml version="1.0" encoding="utf-8"?>
<calcChain xmlns="http://schemas.openxmlformats.org/spreadsheetml/2006/main">
  <c r="BK123" i="8" l="1"/>
  <c r="BI123" i="8"/>
  <c r="BG123" i="8"/>
  <c r="BF123" i="8"/>
  <c r="T123" i="8"/>
  <c r="R123" i="8"/>
  <c r="P123" i="8"/>
  <c r="BK122" i="8"/>
  <c r="BI122" i="8"/>
  <c r="BH122" i="8"/>
  <c r="BG122" i="8"/>
  <c r="BF122" i="8"/>
  <c r="T122" i="8"/>
  <c r="R122" i="8"/>
  <c r="P122" i="8"/>
  <c r="F38" i="8" l="1"/>
  <c r="BB96" i="1" s="1"/>
  <c r="J37" i="8"/>
  <c r="AW96" i="1" s="1"/>
  <c r="F40" i="8"/>
  <c r="BD96" i="1" s="1"/>
  <c r="J40" i="8"/>
  <c r="F37" i="8"/>
  <c r="BA96" i="1" s="1"/>
  <c r="J38" i="8"/>
  <c r="AX96" i="1" s="1"/>
  <c r="C3" i="10"/>
  <c r="B2" i="11"/>
  <c r="B2" i="9"/>
  <c r="E10" i="8"/>
  <c r="L90" i="1"/>
  <c r="AM87" i="1"/>
  <c r="J15" i="8"/>
  <c r="J21" i="8"/>
  <c r="J20" i="8"/>
  <c r="E21" i="8"/>
  <c r="F12" i="11" l="1"/>
  <c r="F13" i="11" s="1"/>
  <c r="F35" i="11" s="1"/>
  <c r="F27" i="11"/>
  <c r="F26" i="11"/>
  <c r="F22" i="11"/>
  <c r="F23" i="11" s="1"/>
  <c r="F37" i="11" s="1"/>
  <c r="F17" i="11"/>
  <c r="F8" i="11"/>
  <c r="F9" i="11" s="1"/>
  <c r="F34" i="11" s="1"/>
  <c r="F28" i="11" l="1"/>
  <c r="F38" i="11" s="1"/>
  <c r="F18" i="11"/>
  <c r="F36" i="11" s="1"/>
  <c r="F40" i="11" s="1"/>
  <c r="C25" i="10"/>
  <c r="C23" i="10"/>
  <c r="G22" i="10"/>
  <c r="C19" i="10"/>
  <c r="G18" i="10"/>
  <c r="G19" i="10" s="1"/>
  <c r="C16" i="10"/>
  <c r="G15" i="10"/>
  <c r="G14" i="10"/>
  <c r="G13" i="10"/>
  <c r="G12" i="10"/>
  <c r="G11" i="10"/>
  <c r="G10" i="10"/>
  <c r="G9" i="10"/>
  <c r="G8" i="10"/>
  <c r="AG100" i="1" l="1"/>
  <c r="AN100" i="1" s="1"/>
  <c r="AV100" i="1"/>
  <c r="AT100" i="1" s="1"/>
  <c r="AZ100" i="1"/>
  <c r="G23" i="10"/>
  <c r="G16" i="10"/>
  <c r="G25" i="10" s="1"/>
  <c r="AG101" i="1" l="1"/>
  <c r="AN101" i="1" s="1"/>
  <c r="AZ101" i="1"/>
  <c r="AV101" i="1"/>
  <c r="AT101" i="1" s="1"/>
  <c r="F51" i="9"/>
  <c r="F50" i="9"/>
  <c r="F46" i="9"/>
  <c r="F45" i="9"/>
  <c r="F41" i="9"/>
  <c r="F37" i="9"/>
  <c r="F36" i="9"/>
  <c r="F35" i="9"/>
  <c r="F31" i="9"/>
  <c r="F30" i="9"/>
  <c r="F29" i="9"/>
  <c r="F28" i="9"/>
  <c r="F27" i="9"/>
  <c r="F26" i="9"/>
  <c r="F22" i="9"/>
  <c r="F18" i="9"/>
  <c r="F17" i="9"/>
  <c r="F12" i="9"/>
  <c r="F13" i="9" s="1"/>
  <c r="F58" i="9" s="1"/>
  <c r="F8" i="9"/>
  <c r="F19" i="9" l="1"/>
  <c r="F59" i="9" s="1"/>
  <c r="F23" i="9"/>
  <c r="F60" i="9" s="1"/>
  <c r="F32" i="9"/>
  <c r="F61" i="9" s="1"/>
  <c r="F42" i="9"/>
  <c r="F63" i="9" s="1"/>
  <c r="F47" i="9"/>
  <c r="F64" i="9" s="1"/>
  <c r="F52" i="9"/>
  <c r="F65" i="9" s="1"/>
  <c r="F9" i="9"/>
  <c r="F57" i="9" s="1"/>
  <c r="F67" i="9" s="1"/>
  <c r="F38" i="9"/>
  <c r="F62" i="9" s="1"/>
  <c r="J120" i="8"/>
  <c r="AG99" i="1" l="1"/>
  <c r="AN99" i="1" s="1"/>
  <c r="AV99" i="1"/>
  <c r="AT99" i="1" s="1"/>
  <c r="AZ99" i="1"/>
  <c r="J123" i="8"/>
  <c r="J122" i="8"/>
  <c r="BE122" i="8" s="1"/>
  <c r="F114" i="8"/>
  <c r="E112" i="8"/>
  <c r="F92" i="8"/>
  <c r="E90" i="8"/>
  <c r="J117" i="8"/>
  <c r="J94" i="8"/>
  <c r="F95" i="8"/>
  <c r="F116" i="8"/>
  <c r="J92" i="8"/>
  <c r="E110" i="8"/>
  <c r="BE123" i="8" l="1"/>
  <c r="J36" i="8" s="1"/>
  <c r="AV96" i="1" s="1"/>
  <c r="AT96" i="1" s="1"/>
  <c r="BH123" i="8"/>
  <c r="J121" i="8"/>
  <c r="J100" i="8" s="1"/>
  <c r="J99" i="8" s="1"/>
  <c r="J95" i="8"/>
  <c r="J116" i="8"/>
  <c r="E88" i="8"/>
  <c r="F94" i="8"/>
  <c r="F117" i="8"/>
  <c r="J114" i="8"/>
  <c r="F36" i="8" l="1"/>
  <c r="AZ96" i="1" s="1"/>
  <c r="J39" i="8"/>
  <c r="AY96" i="1" s="1"/>
  <c r="F39" i="8"/>
  <c r="BC96" i="1" s="1"/>
  <c r="J33" i="8"/>
  <c r="J39" i="3"/>
  <c r="J38" i="3"/>
  <c r="AY98" i="1" s="1"/>
  <c r="J37" i="3"/>
  <c r="AX98" i="1" s="1"/>
  <c r="BI144" i="3"/>
  <c r="BH144" i="3"/>
  <c r="BG144" i="3"/>
  <c r="BF144" i="3"/>
  <c r="T144" i="3"/>
  <c r="T143" i="3" s="1"/>
  <c r="R144" i="3"/>
  <c r="R143" i="3" s="1"/>
  <c r="P144" i="3"/>
  <c r="P143" i="3" s="1"/>
  <c r="BI142" i="3"/>
  <c r="BH142" i="3"/>
  <c r="BG142" i="3"/>
  <c r="BF142" i="3"/>
  <c r="T142" i="3"/>
  <c r="T141" i="3" s="1"/>
  <c r="R142" i="3"/>
  <c r="R141" i="3" s="1"/>
  <c r="P142" i="3"/>
  <c r="P141" i="3" s="1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F120" i="3"/>
  <c r="E118" i="3"/>
  <c r="F91" i="3"/>
  <c r="E89" i="3"/>
  <c r="J26" i="3"/>
  <c r="E26" i="3"/>
  <c r="J123" i="3" s="1"/>
  <c r="J25" i="3"/>
  <c r="J23" i="3"/>
  <c r="E23" i="3"/>
  <c r="J122" i="3" s="1"/>
  <c r="J22" i="3"/>
  <c r="J20" i="3"/>
  <c r="E20" i="3"/>
  <c r="F123" i="3" s="1"/>
  <c r="J19" i="3"/>
  <c r="J17" i="3"/>
  <c r="E17" i="3"/>
  <c r="F93" i="3" s="1"/>
  <c r="J16" i="3"/>
  <c r="J14" i="3"/>
  <c r="J91" i="3" s="1"/>
  <c r="E7" i="3"/>
  <c r="E114" i="3" s="1"/>
  <c r="J39" i="2"/>
  <c r="J38" i="2"/>
  <c r="AY97" i="1" s="1"/>
  <c r="J37" i="2"/>
  <c r="AX97" i="1" s="1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T148" i="2" s="1"/>
  <c r="R149" i="2"/>
  <c r="R148" i="2" s="1"/>
  <c r="P149" i="2"/>
  <c r="P148" i="2" s="1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P136" i="2" s="1"/>
  <c r="BI135" i="2"/>
  <c r="BH135" i="2"/>
  <c r="BG135" i="2"/>
  <c r="BF135" i="2"/>
  <c r="T135" i="2"/>
  <c r="R135" i="2"/>
  <c r="P135" i="2"/>
  <c r="F126" i="2"/>
  <c r="E124" i="2"/>
  <c r="F91" i="2"/>
  <c r="E89" i="2"/>
  <c r="J26" i="2"/>
  <c r="E26" i="2"/>
  <c r="J94" i="2" s="1"/>
  <c r="J25" i="2"/>
  <c r="J23" i="2"/>
  <c r="E23" i="2"/>
  <c r="J93" i="2" s="1"/>
  <c r="J22" i="2"/>
  <c r="J20" i="2"/>
  <c r="E20" i="2"/>
  <c r="F94" i="2" s="1"/>
  <c r="J19" i="2"/>
  <c r="J17" i="2"/>
  <c r="E17" i="2"/>
  <c r="F93" i="2" s="1"/>
  <c r="J16" i="2"/>
  <c r="J14" i="2"/>
  <c r="J91" i="2" s="1"/>
  <c r="E7" i="2"/>
  <c r="E120" i="2" s="1"/>
  <c r="AM90" i="1"/>
  <c r="AM89" i="1"/>
  <c r="L89" i="1"/>
  <c r="L87" i="1"/>
  <c r="L85" i="1"/>
  <c r="L84" i="1"/>
  <c r="BK175" i="2"/>
  <c r="BK135" i="2"/>
  <c r="J175" i="2"/>
  <c r="J153" i="2"/>
  <c r="BK131" i="3"/>
  <c r="J131" i="3"/>
  <c r="BK169" i="2"/>
  <c r="J165" i="2"/>
  <c r="J146" i="2"/>
  <c r="BK133" i="3"/>
  <c r="BK129" i="3"/>
  <c r="BK153" i="2"/>
  <c r="BK164" i="2"/>
  <c r="J149" i="2"/>
  <c r="BK132" i="3"/>
  <c r="J133" i="3"/>
  <c r="J137" i="2"/>
  <c r="AS95" i="1"/>
  <c r="J147" i="2"/>
  <c r="J163" i="2"/>
  <c r="J144" i="3"/>
  <c r="BK137" i="3"/>
  <c r="BK139" i="3"/>
  <c r="J166" i="2"/>
  <c r="BK170" i="2"/>
  <c r="BK159" i="2"/>
  <c r="BK171" i="2"/>
  <c r="J156" i="2"/>
  <c r="J135" i="3"/>
  <c r="BK144" i="3"/>
  <c r="J167" i="2"/>
  <c r="J155" i="2"/>
  <c r="BK172" i="2"/>
  <c r="J159" i="2"/>
  <c r="BK139" i="2"/>
  <c r="BK140" i="2"/>
  <c r="BK149" i="2"/>
  <c r="J161" i="2"/>
  <c r="BK156" i="2"/>
  <c r="J160" i="2"/>
  <c r="J174" i="2"/>
  <c r="J171" i="2"/>
  <c r="BK160" i="2"/>
  <c r="BK130" i="3"/>
  <c r="BK165" i="2"/>
  <c r="BK174" i="2"/>
  <c r="J172" i="2"/>
  <c r="J169" i="2"/>
  <c r="J158" i="2"/>
  <c r="BK168" i="2"/>
  <c r="BK155" i="2"/>
  <c r="J136" i="3"/>
  <c r="BK136" i="3"/>
  <c r="J170" i="2"/>
  <c r="BK163" i="2"/>
  <c r="BK167" i="2"/>
  <c r="BK147" i="2"/>
  <c r="J129" i="3"/>
  <c r="BK142" i="3"/>
  <c r="J130" i="3"/>
  <c r="J152" i="2"/>
  <c r="J139" i="2"/>
  <c r="BK146" i="2"/>
  <c r="BK135" i="3"/>
  <c r="BK152" i="2"/>
  <c r="J164" i="2"/>
  <c r="BK166" i="2"/>
  <c r="J135" i="2"/>
  <c r="J132" i="3"/>
  <c r="J139" i="3"/>
  <c r="BK137" i="2"/>
  <c r="BK161" i="2"/>
  <c r="J168" i="2"/>
  <c r="BK158" i="2"/>
  <c r="J140" i="2"/>
  <c r="J137" i="3"/>
  <c r="J142" i="3"/>
  <c r="J42" i="8" l="1"/>
  <c r="AG96" i="1"/>
  <c r="P154" i="2"/>
  <c r="T157" i="2"/>
  <c r="T134" i="2"/>
  <c r="T136" i="2"/>
  <c r="BK145" i="2"/>
  <c r="J145" i="2" s="1"/>
  <c r="J103" i="2" s="1"/>
  <c r="BK157" i="2"/>
  <c r="J157" i="2" s="1"/>
  <c r="J108" i="2" s="1"/>
  <c r="R173" i="2"/>
  <c r="R138" i="2"/>
  <c r="R145" i="2"/>
  <c r="BK154" i="2"/>
  <c r="J154" i="2" s="1"/>
  <c r="J107" i="2" s="1"/>
  <c r="P173" i="2"/>
  <c r="P157" i="2"/>
  <c r="BK128" i="3"/>
  <c r="J128" i="3" s="1"/>
  <c r="R134" i="3"/>
  <c r="P134" i="2"/>
  <c r="T138" i="2"/>
  <c r="P162" i="2"/>
  <c r="P145" i="2"/>
  <c r="R154" i="2"/>
  <c r="R128" i="3"/>
  <c r="R134" i="2"/>
  <c r="BK151" i="2"/>
  <c r="J151" i="2" s="1"/>
  <c r="T154" i="2"/>
  <c r="BK173" i="2"/>
  <c r="J173" i="2" s="1"/>
  <c r="J110" i="2" s="1"/>
  <c r="T134" i="3"/>
  <c r="BK134" i="2"/>
  <c r="J134" i="2" s="1"/>
  <c r="T151" i="2"/>
  <c r="T173" i="2"/>
  <c r="R162" i="2"/>
  <c r="T128" i="3"/>
  <c r="P134" i="3"/>
  <c r="T162" i="2"/>
  <c r="BK138" i="2"/>
  <c r="J138" i="2" s="1"/>
  <c r="J102" i="2" s="1"/>
  <c r="T145" i="2"/>
  <c r="P138" i="2"/>
  <c r="P151" i="2"/>
  <c r="R157" i="2"/>
  <c r="R136" i="2"/>
  <c r="R151" i="2"/>
  <c r="P128" i="3"/>
  <c r="BK134" i="3"/>
  <c r="J134" i="3" s="1"/>
  <c r="J101" i="3" s="1"/>
  <c r="BK162" i="2"/>
  <c r="J162" i="2" s="1"/>
  <c r="J109" i="2" s="1"/>
  <c r="BK148" i="2"/>
  <c r="J148" i="2" s="1"/>
  <c r="J104" i="2" s="1"/>
  <c r="BK143" i="3"/>
  <c r="J143" i="3" s="1"/>
  <c r="J104" i="3" s="1"/>
  <c r="BK136" i="2"/>
  <c r="J136" i="2" s="1"/>
  <c r="J101" i="2" s="1"/>
  <c r="BK141" i="3"/>
  <c r="J120" i="3"/>
  <c r="BE133" i="3"/>
  <c r="BE135" i="3"/>
  <c r="BE136" i="3"/>
  <c r="E85" i="3"/>
  <c r="F94" i="3"/>
  <c r="BE142" i="3"/>
  <c r="J93" i="3"/>
  <c r="BE129" i="3"/>
  <c r="BE144" i="3"/>
  <c r="BE132" i="3"/>
  <c r="BE130" i="3"/>
  <c r="BE139" i="3"/>
  <c r="BE137" i="3"/>
  <c r="J94" i="3"/>
  <c r="BE131" i="3"/>
  <c r="F122" i="3"/>
  <c r="J126" i="2"/>
  <c r="BE166" i="2"/>
  <c r="F129" i="2"/>
  <c r="BE163" i="2"/>
  <c r="F128" i="2"/>
  <c r="BE164" i="2"/>
  <c r="BE165" i="2"/>
  <c r="BE170" i="2"/>
  <c r="E85" i="2"/>
  <c r="J129" i="2"/>
  <c r="BE152" i="2"/>
  <c r="BE160" i="2"/>
  <c r="BE174" i="2"/>
  <c r="BE161" i="2"/>
  <c r="BE172" i="2"/>
  <c r="BE175" i="2"/>
  <c r="BE140" i="2"/>
  <c r="BE147" i="2"/>
  <c r="BE168" i="2"/>
  <c r="BE171" i="2"/>
  <c r="BE156" i="2"/>
  <c r="BE159" i="2"/>
  <c r="BE167" i="2"/>
  <c r="BE169" i="2"/>
  <c r="BE137" i="2"/>
  <c r="BE139" i="2"/>
  <c r="BE146" i="2"/>
  <c r="BE153" i="2"/>
  <c r="BE149" i="2"/>
  <c r="BE155" i="2"/>
  <c r="J128" i="2"/>
  <c r="BE135" i="2"/>
  <c r="BE158" i="2"/>
  <c r="F36" i="2"/>
  <c r="BA97" i="1" s="1"/>
  <c r="AS94" i="1"/>
  <c r="F38" i="3"/>
  <c r="BC98" i="1" s="1"/>
  <c r="F39" i="3"/>
  <c r="BD98" i="1" s="1"/>
  <c r="F37" i="2"/>
  <c r="BB97" i="1" s="1"/>
  <c r="F37" i="3"/>
  <c r="BB98" i="1" s="1"/>
  <c r="J36" i="2"/>
  <c r="AW97" i="1" s="1"/>
  <c r="F38" i="2"/>
  <c r="BC97" i="1" s="1"/>
  <c r="F39" i="2"/>
  <c r="BD97" i="1" s="1"/>
  <c r="J36" i="3"/>
  <c r="AW98" i="1" s="1"/>
  <c r="F36" i="3"/>
  <c r="BA98" i="1" s="1"/>
  <c r="AN96" i="1" l="1"/>
  <c r="J133" i="2"/>
  <c r="J100" i="3"/>
  <c r="J127" i="3"/>
  <c r="J150" i="2"/>
  <c r="J141" i="3"/>
  <c r="J100" i="2"/>
  <c r="J106" i="2"/>
  <c r="R127" i="3"/>
  <c r="P133" i="2"/>
  <c r="R140" i="3"/>
  <c r="T133" i="2"/>
  <c r="BK140" i="3"/>
  <c r="P127" i="3"/>
  <c r="P140" i="3"/>
  <c r="T140" i="3"/>
  <c r="R150" i="2"/>
  <c r="R133" i="2"/>
  <c r="T127" i="3"/>
  <c r="P150" i="2"/>
  <c r="T150" i="2"/>
  <c r="BK150" i="2"/>
  <c r="BK127" i="3"/>
  <c r="BB95" i="1"/>
  <c r="BB94" i="1" s="1"/>
  <c r="W31" i="1" s="1"/>
  <c r="J35" i="3"/>
  <c r="AV98" i="1" s="1"/>
  <c r="AT98" i="1" s="1"/>
  <c r="BA95" i="1"/>
  <c r="AW95" i="1" s="1"/>
  <c r="J35" i="2"/>
  <c r="AV97" i="1" s="1"/>
  <c r="AT97" i="1" s="1"/>
  <c r="BD95" i="1"/>
  <c r="BD94" i="1" s="1"/>
  <c r="W33" i="1" s="1"/>
  <c r="F35" i="2"/>
  <c r="AZ97" i="1" s="1"/>
  <c r="BC95" i="1"/>
  <c r="BC94" i="1" s="1"/>
  <c r="AY94" i="1" s="1"/>
  <c r="F35" i="3"/>
  <c r="AZ98" i="1" s="1"/>
  <c r="AZ95" i="1" s="1"/>
  <c r="J103" i="3" l="1"/>
  <c r="J140" i="3"/>
  <c r="J102" i="3" s="1"/>
  <c r="J132" i="2"/>
  <c r="J105" i="2"/>
  <c r="R126" i="3"/>
  <c r="R132" i="2"/>
  <c r="T126" i="3"/>
  <c r="P126" i="3"/>
  <c r="AU98" i="1" s="1"/>
  <c r="T132" i="2"/>
  <c r="BK133" i="2"/>
  <c r="J99" i="2" s="1"/>
  <c r="BK126" i="3"/>
  <c r="P132" i="2"/>
  <c r="AU97" i="1" s="1"/>
  <c r="AX94" i="1"/>
  <c r="AX95" i="1"/>
  <c r="AV95" i="1"/>
  <c r="AT95" i="1" s="1"/>
  <c r="AY95" i="1"/>
  <c r="W32" i="1"/>
  <c r="BA94" i="1"/>
  <c r="W30" i="1" s="1"/>
  <c r="J99" i="3" l="1"/>
  <c r="J126" i="3"/>
  <c r="J32" i="3" s="1"/>
  <c r="AG98" i="1" s="1"/>
  <c r="AU95" i="1"/>
  <c r="AU94" i="1" s="1"/>
  <c r="BK132" i="2"/>
  <c r="J32" i="2" s="1"/>
  <c r="AG97" i="1" s="1"/>
  <c r="AW94" i="1"/>
  <c r="AK30" i="1" s="1"/>
  <c r="AZ94" i="1"/>
  <c r="W29" i="1" s="1"/>
  <c r="J41" i="3" l="1"/>
  <c r="J98" i="3"/>
  <c r="J98" i="2"/>
  <c r="J41" i="2"/>
  <c r="AN97" i="1" s="1"/>
  <c r="AV94" i="1"/>
  <c r="AK29" i="1" s="1"/>
  <c r="AG94" i="1" l="1"/>
  <c r="AN94" i="1" s="1"/>
  <c r="AN98" i="1"/>
  <c r="AT94" i="1"/>
  <c r="AK26" i="1" l="1"/>
  <c r="AK35" i="1" s="1"/>
</calcChain>
</file>

<file path=xl/sharedStrings.xml><?xml version="1.0" encoding="utf-8"?>
<sst xmlns="http://schemas.openxmlformats.org/spreadsheetml/2006/main" count="1410" uniqueCount="408">
  <si>
    <t>Export Komplet</t>
  </si>
  <si>
    <t/>
  </si>
  <si>
    <t>2.0</t>
  </si>
  <si>
    <t>False</t>
  </si>
  <si>
    <t>{cf262a85-8a01-4db1-a73b-a5b70f09ceee}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</si>
  <si>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</si>
  <si>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</si>
  <si>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</si>
  <si>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</si>
  <si>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</si>
  <si>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</si>
  <si>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</si>
  <si>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</si>
  <si>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LT22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</si>
  <si>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</si>
  <si>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</si>
  <si>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</si>
  <si>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</si>
  <si>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</si>
  <si>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</si>
  <si>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</si>
  <si>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</si>
  <si>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</si>
  <si>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</si>
  <si>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</si>
  <si>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</si>
  <si>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</si>
  <si>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</si>
  <si>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</si>
  <si>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</si>
  <si>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</si>
  <si>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</si>
  <si>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</si>
  <si>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</si>
  <si>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</si>
  <si>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</si>
  <si>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</si>
  <si>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</si>
  <si>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</si>
  <si>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</si>
  <si>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</si>
  <si>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</si>
  <si>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</si>
  <si>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</si>
  <si>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</si>
  <si>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</si>
  <si>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</si>
  <si>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</si>
  <si>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</si>
  <si>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</si>
  <si>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</si>
  <si>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</si>
  <si>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</si>
  <si>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</si>
  <si>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</si>
  <si>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</si>
  <si>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</si>
  <si>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</si>
  <si>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</si>
  <si>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</si>
  <si>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</si>
  <si>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</si>
  <si>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</si>
  <si>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</si>
  <si>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</si>
  <si>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</si>
  <si>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</si>
  <si>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</si>
  <si>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</si>
  <si>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</si>
  <si>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</si>
  <si>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</si>
  <si>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STA</t>
  </si>
  <si>
    <t>1</t>
  </si>
  <si>
    <t>{746f9f97-dd10-489b-91ba-fb7cb3e3fdad}</t>
  </si>
  <si>
    <t>2</t>
  </si>
  <si>
    <t>/</t>
  </si>
  <si>
    <t>A01</t>
  </si>
  <si>
    <t>Soupis</t>
  </si>
  <si>
    <t>{12652c63-5180-4264-9f93-15c8ce6cf9ee}</t>
  </si>
  <si>
    <t>Bourací práce</t>
  </si>
  <si>
    <t>{2e741c4b-bb69-4690-aba2-f5d5398928e8}</t>
  </si>
  <si>
    <t>KRYCÍ LIST SOUPISU PRACÍ</t>
  </si>
  <si>
    <t>Objekt:</t>
  </si>
  <si>
    <t>D.1.1. - Stavebně konstrukční část a PBŘ</t>
  </si>
  <si>
    <t>Soupis: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</si>
  <si>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</si>
  <si>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</si>
  <si>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</si>
  <si>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</si>
  <si>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</si>
  <si>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</si>
  <si>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2 - Zakládání</t>
  </si>
  <si>
    <t xml:space="preserve">    3 - Svislé a kompletní konstrukce</t>
  </si>
  <si>
    <t xml:space="preserve">      61 - Úprava povrchů vnitřních</t>
  </si>
  <si>
    <t xml:space="preserve">    9 - Ostatní konstrukce a práce, bourání</t>
  </si>
  <si>
    <t xml:space="preserve">    998 - Přesun hmot</t>
  </si>
  <si>
    <t>PSV - Práce a dodávky PSV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</si>
  <si>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</si>
  <si>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</si>
  <si>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</si>
  <si>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776 - Podlahy povlakové</t>
  </si>
  <si>
    <t xml:space="preserve">    784 - Malby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</si>
  <si>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</si>
  <si>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</si>
  <si>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</si>
  <si>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</si>
  <si>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</si>
  <si>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</si>
  <si>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</si>
  <si>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</si>
  <si>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</si>
  <si>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</si>
  <si>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</si>
  <si>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</si>
  <si>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</si>
  <si>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</si>
  <si>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</si>
  <si>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</si>
  <si>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Zakládání</t>
  </si>
  <si>
    <t>K</t>
  </si>
  <si>
    <t>m2</t>
  </si>
  <si>
    <t>CS ÚRS 2024 01</t>
  </si>
  <si>
    <t>16</t>
  </si>
  <si>
    <t>VV</t>
  </si>
  <si>
    <t>3</t>
  </si>
  <si>
    <t>4</t>
  </si>
  <si>
    <t>2733237X2</t>
  </si>
  <si>
    <t>Základové desky ze speciální směsi pro vytvoření vodostavebného betonu, vč. pomocných prací, doplňků, dodávky</t>
  </si>
  <si>
    <t>m3</t>
  </si>
  <si>
    <t>-1040661890</t>
  </si>
  <si>
    <t>m</t>
  </si>
  <si>
    <t>Svislé a kompletní konstrukce</t>
  </si>
  <si>
    <t>311235161</t>
  </si>
  <si>
    <t>Zdivo jednovrstvé z cihel broušených přes P10 do P15 na tenkovrstvou maltu tl 300 mm</t>
  </si>
  <si>
    <t>-948702989</t>
  </si>
  <si>
    <t>6</t>
  </si>
  <si>
    <t>61</t>
  </si>
  <si>
    <t>Úprava povrchů vnitřních</t>
  </si>
  <si>
    <t>5</t>
  </si>
  <si>
    <t>612325417</t>
  </si>
  <si>
    <t>Oprava vnitřní vápenocementové hladké omítky stěn v rozsahu plochy přes 10 do 30 % s celoplošným přeštukováním</t>
  </si>
  <si>
    <t>-2078066310</t>
  </si>
  <si>
    <t>612142001</t>
  </si>
  <si>
    <t>Pletivo sklovláknité vnitřních stěn vtlačené do tmelu</t>
  </si>
  <si>
    <t>635964021</t>
  </si>
  <si>
    <t>7</t>
  </si>
  <si>
    <t>9</t>
  </si>
  <si>
    <t>10</t>
  </si>
  <si>
    <t>13</t>
  </si>
  <si>
    <t>Ostatní konstrukce a práce, bourání</t>
  </si>
  <si>
    <t>17</t>
  </si>
  <si>
    <t>949101111</t>
  </si>
  <si>
    <t>Lešení pomocné pro objekty pozemních staveb s lešeňovou podlahou v do 1,9 m zatížení do 150 kg/m2</t>
  </si>
  <si>
    <t>579606036</t>
  </si>
  <si>
    <t>18</t>
  </si>
  <si>
    <t>952901111</t>
  </si>
  <si>
    <t>Vyčištění budov bytové a občanské výstavby při výšce podlaží do 4 m</t>
  </si>
  <si>
    <t>-905291264</t>
  </si>
  <si>
    <t>soubor</t>
  </si>
  <si>
    <t>998</t>
  </si>
  <si>
    <t>Přesun hmot</t>
  </si>
  <si>
    <t>20</t>
  </si>
  <si>
    <t>998018001</t>
  </si>
  <si>
    <t>Přesun hmot pro budovy ruční pro budovy v do 6 m</t>
  </si>
  <si>
    <t>t</t>
  </si>
  <si>
    <t>-565834899</t>
  </si>
  <si>
    <t>PSV</t>
  </si>
  <si>
    <t>Práce a dodávky PSV</t>
  </si>
  <si>
    <t>22</t>
  </si>
  <si>
    <t>M</t>
  </si>
  <si>
    <t>32</t>
  </si>
  <si>
    <t>23</t>
  </si>
  <si>
    <t>763</t>
  </si>
  <si>
    <t>Konstrukce suché výstavby</t>
  </si>
  <si>
    <t>38</t>
  </si>
  <si>
    <t>39</t>
  </si>
  <si>
    <t>46</t>
  </si>
  <si>
    <t>76313510K1</t>
  </si>
  <si>
    <t>D+M KAZETA 1 kazetový podhled 600x600 mm, viditelná hrana, vč. roštu (jakékoliv výšky zavěšení), pomocných prací, doplňků, napojení na jiný podhledu, přesná specifiace viz PD, Poznámky k podhledům (D.1.01.402)</t>
  </si>
  <si>
    <t>-1327856414</t>
  </si>
  <si>
    <t>47</t>
  </si>
  <si>
    <t>998763331</t>
  </si>
  <si>
    <t>Přesun hmot tonážní pro konstrukce montované z desek ruční v objektech v do 6 m</t>
  </si>
  <si>
    <t>-590123905</t>
  </si>
  <si>
    <t>766</t>
  </si>
  <si>
    <t>Konstrukce truhlářské</t>
  </si>
  <si>
    <t>50</t>
  </si>
  <si>
    <t>766_T01</t>
  </si>
  <si>
    <t>463982895</t>
  </si>
  <si>
    <t>51</t>
  </si>
  <si>
    <t>766_T02</t>
  </si>
  <si>
    <t>-553741544</t>
  </si>
  <si>
    <t>767</t>
  </si>
  <si>
    <t>Konstrukce zámečnické</t>
  </si>
  <si>
    <t>66</t>
  </si>
  <si>
    <t>767_A1</t>
  </si>
  <si>
    <t>604972863</t>
  </si>
  <si>
    <t>67</t>
  </si>
  <si>
    <t>767_A2</t>
  </si>
  <si>
    <t>-661208410</t>
  </si>
  <si>
    <t>68</t>
  </si>
  <si>
    <t>767_A3</t>
  </si>
  <si>
    <t>-588226643</t>
  </si>
  <si>
    <t>85</t>
  </si>
  <si>
    <t>767_Z14</t>
  </si>
  <si>
    <t>D+M Z14 Kotvící materiál, vč. pomocných prací, doplňků, přesná specifikace viz PD D1.01.1-504</t>
  </si>
  <si>
    <t>876549501</t>
  </si>
  <si>
    <t>776</t>
  </si>
  <si>
    <t>Podlahy povlakové</t>
  </si>
  <si>
    <t>93</t>
  </si>
  <si>
    <t>776111112</t>
  </si>
  <si>
    <t>Broušení betonového podkladu povlakových podlah</t>
  </si>
  <si>
    <t>-1446625012</t>
  </si>
  <si>
    <t>94</t>
  </si>
  <si>
    <t>776111311</t>
  </si>
  <si>
    <t>Vysátí podkladu povlakových podlah</t>
  </si>
  <si>
    <t>-1077863123</t>
  </si>
  <si>
    <t>95</t>
  </si>
  <si>
    <t>776121112</t>
  </si>
  <si>
    <t>Vodou ředitelná penetrace savého podkladu povlakových podlah</t>
  </si>
  <si>
    <t>-419203848</t>
  </si>
  <si>
    <t>96</t>
  </si>
  <si>
    <t>776141121</t>
  </si>
  <si>
    <t>Stěrka podlahová nivelační pro vyrovnání podkladu povlakových podlah pevnosti 30 MPa tl do 3 mm</t>
  </si>
  <si>
    <t>750835063</t>
  </si>
  <si>
    <t>102</t>
  </si>
  <si>
    <t>776221111x02</t>
  </si>
  <si>
    <t>Lepení homogenní podlahové krytiny PVC antistaticky a elektrostaticky vodivých napojení na zemění, měření pro prokázání správnosti vodivosti doložené protokolem</t>
  </si>
  <si>
    <t>-1684526262</t>
  </si>
  <si>
    <t>103</t>
  </si>
  <si>
    <t>776221111x04</t>
  </si>
  <si>
    <t>Vytažení homogenní podlahové krytiny PVC antistaticky a elektrostaticky vodivých, 10 cm na stěu, vč. dodávky přísl. dle PD</t>
  </si>
  <si>
    <t>670669900</t>
  </si>
  <si>
    <t>104</t>
  </si>
  <si>
    <t>28412245M03a</t>
  </si>
  <si>
    <t>elektrostatická homogenní podlahovina, tl. 2 mm, tvrzená, přesná specifikace viz PD</t>
  </si>
  <si>
    <t>-183868474</t>
  </si>
  <si>
    <t>105</t>
  </si>
  <si>
    <t>771591112</t>
  </si>
  <si>
    <t>Izolace nátěrem nebo stěrkou ve dvou vrstvách</t>
  </si>
  <si>
    <t>2129521387</t>
  </si>
  <si>
    <t>107</t>
  </si>
  <si>
    <t>771591264</t>
  </si>
  <si>
    <t>Izolace těsnícími pásy mezi podlahou a stěnou</t>
  </si>
  <si>
    <t>-358307077</t>
  </si>
  <si>
    <t>108</t>
  </si>
  <si>
    <t>998776121</t>
  </si>
  <si>
    <t>Přesun hmot tonážní pro podlahy povlakové ruční v objektech v do 6 m</t>
  </si>
  <si>
    <t>2040369717</t>
  </si>
  <si>
    <t>784</t>
  </si>
  <si>
    <t>Malby</t>
  </si>
  <si>
    <t>118</t>
  </si>
  <si>
    <t>784181101</t>
  </si>
  <si>
    <t>Základní akrylátová jednonásobná bezbarvá penetrace podkladu v místnostech v do 3,80 m</t>
  </si>
  <si>
    <t>1829665871</t>
  </si>
  <si>
    <t>120</t>
  </si>
  <si>
    <t>784195412RX2a</t>
  </si>
  <si>
    <t>Omyvatelný a dezinfikovatelný nátěr (přesná specifikace viz PD ) vč. přebroušení podkladu, tmelení, penetrace, vč. dodávky materiálů</t>
  </si>
  <si>
    <t>404342154</t>
  </si>
  <si>
    <t xml:space="preserve">    997 - Přesun sutě</t>
  </si>
  <si>
    <t xml:space="preserve">    784 - Dokončovací práce - malby a tapety</t>
  </si>
  <si>
    <t>962031133</t>
  </si>
  <si>
    <t>Bourání příček nebo přizdívek z cihel pálených tl přes 100 do 150 mm</t>
  </si>
  <si>
    <t>1649437289</t>
  </si>
  <si>
    <t>968062377</t>
  </si>
  <si>
    <t>Vybourání dřevěných rámů oken zdvojených včetně křídel pl přes 4 m2</t>
  </si>
  <si>
    <t>-1067155903</t>
  </si>
  <si>
    <t>977312113</t>
  </si>
  <si>
    <t>Řezání stávajících betonových mazanin vyztužených hl do 150 mm</t>
  </si>
  <si>
    <t>1595144457</t>
  </si>
  <si>
    <t>965049112</t>
  </si>
  <si>
    <t>Příplatek k bourání betonových mazanin za bourání mazanin se svařovanou sítí tl přes 100 mm</t>
  </si>
  <si>
    <t>1198082378</t>
  </si>
  <si>
    <t>9773321X2</t>
  </si>
  <si>
    <t>Frézování drážek ve stěnách z cihel včetně omítky do 200x100 mm</t>
  </si>
  <si>
    <t>-1875167277</t>
  </si>
  <si>
    <t>CS ÚRS 2023 02</t>
  </si>
  <si>
    <t>997</t>
  </si>
  <si>
    <t>Přesun sutě</t>
  </si>
  <si>
    <t>997013211</t>
  </si>
  <si>
    <t>Vnitrostaveništní doprava suti a vybouraných hmot pro budovy v do 6 m ručně</t>
  </si>
  <si>
    <t>-1706135258</t>
  </si>
  <si>
    <t>997013501</t>
  </si>
  <si>
    <t>Odvoz suti a vybouraných hmot na skládku nebo meziskládku do 1 km se složením</t>
  </si>
  <si>
    <t>1105382705</t>
  </si>
  <si>
    <t>997013509</t>
  </si>
  <si>
    <t>Příplatek k odvozu suti a vybouraných hmot na skládku ZKD 1 km přes 1 km</t>
  </si>
  <si>
    <t>1878199656</t>
  </si>
  <si>
    <t>99,514*10 'Přepočtené koeficientem množství</t>
  </si>
  <si>
    <t>997013869</t>
  </si>
  <si>
    <t>Poplatek za uložení stavebního odpadu na recyklační skládce (skládkovné) ze směsí betonu, cihel a keramických výrobků kód odpadu 17 01 07</t>
  </si>
  <si>
    <t>-116532050</t>
  </si>
  <si>
    <t>776201812</t>
  </si>
  <si>
    <t>Demontáž lepených povlakových podlah s podložkou ručně</t>
  </si>
  <si>
    <t>-2126099772</t>
  </si>
  <si>
    <t>Dokončovací práce - malby a tapety</t>
  </si>
  <si>
    <t>784121001</t>
  </si>
  <si>
    <t>Oškrabání malby v místnostech v do 3,80 m</t>
  </si>
  <si>
    <t>-378509998</t>
  </si>
  <si>
    <t>D+M Stíněné Pb Dveřní křídlo vč. Ocelové stíněné Pb, montované zárubně, kování COBRA , 1100x1970mm, Pb 2mm vč. pomocných prací</t>
  </si>
  <si>
    <t>D+M  Dveřní křídlo vč. ocelové, montované zárubně, kování COBRA, 1100x1970mm, vč. pomocných prací</t>
  </si>
  <si>
    <t>D+M stropní ocelová konstrukce vč. pomocných prací, doplňků</t>
  </si>
  <si>
    <t>VON - Vedlejší a ostatní náklady</t>
  </si>
  <si>
    <t>VRN - Vedlejší rozpočtové náklady</t>
  </si>
  <si>
    <t>VRN</t>
  </si>
  <si>
    <t>Vedlejší rozpočtové náklady</t>
  </si>
  <si>
    <t>kpl</t>
  </si>
  <si>
    <t>032002000</t>
  </si>
  <si>
    <t>Vybavení staveniště</t>
  </si>
  <si>
    <t>045002000</t>
  </si>
  <si>
    <t>Kompletační a koordinační činnost</t>
  </si>
  <si>
    <t>SIL - Rozšíření stacionáře</t>
  </si>
  <si>
    <t>Popis položky</t>
  </si>
  <si>
    <t>Počet</t>
  </si>
  <si>
    <t>Jedn. cena</t>
  </si>
  <si>
    <t>Celkem</t>
  </si>
  <si>
    <t>Vyrovnání potenciálu - dodávka včetně montáže</t>
  </si>
  <si>
    <t>ks</t>
  </si>
  <si>
    <t>Zemnicí svorka ZSA 16 na potrubí vč. Cu pásky</t>
  </si>
  <si>
    <t>Demontáže</t>
  </si>
  <si>
    <t>demontáže stávající elektroinstalace, bezpečné odpojení el. zařízení</t>
  </si>
  <si>
    <t>Přístroje - dodávka včetně montáže</t>
  </si>
  <si>
    <t>Nosný systém, trubkování - dodávka včetně montáže</t>
  </si>
  <si>
    <t>MDO+DO+UZEM: Kabel. pozink mřížový žlab 60x100 komplet,závěs 0,5m+nosník po 1,2m</t>
  </si>
  <si>
    <t>Kabely - dodávka včetně montáže</t>
  </si>
  <si>
    <t>PRAflaDur-J 3x1,5</t>
  </si>
  <si>
    <t>PRAflaSafe-J 5x1,5</t>
  </si>
  <si>
    <t>PRAflaSafe-J 3x2,5</t>
  </si>
  <si>
    <t>Vázací pásek 200x3,6 černý</t>
  </si>
  <si>
    <t>Vázací pásek 450x7,5 černý</t>
  </si>
  <si>
    <t>Osvětlení - dodávka včetně montáže</t>
  </si>
  <si>
    <t>Ostatní - dodávka včetně montáže</t>
  </si>
  <si>
    <t>Ekologická likvidace odpadu</t>
  </si>
  <si>
    <t>Ostatní - montáž</t>
  </si>
  <si>
    <t>Vyhledání připojovacího místa</t>
  </si>
  <si>
    <t>hod</t>
  </si>
  <si>
    <t>Napojení na stávající zařízení</t>
  </si>
  <si>
    <t>Revize a zkoušky - dodávka včetně montáže</t>
  </si>
  <si>
    <t>rekapitulace</t>
  </si>
  <si>
    <t>Silnoproudá instalace</t>
  </si>
  <si>
    <t>Ocelový instalační podlahový žlab 100/80mm</t>
  </si>
  <si>
    <t>Ocelový instalační podlahový žlab 200/80mm</t>
  </si>
  <si>
    <t>A1__svítidlo LED podhledové 600/600mm</t>
  </si>
  <si>
    <t>A1D__svítidlo LED podhledové stmívatelné DALI</t>
  </si>
  <si>
    <t>Výstražné svítidlo LED - NEVSTUPOVAT</t>
  </si>
  <si>
    <t>revizní zpráva el.instalace</t>
  </si>
  <si>
    <t>revizní zpráva podlah</t>
  </si>
  <si>
    <t xml:space="preserve">H07V-U6 žlutozelená </t>
  </si>
  <si>
    <t>bezpečnostní tlačítko AT Schneider</t>
  </si>
  <si>
    <t>třímodulová spínací skříňka EAT Schneider</t>
  </si>
  <si>
    <t xml:space="preserve">Položkový rozpočet </t>
  </si>
  <si>
    <t>Stavba :</t>
  </si>
  <si>
    <t>Rozpočet:</t>
  </si>
  <si>
    <t>Objekt :</t>
  </si>
  <si>
    <t>P.č.</t>
  </si>
  <si>
    <t>Číslo položky</t>
  </si>
  <si>
    <t>Název položky</t>
  </si>
  <si>
    <t>množství</t>
  </si>
  <si>
    <t>celkem (Kč)</t>
  </si>
  <si>
    <t>VZT + klimatizace</t>
  </si>
  <si>
    <t>1.11.1</t>
  </si>
  <si>
    <t>1.11.2</t>
  </si>
  <si>
    <t>Vzduchotechnický nástavec odvodní 200</t>
  </si>
  <si>
    <t>1.16.1</t>
  </si>
  <si>
    <t xml:space="preserve">Ohebná hadice DN 200
</t>
  </si>
  <si>
    <t>bm</t>
  </si>
  <si>
    <t>1M1</t>
  </si>
  <si>
    <t>Montáž VZT zař. č. 1</t>
  </si>
  <si>
    <t>1D1</t>
  </si>
  <si>
    <t>Demontáž stávajícího VZT potrubí a zařízení dle výkresové části</t>
  </si>
  <si>
    <t>1M2</t>
  </si>
  <si>
    <t>Úpravy na stávajícím systému VZT, do kterého nebude zasahováno. Jedná se o práce na potrubí a zařízení nad rámec PD, které byli objeveny po demontáži stavebních konstrukcí apod.</t>
  </si>
  <si>
    <t>1M3</t>
  </si>
  <si>
    <t>demontáž stávající chladící jednotky</t>
  </si>
  <si>
    <t>1M4</t>
  </si>
  <si>
    <t>splitová jednotka 10kW včetne příslušenství , vnitřní jednotka +venkovní jednotka</t>
  </si>
  <si>
    <t>Celkem za</t>
  </si>
  <si>
    <t xml:space="preserve">Z.č. 2 - Přesun FC jednotek </t>
  </si>
  <si>
    <t>2.2.9</t>
  </si>
  <si>
    <t>Prodloužení potrubí odvodu kondenzátu o cca max. 2,m z potrubí PP-HT DN 32</t>
  </si>
  <si>
    <t>Z.č. 3  - Větrání filtru</t>
  </si>
  <si>
    <t>3M1 - Montáž VZT zař. č. 3 - kompletní montáž zařízění č. 3 osazení potrubí v třídě těsnosti B na systémové profily se závitovými tyčemi, montáž potrubních elementů, izolace, ošetření neošetřených částí potrubí a montážního matriálu nátěrovou hmotou</t>
  </si>
  <si>
    <t>3M2</t>
  </si>
  <si>
    <t>3M2 - Úprava stávajícího VZT potrubí včetně demontáže ventilátoru a jeho ekologické likvidace, společně s částí potrubí nezbytnou pro montáž novéjho potrubí, vyřezání otvoru do VZT potrubí apod.</t>
  </si>
  <si>
    <t>Společné</t>
  </si>
  <si>
    <t>Vzduchotechnický výřivý anemostat  600/600</t>
  </si>
  <si>
    <t>Slaboproudá instalace</t>
  </si>
  <si>
    <t>demontáže stávající slaboproudé instalace</t>
  </si>
  <si>
    <t>UTP 4x2x0,5 cat.5e</t>
  </si>
  <si>
    <t>Koncové prvky - dodávka včetně montáže</t>
  </si>
  <si>
    <t xml:space="preserve">Stavebně konstrukční část </t>
  </si>
  <si>
    <t>Silnoproud</t>
  </si>
  <si>
    <t>Slaboproud</t>
  </si>
  <si>
    <t>A02</t>
  </si>
  <si>
    <t>A03</t>
  </si>
  <si>
    <t>A04</t>
  </si>
  <si>
    <t>A05</t>
  </si>
  <si>
    <t xml:space="preserve">    A00</t>
  </si>
  <si>
    <t xml:space="preserve">A01 - Stavebně konstrukční část </t>
  </si>
  <si>
    <t xml:space="preserve">D.1.1. - Stavebně konstrukční část </t>
  </si>
  <si>
    <t>A02 - Bourací práce</t>
  </si>
  <si>
    <t>D.1.1. - Stavebně konstrukční část</t>
  </si>
  <si>
    <t>Cena celkem</t>
  </si>
  <si>
    <t>Firma</t>
  </si>
  <si>
    <t>IČ</t>
  </si>
  <si>
    <t>DIČ</t>
  </si>
  <si>
    <t>Nemocnice Klatovy , RTG komplet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</si>
</sst>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%"/>
    <numFmt numFmtId="165" formatCode="dd\.mm\.yyyy"/>
    <numFmt numFmtId="166" formatCode="#,##0.00000"/>
    <numFmt numFmtId="167" formatCode="#,##0.000"/>
    <numFmt numFmtId="168" formatCode="#,##0\ &quot;Kč&quot;"/>
    <numFmt numFmtId="169" formatCode="#,##0.00\ &quot;Kč&quot;"/>
  </numFmts>
  <fonts count="55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family val="2"/>
      <charset val="238"/>
    </font>
    <font>
      <b/>
      <i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u/>
      <sz val="12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rgb="FF960000"/>
      <name val="Arial CE"/>
      <charset val="238"/>
    </font>
    <font>
      <u/>
      <sz val="11"/>
      <color theme="10"/>
      <name val="Wingdings 2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22"/>
        <bgColor indexed="64"/>
      </patternFill>
    </fill>
  </fills>
  <borders count="6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rgb="FF969696"/>
      </top>
      <bottom/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/>
      <diagonal/>
    </border>
    <border>
      <left/>
      <right style="thin">
        <color indexed="64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36" fillId="0" borderId="0" applyNumberFormat="0" applyFill="0" applyBorder="0" applyAlignment="0" applyProtection="0"/>
    <xf numFmtId="0" fontId="2" fillId="0" borderId="0"/>
  </cellStyleXfs>
  <cellXfs count="41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1" fillId="0" borderId="14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0" fontId="0" fillId="0" borderId="0" xfId="0" applyProtection="1"/>
    <xf numFmtId="0" fontId="45" fillId="0" borderId="0" xfId="2" applyFont="1" applyProtection="1"/>
    <xf numFmtId="0" fontId="46" fillId="0" borderId="0" xfId="2" applyFont="1" applyAlignment="1" applyProtection="1">
      <alignment horizontal="centerContinuous"/>
    </xf>
    <xf numFmtId="0" fontId="47" fillId="0" borderId="0" xfId="2" applyFont="1" applyAlignment="1" applyProtection="1">
      <alignment horizontal="centerContinuous"/>
    </xf>
    <xf numFmtId="0" fontId="47" fillId="0" borderId="0" xfId="2" applyFont="1" applyAlignment="1" applyProtection="1">
      <alignment horizontal="right"/>
    </xf>
    <xf numFmtId="0" fontId="49" fillId="0" borderId="30" xfId="2" applyFont="1" applyBorder="1" applyAlignment="1" applyProtection="1">
      <alignment horizontal="left"/>
    </xf>
    <xf numFmtId="0" fontId="45" fillId="0" borderId="35" xfId="2" applyFont="1" applyBorder="1" applyAlignment="1" applyProtection="1">
      <alignment horizontal="center" shrinkToFit="1"/>
    </xf>
    <xf numFmtId="0" fontId="49" fillId="0" borderId="0" xfId="2" applyFont="1" applyProtection="1"/>
    <xf numFmtId="0" fontId="45" fillId="0" borderId="0" xfId="2" applyFont="1" applyAlignment="1" applyProtection="1">
      <alignment horizontal="right"/>
    </xf>
    <xf numFmtId="49" fontId="49" fillId="6" borderId="36" xfId="2" applyNumberFormat="1" applyFont="1" applyFill="1" applyBorder="1" applyProtection="1"/>
    <xf numFmtId="0" fontId="49" fillId="6" borderId="37" xfId="2" applyFont="1" applyFill="1" applyBorder="1" applyAlignment="1" applyProtection="1">
      <alignment horizontal="center"/>
    </xf>
    <xf numFmtId="0" fontId="49" fillId="6" borderId="36" xfId="2" applyFont="1" applyFill="1" applyBorder="1" applyAlignment="1" applyProtection="1">
      <alignment horizontal="center"/>
    </xf>
    <xf numFmtId="0" fontId="50" fillId="0" borderId="41" xfId="2" applyFont="1" applyBorder="1" applyAlignment="1" applyProtection="1">
      <alignment horizontal="center" vertical="top"/>
    </xf>
    <xf numFmtId="49" fontId="50" fillId="0" borderId="42" xfId="2" applyNumberFormat="1" applyFont="1" applyBorder="1" applyAlignment="1" applyProtection="1">
      <alignment horizontal="left" vertical="top"/>
    </xf>
    <xf numFmtId="0" fontId="51" fillId="0" borderId="42" xfId="2" applyFont="1" applyBorder="1" applyAlignment="1" applyProtection="1">
      <alignment vertical="top" wrapText="1"/>
    </xf>
    <xf numFmtId="49" fontId="50" fillId="0" borderId="42" xfId="2" applyNumberFormat="1" applyFont="1" applyBorder="1" applyAlignment="1" applyProtection="1">
      <alignment horizontal="center" shrinkToFit="1"/>
    </xf>
    <xf numFmtId="4" fontId="50" fillId="0" borderId="42" xfId="2" applyNumberFormat="1" applyFont="1" applyBorder="1" applyAlignment="1" applyProtection="1">
      <alignment horizontal="right"/>
    </xf>
    <xf numFmtId="4" fontId="50" fillId="0" borderId="43" xfId="2" applyNumberFormat="1" applyFont="1" applyBorder="1" applyProtection="1"/>
    <xf numFmtId="0" fontId="50" fillId="0" borderId="42" xfId="2" applyFont="1" applyBorder="1" applyAlignment="1" applyProtection="1">
      <alignment vertical="top" wrapText="1"/>
    </xf>
    <xf numFmtId="0" fontId="50" fillId="0" borderId="41" xfId="2" applyFont="1" applyBorder="1" applyAlignment="1" applyProtection="1">
      <alignment horizontal="center" vertical="center"/>
    </xf>
    <xf numFmtId="0" fontId="50" fillId="0" borderId="42" xfId="2" applyFont="1" applyBorder="1" applyAlignment="1" applyProtection="1">
      <alignment horizontal="left" vertical="top" wrapText="1"/>
    </xf>
    <xf numFmtId="49" fontId="50" fillId="0" borderId="42" xfId="2" applyNumberFormat="1" applyFont="1" applyBorder="1" applyAlignment="1" applyProtection="1">
      <alignment vertical="center" shrinkToFit="1"/>
    </xf>
    <xf numFmtId="4" fontId="50" fillId="0" borderId="42" xfId="2" applyNumberFormat="1" applyFont="1" applyBorder="1" applyAlignment="1" applyProtection="1">
      <alignment vertical="center"/>
    </xf>
    <xf numFmtId="4" fontId="50" fillId="0" borderId="43" xfId="2" applyNumberFormat="1" applyFont="1" applyBorder="1" applyAlignment="1" applyProtection="1">
      <alignment vertical="center"/>
    </xf>
    <xf numFmtId="0" fontId="45" fillId="6" borderId="44" xfId="2" applyFont="1" applyFill="1" applyBorder="1" applyAlignment="1" applyProtection="1">
      <alignment horizontal="center"/>
    </xf>
    <xf numFmtId="49" fontId="52" fillId="6" borderId="45" xfId="2" applyNumberFormat="1" applyFont="1" applyFill="1" applyBorder="1" applyAlignment="1" applyProtection="1">
      <alignment horizontal="left"/>
    </xf>
    <xf numFmtId="0" fontId="52" fillId="6" borderId="45" xfId="2" applyFont="1" applyFill="1" applyBorder="1" applyProtection="1"/>
    <xf numFmtId="0" fontId="45" fillId="6" borderId="45" xfId="2" applyFont="1" applyFill="1" applyBorder="1" applyAlignment="1" applyProtection="1">
      <alignment horizontal="center"/>
    </xf>
    <xf numFmtId="4" fontId="45" fillId="6" borderId="45" xfId="2" applyNumberFormat="1" applyFont="1" applyFill="1" applyBorder="1" applyAlignment="1" applyProtection="1">
      <alignment horizontal="right"/>
    </xf>
    <xf numFmtId="4" fontId="48" fillId="6" borderId="46" xfId="2" applyNumberFormat="1" applyFont="1" applyFill="1" applyBorder="1" applyProtection="1"/>
    <xf numFmtId="4" fontId="50" fillId="0" borderId="42" xfId="2" applyNumberFormat="1" applyFont="1" applyBorder="1" applyAlignment="1" applyProtection="1">
      <alignment horizontal="right"/>
      <protection locked="0"/>
    </xf>
    <xf numFmtId="4" fontId="50" fillId="0" borderId="42" xfId="2" applyNumberFormat="1" applyFont="1" applyBorder="1" applyAlignment="1" applyProtection="1">
      <alignment vertical="center"/>
      <protection locked="0"/>
    </xf>
    <xf numFmtId="0" fontId="37" fillId="0" borderId="0" xfId="0" applyFont="1" applyProtection="1"/>
    <xf numFmtId="0" fontId="38" fillId="0" borderId="23" xfId="0" applyFont="1" applyBorder="1" applyProtection="1"/>
    <xf numFmtId="0" fontId="38" fillId="0" borderId="24" xfId="0" applyFont="1" applyBorder="1" applyProtection="1"/>
    <xf numFmtId="0" fontId="38" fillId="0" borderId="0" xfId="0" applyFont="1" applyAlignment="1" applyProtection="1">
      <alignment horizontal="center"/>
    </xf>
    <xf numFmtId="0" fontId="39" fillId="0" borderId="0" xfId="0" applyFont="1" applyAlignment="1" applyProtection="1">
      <alignment horizontal="center"/>
    </xf>
    <xf numFmtId="0" fontId="39" fillId="0" borderId="0" xfId="0" applyFont="1" applyProtection="1"/>
    <xf numFmtId="0" fontId="41" fillId="0" borderId="0" xfId="0" applyFont="1" applyProtection="1"/>
    <xf numFmtId="0" fontId="41" fillId="0" borderId="0" xfId="0" applyFont="1" applyAlignment="1" applyProtection="1">
      <alignment horizontal="left"/>
    </xf>
    <xf numFmtId="0" fontId="41" fillId="0" borderId="0" xfId="0" applyFont="1" applyAlignment="1" applyProtection="1">
      <alignment horizontal="right"/>
    </xf>
    <xf numFmtId="168" fontId="41" fillId="0" borderId="0" xfId="0" applyNumberFormat="1" applyFont="1" applyAlignment="1" applyProtection="1">
      <alignment horizontal="right"/>
    </xf>
    <xf numFmtId="0" fontId="42" fillId="0" borderId="23" xfId="0" applyFont="1" applyBorder="1" applyAlignment="1" applyProtection="1">
      <alignment horizontal="left"/>
    </xf>
    <xf numFmtId="168" fontId="42" fillId="0" borderId="23" xfId="0" applyNumberFormat="1" applyFont="1" applyBorder="1" applyAlignment="1" applyProtection="1">
      <alignment horizontal="right"/>
    </xf>
    <xf numFmtId="169" fontId="42" fillId="0" borderId="23" xfId="0" applyNumberFormat="1" applyFont="1" applyBorder="1" applyAlignment="1" applyProtection="1">
      <alignment horizontal="right"/>
    </xf>
    <xf numFmtId="0" fontId="42" fillId="0" borderId="0" xfId="0" applyFont="1" applyAlignment="1" applyProtection="1">
      <alignment horizontal="left"/>
    </xf>
    <xf numFmtId="168" fontId="42" fillId="0" borderId="0" xfId="0" applyNumberFormat="1" applyFont="1" applyAlignment="1" applyProtection="1">
      <alignment horizontal="right"/>
    </xf>
    <xf numFmtId="169" fontId="42" fillId="0" borderId="0" xfId="0" applyNumberFormat="1" applyFont="1" applyAlignment="1" applyProtection="1">
      <alignment horizontal="right"/>
    </xf>
    <xf numFmtId="0" fontId="38" fillId="0" borderId="23" xfId="0" applyFont="1" applyBorder="1" applyAlignment="1" applyProtection="1">
      <alignment horizontal="left"/>
    </xf>
    <xf numFmtId="0" fontId="37" fillId="0" borderId="23" xfId="0" applyFont="1" applyBorder="1" applyProtection="1"/>
    <xf numFmtId="0" fontId="43" fillId="0" borderId="0" xfId="0" applyFont="1" applyProtection="1"/>
    <xf numFmtId="168" fontId="43" fillId="0" borderId="0" xfId="0" applyNumberFormat="1" applyFont="1" applyAlignment="1" applyProtection="1">
      <alignment horizontal="right"/>
    </xf>
    <xf numFmtId="0" fontId="38" fillId="0" borderId="25" xfId="0" applyFont="1" applyBorder="1" applyProtection="1"/>
    <xf numFmtId="0" fontId="37" fillId="0" borderId="25" xfId="0" applyFont="1" applyBorder="1" applyProtection="1"/>
    <xf numFmtId="168" fontId="38" fillId="0" borderId="25" xfId="0" applyNumberFormat="1" applyFont="1" applyBorder="1" applyAlignment="1" applyProtection="1">
      <alignment horizontal="right"/>
    </xf>
    <xf numFmtId="4" fontId="41" fillId="0" borderId="0" xfId="0" applyNumberFormat="1" applyFont="1" applyAlignment="1" applyProtection="1">
      <alignment horizontal="right"/>
      <protection locked="0"/>
    </xf>
    <xf numFmtId="0" fontId="40" fillId="0" borderId="24" xfId="0" applyFont="1" applyBorder="1" applyProtection="1"/>
    <xf numFmtId="0" fontId="40" fillId="0" borderId="24" xfId="0" applyFont="1" applyBorder="1" applyAlignment="1" applyProtection="1">
      <alignment horizontal="left"/>
    </xf>
    <xf numFmtId="0" fontId="40" fillId="0" borderId="24" xfId="0" applyFont="1" applyBorder="1" applyAlignment="1" applyProtection="1">
      <alignment horizontal="right"/>
    </xf>
    <xf numFmtId="0" fontId="0" fillId="0" borderId="0" xfId="0" applyAlignment="1" applyProtection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14" fillId="0" borderId="0" xfId="0" applyFont="1" applyAlignment="1" applyProtection="1">
      <alignment horizontal="left" vertical="center"/>
    </xf>
    <xf numFmtId="0" fontId="29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3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12" xfId="0" applyBorder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4" fontId="24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21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0" fontId="0" fillId="5" borderId="0" xfId="0" applyFill="1" applyAlignment="1" applyProtection="1">
      <alignment vertical="center"/>
    </xf>
    <xf numFmtId="0" fontId="4" fillId="5" borderId="6" xfId="0" applyFont="1" applyFill="1" applyBorder="1" applyAlignment="1" applyProtection="1">
      <alignment horizontal="left" vertical="center"/>
    </xf>
    <xf numFmtId="0" fontId="0" fillId="5" borderId="7" xfId="0" applyFill="1" applyBorder="1" applyAlignment="1" applyProtection="1">
      <alignment vertical="center"/>
    </xf>
    <xf numFmtId="0" fontId="4" fillId="5" borderId="7" xfId="0" applyFont="1" applyFill="1" applyBorder="1" applyAlignment="1" applyProtection="1">
      <alignment horizontal="right" vertical="center"/>
    </xf>
    <xf numFmtId="0" fontId="4" fillId="5" borderId="7" xfId="0" applyFont="1" applyFill="1" applyBorder="1" applyAlignment="1" applyProtection="1">
      <alignment horizontal="center" vertical="center"/>
    </xf>
    <xf numFmtId="4" fontId="4" fillId="5" borderId="7" xfId="0" applyNumberFormat="1" applyFont="1" applyFill="1" applyBorder="1" applyAlignment="1" applyProtection="1">
      <alignment vertical="center"/>
    </xf>
    <xf numFmtId="0" fontId="0" fillId="5" borderId="8" xfId="0" applyFill="1" applyBorder="1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5" xfId="0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right"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2" fillId="5" borderId="0" xfId="0" applyFont="1" applyFill="1" applyAlignment="1" applyProtection="1">
      <alignment horizontal="left" vertical="center"/>
    </xf>
    <xf numFmtId="0" fontId="22" fillId="5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0" fillId="0" borderId="3" xfId="0" applyBorder="1" applyAlignment="1" applyProtection="1">
      <alignment horizontal="center" vertical="center" wrapText="1"/>
    </xf>
    <xf numFmtId="0" fontId="22" fillId="5" borderId="16" xfId="0" applyFont="1" applyFill="1" applyBorder="1" applyAlignment="1" applyProtection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</xf>
    <xf numFmtId="0" fontId="22" fillId="5" borderId="18" xfId="0" applyFont="1" applyFill="1" applyBorder="1" applyAlignment="1" applyProtection="1">
      <alignment horizontal="center" vertical="center" wrapText="1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4" fillId="0" borderId="0" xfId="0" applyFont="1" applyAlignment="1" applyProtection="1">
      <alignment horizontal="left" vertical="center"/>
    </xf>
    <xf numFmtId="4" fontId="24" fillId="0" borderId="0" xfId="0" applyNumberFormat="1" applyFont="1" applyProtection="1"/>
    <xf numFmtId="0" fontId="0" fillId="0" borderId="11" xfId="0" applyBorder="1" applyAlignment="1" applyProtection="1">
      <alignment vertical="center"/>
    </xf>
    <xf numFmtId="166" fontId="31" fillId="0" borderId="12" xfId="0" applyNumberFormat="1" applyFont="1" applyBorder="1" applyProtection="1"/>
    <xf numFmtId="166" fontId="31" fillId="0" borderId="13" xfId="0" applyNumberFormat="1" applyFont="1" applyBorder="1" applyProtection="1"/>
    <xf numFmtId="4" fontId="32" fillId="0" borderId="0" xfId="0" applyNumberFormat="1" applyFont="1" applyAlignment="1" applyProtection="1">
      <alignment vertical="center"/>
    </xf>
    <xf numFmtId="0" fontId="8" fillId="0" borderId="3" xfId="0" applyFont="1" applyBorder="1" applyProtection="1"/>
    <xf numFmtId="0" fontId="8" fillId="0" borderId="0" xfId="0" applyFo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Protection="1"/>
    <xf numFmtId="0" fontId="8" fillId="0" borderId="14" xfId="0" applyFont="1" applyBorder="1" applyProtection="1"/>
    <xf numFmtId="166" fontId="8" fillId="0" borderId="0" xfId="0" applyNumberFormat="1" applyFont="1" applyProtection="1"/>
    <xf numFmtId="166" fontId="8" fillId="0" borderId="15" xfId="0" applyNumberFormat="1" applyFont="1" applyBorder="1" applyProtection="1"/>
    <xf numFmtId="0" fontId="8" fillId="0" borderId="0" xfId="0" applyFont="1" applyAlignment="1" applyProtection="1">
      <alignment horizontal="center"/>
    </xf>
    <xf numFmtId="4" fontId="8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Protection="1"/>
    <xf numFmtId="0" fontId="23" fillId="0" borderId="0" xfId="0" applyFont="1" applyAlignment="1" applyProtection="1">
      <alignment horizontal="center" vertical="center"/>
    </xf>
    <xf numFmtId="166" fontId="23" fillId="0" borderId="0" xfId="0" applyNumberFormat="1" applyFont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4" fontId="0" fillId="0" borderId="0" xfId="0" applyNumberFormat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2" fillId="3" borderId="0" xfId="0" applyFont="1" applyFill="1" applyAlignment="1" applyProtection="1">
      <alignment horizontal="left" vertical="center"/>
    </xf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0" borderId="22" xfId="0" applyNumberFormat="1" applyFont="1" applyBorder="1" applyAlignment="1" applyProtection="1">
      <alignment vertical="center"/>
    </xf>
    <xf numFmtId="0" fontId="23" fillId="3" borderId="14" xfId="0" applyFont="1" applyFill="1" applyBorder="1" applyAlignment="1" applyProtection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14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0" borderId="22" xfId="0" applyNumberFormat="1" applyFont="1" applyBorder="1" applyAlignment="1" applyProtection="1">
      <alignment vertical="center"/>
    </xf>
    <xf numFmtId="0" fontId="35" fillId="0" borderId="3" xfId="0" applyFont="1" applyBorder="1" applyAlignment="1" applyProtection="1">
      <alignment vertical="center"/>
    </xf>
    <xf numFmtId="0" fontId="34" fillId="3" borderId="14" xfId="0" applyFont="1" applyFill="1" applyBorder="1" applyAlignment="1" applyProtection="1">
      <alignment horizontal="left" vertical="center"/>
    </xf>
    <xf numFmtId="0" fontId="34" fillId="0" borderId="0" xfId="0" applyFont="1" applyAlignment="1" applyProtection="1">
      <alignment horizontal="center" vertical="center"/>
    </xf>
    <xf numFmtId="0" fontId="54" fillId="0" borderId="0" xfId="1" applyFont="1" applyAlignment="1">
      <alignment horizontal="center" vertical="center"/>
    </xf>
    <xf numFmtId="0" fontId="0" fillId="0" borderId="47" xfId="0" applyBorder="1" applyAlignment="1" applyProtection="1">
      <alignment vertical="center"/>
    </xf>
    <xf numFmtId="0" fontId="0" fillId="0" borderId="23" xfId="0" applyBorder="1" applyAlignment="1" applyProtection="1">
      <alignment vertical="center"/>
    </xf>
    <xf numFmtId="0" fontId="0" fillId="0" borderId="37" xfId="0" applyBorder="1" applyAlignment="1" applyProtection="1">
      <alignment vertical="center"/>
    </xf>
    <xf numFmtId="0" fontId="0" fillId="0" borderId="48" xfId="0" applyBorder="1" applyAlignment="1" applyProtection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0" fillId="0" borderId="49" xfId="0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48" xfId="0" applyBorder="1" applyAlignment="1" applyProtection="1">
      <alignment horizontal="center" vertical="center" wrapText="1"/>
    </xf>
    <xf numFmtId="0" fontId="22" fillId="5" borderId="50" xfId="0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left" vertical="center"/>
    </xf>
    <xf numFmtId="4" fontId="24" fillId="0" borderId="0" xfId="0" applyNumberFormat="1" applyFont="1" applyBorder="1" applyProtection="1"/>
    <xf numFmtId="0" fontId="8" fillId="0" borderId="48" xfId="0" applyFont="1" applyBorder="1" applyProtection="1"/>
    <xf numFmtId="0" fontId="8" fillId="0" borderId="0" xfId="0" applyFont="1" applyBorder="1" applyProtection="1"/>
    <xf numFmtId="0" fontId="8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4" fontId="6" fillId="0" borderId="0" xfId="0" applyNumberFormat="1" applyFont="1" applyBorder="1" applyProtection="1"/>
    <xf numFmtId="0" fontId="8" fillId="0" borderId="49" xfId="0" applyFont="1" applyBorder="1" applyProtection="1"/>
    <xf numFmtId="0" fontId="22" fillId="0" borderId="51" xfId="0" applyFont="1" applyBorder="1" applyAlignment="1" applyProtection="1">
      <alignment horizontal="left" vertical="center" wrapText="1"/>
    </xf>
    <xf numFmtId="0" fontId="0" fillId="0" borderId="52" xfId="0" applyBorder="1" applyAlignment="1" applyProtection="1">
      <alignment vertical="center"/>
    </xf>
    <xf numFmtId="0" fontId="0" fillId="0" borderId="24" xfId="0" applyBorder="1" applyAlignment="1" applyProtection="1">
      <alignment vertical="center"/>
    </xf>
    <xf numFmtId="0" fontId="0" fillId="0" borderId="53" xfId="0" applyBorder="1" applyAlignment="1" applyProtection="1">
      <alignment vertical="center"/>
    </xf>
    <xf numFmtId="0" fontId="22" fillId="5" borderId="0" xfId="0" applyFont="1" applyFill="1" applyBorder="1" applyAlignment="1" applyProtection="1">
      <alignment horizontal="left" vertical="center"/>
    </xf>
    <xf numFmtId="0" fontId="0" fillId="5" borderId="0" xfId="0" applyFill="1" applyBorder="1" applyAlignment="1" applyProtection="1">
      <alignment vertical="center"/>
    </xf>
    <xf numFmtId="0" fontId="22" fillId="5" borderId="0" xfId="0" applyFont="1" applyFill="1" applyBorder="1" applyAlignment="1" applyProtection="1">
      <alignment horizontal="right" vertical="center"/>
    </xf>
    <xf numFmtId="0" fontId="0" fillId="5" borderId="49" xfId="0" applyFill="1" applyBorder="1" applyAlignment="1" applyProtection="1">
      <alignment vertical="center"/>
    </xf>
    <xf numFmtId="0" fontId="30" fillId="0" borderId="0" xfId="0" applyFont="1" applyBorder="1" applyAlignment="1" applyProtection="1">
      <alignment horizontal="left" vertical="center"/>
    </xf>
    <xf numFmtId="4" fontId="24" fillId="0" borderId="0" xfId="0" applyNumberFormat="1" applyFont="1" applyBorder="1" applyAlignment="1" applyProtection="1">
      <alignment vertical="center"/>
    </xf>
    <xf numFmtId="0" fontId="6" fillId="0" borderId="48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49" xfId="0" applyFont="1" applyBorder="1" applyAlignment="1" applyProtection="1">
      <alignment vertical="center"/>
    </xf>
    <xf numFmtId="0" fontId="0" fillId="0" borderId="47" xfId="0" applyBorder="1" applyProtection="1"/>
    <xf numFmtId="0" fontId="0" fillId="0" borderId="23" xfId="0" applyBorder="1" applyProtection="1"/>
    <xf numFmtId="0" fontId="0" fillId="0" borderId="37" xfId="0" applyBorder="1" applyProtection="1"/>
    <xf numFmtId="0" fontId="0" fillId="0" borderId="48" xfId="0" applyBorder="1" applyProtection="1"/>
    <xf numFmtId="0" fontId="0" fillId="0" borderId="0" xfId="0" applyBorder="1" applyProtection="1"/>
    <xf numFmtId="0" fontId="0" fillId="0" borderId="49" xfId="0" applyBorder="1" applyProtection="1"/>
    <xf numFmtId="49" fontId="2" fillId="3" borderId="0" xfId="0" applyNumberFormat="1" applyFont="1" applyFill="1" applyBorder="1" applyAlignment="1" applyProtection="1">
      <alignment horizontal="left" vertical="center"/>
    </xf>
    <xf numFmtId="0" fontId="0" fillId="0" borderId="48" xfId="0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0" fillId="0" borderId="49" xfId="0" applyBorder="1" applyAlignment="1" applyProtection="1">
      <alignment vertical="center" wrapText="1"/>
    </xf>
    <xf numFmtId="0" fontId="0" fillId="0" borderId="54" xfId="0" applyBorder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21" fillId="0" borderId="0" xfId="0" applyFont="1" applyBorder="1" applyAlignment="1" applyProtection="1">
      <alignment horizontal="left" vertical="center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</xf>
    <xf numFmtId="0" fontId="0" fillId="5" borderId="55" xfId="0" applyFill="1" applyBorder="1" applyAlignment="1" applyProtection="1">
      <alignment vertical="center"/>
    </xf>
    <xf numFmtId="0" fontId="0" fillId="0" borderId="56" xfId="0" applyBorder="1" applyAlignment="1" applyProtection="1">
      <alignment vertical="center"/>
    </xf>
    <xf numFmtId="0" fontId="0" fillId="0" borderId="57" xfId="0" applyBorder="1" applyAlignment="1" applyProtection="1">
      <alignment vertical="center"/>
    </xf>
    <xf numFmtId="0" fontId="0" fillId="0" borderId="0" xfId="0" applyFont="1" applyProtection="1"/>
    <xf numFmtId="49" fontId="48" fillId="0" borderId="29" xfId="2" applyNumberFormat="1" applyFont="1" applyBorder="1" applyAlignment="1" applyProtection="1"/>
    <xf numFmtId="49" fontId="48" fillId="0" borderId="27" xfId="2" applyNumberFormat="1" applyFont="1" applyBorder="1" applyAlignment="1" applyProtection="1"/>
    <xf numFmtId="49" fontId="48" fillId="0" borderId="33" xfId="2" applyNumberFormat="1" applyFont="1" applyBorder="1" applyAlignment="1" applyProtection="1"/>
    <xf numFmtId="49" fontId="48" fillId="0" borderId="34" xfId="2" applyNumberFormat="1" applyFont="1" applyBorder="1" applyAlignment="1" applyProtection="1"/>
    <xf numFmtId="49" fontId="48" fillId="0" borderId="32" xfId="2" applyNumberFormat="1" applyFont="1" applyBorder="1" applyAlignment="1" applyProtection="1"/>
    <xf numFmtId="0" fontId="48" fillId="0" borderId="28" xfId="2" applyNumberFormat="1" applyFont="1" applyBorder="1" applyAlignment="1" applyProtection="1"/>
    <xf numFmtId="0" fontId="0" fillId="0" borderId="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0" borderId="0" xfId="0" applyAlignment="1" applyProtection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0" xfId="0" applyNumberFormat="1"/>
    <xf numFmtId="0" fontId="0" fillId="0" borderId="58" xfId="0" applyBorder="1"/>
    <xf numFmtId="0" fontId="0" fillId="0" borderId="0" xfId="0" applyBorder="1"/>
    <xf numFmtId="0" fontId="14" fillId="0" borderId="0" xfId="0" applyFont="1" applyBorder="1" applyAlignment="1">
      <alignment horizontal="left" vertical="center"/>
    </xf>
    <xf numFmtId="0" fontId="0" fillId="0" borderId="59" xfId="0" applyBorder="1"/>
    <xf numFmtId="0" fontId="1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4" fontId="2" fillId="3" borderId="0" xfId="0" applyNumberFormat="1" applyFont="1" applyFill="1" applyBorder="1" applyAlignment="1" applyProtection="1">
      <alignment horizontal="left" vertical="center"/>
      <protection locked="0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0" fontId="0" fillId="0" borderId="59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59" xfId="0" applyFill="1" applyBorder="1" applyAlignment="1">
      <alignment vertical="center"/>
    </xf>
    <xf numFmtId="0" fontId="0" fillId="0" borderId="6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4" fontId="24" fillId="0" borderId="0" xfId="0" applyNumberFormat="1" applyFont="1" applyBorder="1" applyAlignment="1">
      <alignment horizontal="right" vertical="center"/>
    </xf>
    <xf numFmtId="4" fontId="24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10" xfId="0" applyBorder="1"/>
    <xf numFmtId="0" fontId="0" fillId="0" borderId="9" xfId="0" applyBorder="1"/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2" fillId="0" borderId="62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22" fillId="5" borderId="62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0" fillId="0" borderId="63" xfId="0" applyBorder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/>
    </xf>
    <xf numFmtId="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4" fontId="18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4" fontId="24" fillId="0" borderId="0" xfId="0" applyNumberFormat="1" applyFont="1" applyBorder="1" applyAlignment="1">
      <alignment vertical="center"/>
    </xf>
    <xf numFmtId="0" fontId="22" fillId="5" borderId="7" xfId="0" applyFont="1" applyFill="1" applyBorder="1" applyAlignment="1">
      <alignment horizontal="right" vertical="center"/>
    </xf>
    <xf numFmtId="4" fontId="7" fillId="0" borderId="0" xfId="0" applyNumberFormat="1" applyFont="1" applyBorder="1" applyAlignment="1">
      <alignment horizontal="right" vertical="center"/>
    </xf>
    <xf numFmtId="4" fontId="24" fillId="0" borderId="0" xfId="0" applyNumberFormat="1" applyFont="1" applyBorder="1" applyAlignment="1">
      <alignment horizontal="righ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vertical="center"/>
    </xf>
    <xf numFmtId="49" fontId="2" fillId="3" borderId="0" xfId="0" applyNumberFormat="1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13" fillId="2" borderId="0" xfId="0" applyFont="1" applyFill="1" applyAlignment="1" applyProtection="1">
      <alignment horizontal="center" vertical="center"/>
    </xf>
    <xf numFmtId="0" fontId="0" fillId="0" borderId="0" xfId="0" applyProtection="1"/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2" fillId="3" borderId="0" xfId="0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48" fillId="0" borderId="38" xfId="2" applyFont="1" applyBorder="1" applyAlignment="1" applyProtection="1">
      <alignment horizontal="center" vertical="center"/>
    </xf>
    <xf numFmtId="0" fontId="48" fillId="0" borderId="39" xfId="2" applyFont="1" applyBorder="1" applyAlignment="1" applyProtection="1">
      <alignment horizontal="center" vertical="center"/>
    </xf>
    <xf numFmtId="0" fontId="48" fillId="0" borderId="40" xfId="2" applyFont="1" applyBorder="1" applyAlignment="1" applyProtection="1">
      <alignment horizontal="center" vertical="center"/>
    </xf>
    <xf numFmtId="0" fontId="48" fillId="0" borderId="38" xfId="2" applyFont="1" applyBorder="1" applyAlignment="1" applyProtection="1">
      <alignment horizontal="center"/>
    </xf>
    <xf numFmtId="0" fontId="48" fillId="0" borderId="39" xfId="2" applyFont="1" applyBorder="1" applyAlignment="1" applyProtection="1">
      <alignment horizontal="center"/>
    </xf>
    <xf numFmtId="0" fontId="48" fillId="0" borderId="40" xfId="2" applyFont="1" applyBorder="1" applyAlignment="1" applyProtection="1">
      <alignment horizontal="center"/>
    </xf>
    <xf numFmtId="0" fontId="44" fillId="0" borderId="0" xfId="2" applyFont="1" applyAlignment="1" applyProtection="1">
      <alignment horizontal="center"/>
    </xf>
    <xf numFmtId="0" fontId="45" fillId="0" borderId="26" xfId="2" applyFont="1" applyBorder="1" applyAlignment="1" applyProtection="1">
      <alignment horizontal="center"/>
    </xf>
    <xf numFmtId="0" fontId="45" fillId="0" borderId="27" xfId="2" applyFont="1" applyBorder="1" applyAlignment="1" applyProtection="1">
      <alignment horizontal="center"/>
    </xf>
    <xf numFmtId="49" fontId="45" fillId="0" borderId="31" xfId="2" applyNumberFormat="1" applyFont="1" applyBorder="1" applyAlignment="1" applyProtection="1">
      <alignment horizontal="center"/>
    </xf>
    <xf numFmtId="0" fontId="45" fillId="0" borderId="32" xfId="2" applyFont="1" applyBorder="1" applyAlignment="1" applyProtection="1">
      <alignment horizontal="center"/>
    </xf>
  </cellXfs>
  <cellStyles count="3">
    <cellStyle name="Hypertextový odkaz" xfId="1" builtinId="8"/>
    <cellStyle name="Normální" xfId="0" builtinId="0" customBuiltin="1"/>
    <cellStyle name="normální_POL.XLS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chal\Desktop\AGEL\kalakulace\D.1.01.4f-%20S%20Soupis%20prac&#655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5">
          <cell r="A5" t="str">
            <v>SO 01</v>
          </cell>
          <cell r="C5" t="str">
            <v>Agel Pardubice</v>
          </cell>
        </row>
        <row r="7">
          <cell r="A7" t="str">
            <v>-</v>
          </cell>
          <cell r="C7" t="str">
            <v>Agel Pardubice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3"/>
  <sheetViews>
    <sheetView showGridLines="0" tabSelected="1" topLeftCell="A40" workbookViewId="0">
      <selection activeCell="L7" sqref="L7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10" width="2.6640625" customWidth="1"/>
    <col min="11" max="11" width="1.33203125" bestFit="1" customWidth="1"/>
    <col min="12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hidden="1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hidden="1" customWidth="1"/>
    <col min="71" max="91" width="9.33203125" hidden="1"/>
  </cols>
  <sheetData>
    <row r="1" spans="1:74" x14ac:dyDescent="0.2">
      <c r="A1" s="7" t="s">
        <v>0</v>
      </c>
      <c r="AZ1" s="7" t="s">
        <v>1</v>
      </c>
      <c r="BA1" s="7" t="s">
        <v>2</v>
      </c>
      <c r="BB1" s="7" t="s">
        <v>1</v>
      </c>
      <c r="BT1" s="7" t="s">
        <v>3</v>
      </c>
      <c r="BU1" s="7" t="s">
        <v>3</v>
      </c>
      <c r="BV1" s="7" t="s">
        <v>4</v>
      </c>
    </row>
    <row r="2" spans="1:74" ht="36.950000000000003" customHeight="1" x14ac:dyDescent="0.2">
      <c r="AR2" s="353"/>
      <c r="AS2" s="354"/>
      <c r="AT2" s="354"/>
      <c r="AU2" s="354"/>
      <c r="AV2" s="354"/>
      <c r="AW2" s="354"/>
      <c r="AX2" s="354"/>
      <c r="AY2" s="354"/>
      <c r="AZ2" s="354"/>
      <c r="BA2" s="354"/>
      <c r="BB2" s="354"/>
      <c r="BC2" s="354"/>
      <c r="BD2" s="354"/>
      <c r="BE2" s="354"/>
      <c r="BS2" s="8" t="s">
        <v>6</v>
      </c>
      <c r="BT2" s="8" t="s">
        <v>7</v>
      </c>
    </row>
    <row r="3" spans="1:74" ht="6.95" customHeight="1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308"/>
      <c r="AQ3" s="10"/>
      <c r="AR3" s="11"/>
      <c r="BS3" s="8" t="s">
        <v>6</v>
      </c>
      <c r="BT3" s="8" t="s">
        <v>8</v>
      </c>
    </row>
    <row r="4" spans="1:74" ht="24.95" customHeight="1" x14ac:dyDescent="0.2">
      <c r="B4" s="11"/>
      <c r="C4" s="309"/>
      <c r="D4" s="310" t="s">
        <v>9</v>
      </c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11"/>
      <c r="AR4" s="11"/>
      <c r="AS4" s="12" t="s">
        <v>10</v>
      </c>
      <c r="BE4" s="13"/>
      <c r="BS4" s="8" t="s">
        <v>11</v>
      </c>
    </row>
    <row r="5" spans="1:74" ht="12" customHeight="1" x14ac:dyDescent="0.2">
      <c r="B5" s="11"/>
      <c r="C5" s="309"/>
      <c r="D5" s="312" t="s">
        <v>12</v>
      </c>
      <c r="E5" s="309"/>
      <c r="F5" s="309"/>
      <c r="G5" s="309"/>
      <c r="H5" s="309"/>
      <c r="I5" s="309"/>
      <c r="J5" s="309"/>
      <c r="K5" s="379" t="s">
        <v>13</v>
      </c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0"/>
      <c r="AE5" s="380"/>
      <c r="AF5" s="380"/>
      <c r="AG5" s="380"/>
      <c r="AH5" s="380"/>
      <c r="AI5" s="380"/>
      <c r="AJ5" s="380"/>
      <c r="AK5" s="380"/>
      <c r="AL5" s="380"/>
      <c r="AM5" s="380"/>
      <c r="AN5" s="380"/>
      <c r="AO5" s="380"/>
      <c r="AP5" s="311"/>
      <c r="AR5" s="11"/>
      <c r="BE5" s="376"/>
      <c r="BS5" s="8" t="s">
        <v>6</v>
      </c>
    </row>
    <row r="6" spans="1:74" ht="36.950000000000003" customHeight="1" x14ac:dyDescent="0.2">
      <c r="B6" s="11"/>
      <c r="C6" s="309"/>
      <c r="D6" s="313" t="s">
        <v>14</v>
      </c>
      <c r="E6" s="309"/>
      <c r="F6" s="309"/>
      <c r="G6" s="309"/>
      <c r="H6" s="309"/>
      <c r="I6" s="309"/>
      <c r="J6" s="309"/>
      <c r="K6" s="314" t="s">
        <v>407</v>
      </c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B6" s="314"/>
      <c r="AC6" s="314"/>
      <c r="AD6" s="314"/>
      <c r="AE6" s="314"/>
      <c r="AF6" s="314"/>
      <c r="AG6" s="314"/>
      <c r="AH6" s="314"/>
      <c r="AI6" s="314"/>
      <c r="AJ6" s="314"/>
      <c r="AK6" s="314"/>
      <c r="AL6" s="314"/>
      <c r="AM6" s="314"/>
      <c r="AN6" s="314"/>
      <c r="AO6" s="314"/>
      <c r="AP6" s="311"/>
      <c r="AR6" s="11"/>
      <c r="BE6" s="377"/>
      <c r="BS6" s="8" t="s">
        <v>6</v>
      </c>
    </row>
    <row r="7" spans="1:74" ht="12" customHeight="1" x14ac:dyDescent="0.2">
      <c r="B7" s="11"/>
      <c r="C7" s="309"/>
      <c r="D7" s="315" t="s">
        <v>15</v>
      </c>
      <c r="E7" s="309"/>
      <c r="F7" s="309"/>
      <c r="G7" s="309"/>
      <c r="H7" s="309"/>
      <c r="I7" s="309"/>
      <c r="J7" s="309"/>
      <c r="K7" s="316" t="s">
        <v>1</v>
      </c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15" t="s">
        <v>16</v>
      </c>
      <c r="AL7" s="309"/>
      <c r="AM7" s="309"/>
      <c r="AN7" s="316" t="s">
        <v>1</v>
      </c>
      <c r="AO7" s="309"/>
      <c r="AP7" s="311"/>
      <c r="AR7" s="11"/>
      <c r="BE7" s="377"/>
      <c r="BS7" s="8" t="s">
        <v>6</v>
      </c>
    </row>
    <row r="8" spans="1:74" ht="12" customHeight="1" x14ac:dyDescent="0.2">
      <c r="B8" s="11"/>
      <c r="C8" s="309"/>
      <c r="D8" s="315" t="s">
        <v>17</v>
      </c>
      <c r="E8" s="309"/>
      <c r="F8" s="309"/>
      <c r="G8" s="309"/>
      <c r="H8" s="309"/>
      <c r="I8" s="309"/>
      <c r="J8" s="309"/>
      <c r="K8" s="316" t="s">
        <v>18</v>
      </c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15" t="s">
        <v>19</v>
      </c>
      <c r="AL8" s="309"/>
      <c r="AM8" s="309"/>
      <c r="AN8" s="317">
        <v>45658</v>
      </c>
      <c r="AO8" s="309"/>
      <c r="AP8" s="311"/>
      <c r="AR8" s="11"/>
      <c r="BE8" s="377"/>
      <c r="BS8" s="8" t="s">
        <v>6</v>
      </c>
    </row>
    <row r="9" spans="1:74" ht="14.45" customHeight="1" x14ac:dyDescent="0.2">
      <c r="B9" s="11"/>
      <c r="C9" s="309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11"/>
      <c r="AR9" s="11"/>
      <c r="BE9" s="377"/>
      <c r="BS9" s="8" t="s">
        <v>6</v>
      </c>
    </row>
    <row r="10" spans="1:74" ht="12" customHeight="1" x14ac:dyDescent="0.2">
      <c r="B10" s="11"/>
      <c r="C10" s="309"/>
      <c r="D10" s="315" t="s">
        <v>20</v>
      </c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15" t="s">
        <v>21</v>
      </c>
      <c r="AL10" s="309"/>
      <c r="AM10" s="309"/>
      <c r="AN10" s="316" t="s">
        <v>1</v>
      </c>
      <c r="AO10" s="309"/>
      <c r="AP10" s="311"/>
      <c r="AR10" s="11"/>
      <c r="BE10" s="377"/>
      <c r="BS10" s="8" t="s">
        <v>6</v>
      </c>
    </row>
    <row r="11" spans="1:74" ht="18.399999999999999" customHeight="1" x14ac:dyDescent="0.2">
      <c r="B11" s="11"/>
      <c r="C11" s="309"/>
      <c r="D11" s="309"/>
      <c r="E11" s="316" t="s">
        <v>18</v>
      </c>
      <c r="F11" s="309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15" t="s">
        <v>22</v>
      </c>
      <c r="AL11" s="309"/>
      <c r="AM11" s="309"/>
      <c r="AN11" s="316" t="s">
        <v>1</v>
      </c>
      <c r="AO11" s="309"/>
      <c r="AP11" s="311"/>
      <c r="AR11" s="11"/>
      <c r="BE11" s="377"/>
      <c r="BS11" s="8" t="s">
        <v>6</v>
      </c>
    </row>
    <row r="12" spans="1:74" ht="6.95" customHeight="1" x14ac:dyDescent="0.2">
      <c r="B12" s="11"/>
      <c r="C12" s="309"/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11"/>
      <c r="AR12" s="11"/>
      <c r="BE12" s="377"/>
      <c r="BS12" s="8" t="s">
        <v>6</v>
      </c>
    </row>
    <row r="13" spans="1:74" ht="12" customHeight="1" x14ac:dyDescent="0.2">
      <c r="B13" s="11"/>
      <c r="C13" s="309"/>
      <c r="D13" s="315" t="s">
        <v>23</v>
      </c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15" t="s">
        <v>21</v>
      </c>
      <c r="AL13" s="309"/>
      <c r="AM13" s="309"/>
      <c r="AN13" s="318" t="s">
        <v>405</v>
      </c>
      <c r="AO13" s="309"/>
      <c r="AP13" s="311"/>
      <c r="AR13" s="11"/>
      <c r="BE13" s="377"/>
      <c r="BS13" s="8" t="s">
        <v>6</v>
      </c>
    </row>
    <row r="14" spans="1:74" ht="12.75" x14ac:dyDescent="0.2">
      <c r="B14" s="11"/>
      <c r="C14" s="309"/>
      <c r="D14" s="309"/>
      <c r="E14" s="381" t="s">
        <v>404</v>
      </c>
      <c r="F14" s="382"/>
      <c r="G14" s="382"/>
      <c r="H14" s="382"/>
      <c r="I14" s="382"/>
      <c r="J14" s="382"/>
      <c r="K14" s="382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2"/>
      <c r="X14" s="382"/>
      <c r="Y14" s="382"/>
      <c r="Z14" s="382"/>
      <c r="AA14" s="382"/>
      <c r="AB14" s="382"/>
      <c r="AC14" s="382"/>
      <c r="AD14" s="382"/>
      <c r="AE14" s="382"/>
      <c r="AF14" s="382"/>
      <c r="AG14" s="382"/>
      <c r="AH14" s="382"/>
      <c r="AI14" s="382"/>
      <c r="AJ14" s="382"/>
      <c r="AK14" s="315" t="s">
        <v>22</v>
      </c>
      <c r="AL14" s="309"/>
      <c r="AM14" s="309"/>
      <c r="AN14" s="318" t="s">
        <v>406</v>
      </c>
      <c r="AO14" s="309"/>
      <c r="AP14" s="311"/>
      <c r="AR14" s="11"/>
      <c r="BE14" s="377"/>
      <c r="BS14" s="8" t="s">
        <v>6</v>
      </c>
    </row>
    <row r="15" spans="1:74" ht="6.95" customHeight="1" x14ac:dyDescent="0.2">
      <c r="B15" s="11"/>
      <c r="C15" s="309"/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11"/>
      <c r="AR15" s="11"/>
      <c r="BE15" s="377"/>
      <c r="BS15" s="8" t="s">
        <v>3</v>
      </c>
    </row>
    <row r="16" spans="1:74" ht="12" customHeight="1" x14ac:dyDescent="0.2">
      <c r="B16" s="11"/>
      <c r="C16" s="309"/>
      <c r="D16" s="315" t="s">
        <v>24</v>
      </c>
      <c r="E16" s="309"/>
      <c r="F16" s="309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15" t="s">
        <v>21</v>
      </c>
      <c r="AL16" s="309"/>
      <c r="AM16" s="309"/>
      <c r="AN16" s="316" t="s">
        <v>1</v>
      </c>
      <c r="AO16" s="309"/>
      <c r="AP16" s="311"/>
      <c r="AR16" s="11"/>
      <c r="BE16" s="377"/>
      <c r="BS16" s="8" t="s">
        <v>3</v>
      </c>
    </row>
    <row r="17" spans="2:71" ht="18.399999999999999" customHeight="1" x14ac:dyDescent="0.2">
      <c r="B17" s="11"/>
      <c r="C17" s="309"/>
      <c r="D17" s="309"/>
      <c r="E17" s="316" t="s">
        <v>18</v>
      </c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15" t="s">
        <v>22</v>
      </c>
      <c r="AL17" s="309"/>
      <c r="AM17" s="309"/>
      <c r="AN17" s="316" t="s">
        <v>1</v>
      </c>
      <c r="AO17" s="309"/>
      <c r="AP17" s="311"/>
      <c r="AR17" s="11"/>
      <c r="BE17" s="377"/>
      <c r="BS17" s="8" t="s">
        <v>25</v>
      </c>
    </row>
    <row r="18" spans="2:71" ht="6.95" customHeight="1" x14ac:dyDescent="0.2">
      <c r="B18" s="11"/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11"/>
      <c r="AR18" s="11"/>
      <c r="BE18" s="377"/>
      <c r="BS18" s="8" t="s">
        <v>6</v>
      </c>
    </row>
    <row r="19" spans="2:71" ht="12" customHeight="1" x14ac:dyDescent="0.2">
      <c r="B19" s="11"/>
      <c r="C19" s="309"/>
      <c r="D19" s="315" t="s">
        <v>26</v>
      </c>
      <c r="E19" s="309"/>
      <c r="F19" s="309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15" t="s">
        <v>21</v>
      </c>
      <c r="AL19" s="309"/>
      <c r="AM19" s="309"/>
      <c r="AN19" s="316" t="s">
        <v>1</v>
      </c>
      <c r="AO19" s="309"/>
      <c r="AP19" s="311"/>
      <c r="AR19" s="11"/>
      <c r="BE19" s="377"/>
      <c r="BS19" s="8" t="s">
        <v>6</v>
      </c>
    </row>
    <row r="20" spans="2:71" ht="18.399999999999999" customHeight="1" x14ac:dyDescent="0.2">
      <c r="B20" s="11"/>
      <c r="C20" s="309"/>
      <c r="D20" s="309"/>
      <c r="E20" s="316" t="s">
        <v>18</v>
      </c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15" t="s">
        <v>22</v>
      </c>
      <c r="AL20" s="309"/>
      <c r="AM20" s="309"/>
      <c r="AN20" s="316" t="s">
        <v>1</v>
      </c>
      <c r="AO20" s="309"/>
      <c r="AP20" s="311"/>
      <c r="AR20" s="11"/>
      <c r="BE20" s="377"/>
      <c r="BS20" s="8" t="s">
        <v>25</v>
      </c>
    </row>
    <row r="21" spans="2:71" ht="6.95" customHeight="1" x14ac:dyDescent="0.2">
      <c r="B21" s="11"/>
      <c r="C21" s="309"/>
      <c r="D21" s="309"/>
      <c r="E21" s="309"/>
      <c r="F21" s="309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11"/>
      <c r="AR21" s="11"/>
      <c r="BE21" s="377"/>
    </row>
    <row r="22" spans="2:71" ht="12" customHeight="1" x14ac:dyDescent="0.2">
      <c r="B22" s="11"/>
      <c r="C22" s="309"/>
      <c r="D22" s="315" t="s">
        <v>27</v>
      </c>
      <c r="E22" s="309"/>
      <c r="F22" s="309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11"/>
      <c r="AR22" s="11"/>
      <c r="BE22" s="377"/>
    </row>
    <row r="23" spans="2:71" ht="16.5" customHeight="1" x14ac:dyDescent="0.2">
      <c r="B23" s="11"/>
      <c r="C23" s="309"/>
      <c r="D23" s="309"/>
      <c r="E23" s="383" t="s">
        <v>1</v>
      </c>
      <c r="F23" s="383"/>
      <c r="G23" s="383"/>
      <c r="H23" s="383"/>
      <c r="I23" s="383"/>
      <c r="J23" s="383"/>
      <c r="K23" s="383"/>
      <c r="L23" s="383"/>
      <c r="M23" s="383"/>
      <c r="N23" s="383"/>
      <c r="O23" s="383"/>
      <c r="P23" s="383"/>
      <c r="Q23" s="383"/>
      <c r="R23" s="383"/>
      <c r="S23" s="383"/>
      <c r="T23" s="383"/>
      <c r="U23" s="383"/>
      <c r="V23" s="383"/>
      <c r="W23" s="383"/>
      <c r="X23" s="383"/>
      <c r="Y23" s="383"/>
      <c r="Z23" s="383"/>
      <c r="AA23" s="383"/>
      <c r="AB23" s="383"/>
      <c r="AC23" s="383"/>
      <c r="AD23" s="383"/>
      <c r="AE23" s="383"/>
      <c r="AF23" s="383"/>
      <c r="AG23" s="383"/>
      <c r="AH23" s="383"/>
      <c r="AI23" s="383"/>
      <c r="AJ23" s="383"/>
      <c r="AK23" s="383"/>
      <c r="AL23" s="383"/>
      <c r="AM23" s="383"/>
      <c r="AN23" s="383"/>
      <c r="AO23" s="309"/>
      <c r="AP23" s="311"/>
      <c r="AR23" s="11"/>
      <c r="BE23" s="377"/>
    </row>
    <row r="24" spans="2:71" ht="6.95" customHeight="1" x14ac:dyDescent="0.2">
      <c r="B24" s="11"/>
      <c r="C24" s="309"/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11"/>
      <c r="AR24" s="11"/>
      <c r="BE24" s="377"/>
    </row>
    <row r="25" spans="2:71" ht="6.95" customHeight="1" x14ac:dyDescent="0.2">
      <c r="B25" s="11"/>
      <c r="C25" s="309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311"/>
      <c r="AR25" s="11"/>
      <c r="BE25" s="377"/>
    </row>
    <row r="26" spans="2:71" s="1" customFormat="1" ht="25.9" customHeight="1" x14ac:dyDescent="0.2">
      <c r="B26" s="16"/>
      <c r="C26" s="299"/>
      <c r="D26" s="17" t="s">
        <v>28</v>
      </c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384">
        <f>ROUND(AG94,2)</f>
        <v>0</v>
      </c>
      <c r="AL26" s="385"/>
      <c r="AM26" s="385"/>
      <c r="AN26" s="385"/>
      <c r="AO26" s="385"/>
      <c r="AP26" s="319"/>
      <c r="AR26" s="16"/>
      <c r="BE26" s="377"/>
    </row>
    <row r="27" spans="2:71" s="1" customFormat="1" ht="6.95" customHeight="1" x14ac:dyDescent="0.2">
      <c r="B27" s="16"/>
      <c r="C27" s="299"/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299"/>
      <c r="Y27" s="299"/>
      <c r="Z27" s="299"/>
      <c r="AA27" s="299"/>
      <c r="AB27" s="299"/>
      <c r="AC27" s="299"/>
      <c r="AD27" s="299"/>
      <c r="AE27" s="299"/>
      <c r="AF27" s="299"/>
      <c r="AG27" s="299"/>
      <c r="AH27" s="299"/>
      <c r="AI27" s="299"/>
      <c r="AJ27" s="299"/>
      <c r="AK27" s="299"/>
      <c r="AL27" s="299"/>
      <c r="AM27" s="299"/>
      <c r="AN27" s="299"/>
      <c r="AO27" s="299"/>
      <c r="AP27" s="319"/>
      <c r="AR27" s="16"/>
      <c r="BE27" s="377"/>
    </row>
    <row r="28" spans="2:71" s="1" customFormat="1" ht="12.75" x14ac:dyDescent="0.2">
      <c r="B28" s="16"/>
      <c r="C28" s="299"/>
      <c r="D28" s="299"/>
      <c r="E28" s="299"/>
      <c r="F28" s="299"/>
      <c r="G28" s="299"/>
      <c r="H28" s="299"/>
      <c r="I28" s="299"/>
      <c r="J28" s="299"/>
      <c r="K28" s="299"/>
      <c r="L28" s="386" t="s">
        <v>29</v>
      </c>
      <c r="M28" s="386"/>
      <c r="N28" s="386"/>
      <c r="O28" s="386"/>
      <c r="P28" s="386"/>
      <c r="Q28" s="299"/>
      <c r="R28" s="299"/>
      <c r="S28" s="299"/>
      <c r="T28" s="299"/>
      <c r="U28" s="299"/>
      <c r="V28" s="299"/>
      <c r="W28" s="386" t="s">
        <v>30</v>
      </c>
      <c r="X28" s="386"/>
      <c r="Y28" s="386"/>
      <c r="Z28" s="386"/>
      <c r="AA28" s="386"/>
      <c r="AB28" s="386"/>
      <c r="AC28" s="386"/>
      <c r="AD28" s="386"/>
      <c r="AE28" s="386"/>
      <c r="AF28" s="299"/>
      <c r="AG28" s="299"/>
      <c r="AH28" s="299"/>
      <c r="AI28" s="299"/>
      <c r="AJ28" s="299"/>
      <c r="AK28" s="386" t="s">
        <v>31</v>
      </c>
      <c r="AL28" s="386"/>
      <c r="AM28" s="386"/>
      <c r="AN28" s="386"/>
      <c r="AO28" s="386"/>
      <c r="AP28" s="319"/>
      <c r="AR28" s="16"/>
      <c r="BE28" s="377"/>
    </row>
    <row r="29" spans="2:71" s="2" customFormat="1" ht="14.45" customHeight="1" x14ac:dyDescent="0.2">
      <c r="B29" s="18"/>
      <c r="C29" s="320"/>
      <c r="D29" s="315" t="s">
        <v>32</v>
      </c>
      <c r="E29" s="320"/>
      <c r="F29" s="315" t="s">
        <v>33</v>
      </c>
      <c r="G29" s="320"/>
      <c r="H29" s="320"/>
      <c r="I29" s="320"/>
      <c r="J29" s="320"/>
      <c r="K29" s="320"/>
      <c r="L29" s="366">
        <v>0.21</v>
      </c>
      <c r="M29" s="365"/>
      <c r="N29" s="365"/>
      <c r="O29" s="365"/>
      <c r="P29" s="365"/>
      <c r="Q29" s="320"/>
      <c r="R29" s="320"/>
      <c r="S29" s="320"/>
      <c r="T29" s="320"/>
      <c r="U29" s="320"/>
      <c r="V29" s="320"/>
      <c r="W29" s="364">
        <f>ROUND(AZ94, 2)</f>
        <v>0</v>
      </c>
      <c r="X29" s="365"/>
      <c r="Y29" s="365"/>
      <c r="Z29" s="365"/>
      <c r="AA29" s="365"/>
      <c r="AB29" s="365"/>
      <c r="AC29" s="365"/>
      <c r="AD29" s="365"/>
      <c r="AE29" s="365"/>
      <c r="AF29" s="320"/>
      <c r="AG29" s="320"/>
      <c r="AH29" s="320"/>
      <c r="AI29" s="320"/>
      <c r="AJ29" s="320"/>
      <c r="AK29" s="364">
        <f>ROUND(AV94, 2)</f>
        <v>0</v>
      </c>
      <c r="AL29" s="365"/>
      <c r="AM29" s="365"/>
      <c r="AN29" s="365"/>
      <c r="AO29" s="365"/>
      <c r="AP29" s="321"/>
      <c r="AR29" s="18"/>
      <c r="BE29" s="378"/>
    </row>
    <row r="30" spans="2:71" s="2" customFormat="1" ht="14.45" customHeight="1" x14ac:dyDescent="0.2">
      <c r="B30" s="18"/>
      <c r="C30" s="320"/>
      <c r="D30" s="320"/>
      <c r="E30" s="320"/>
      <c r="F30" s="315" t="s">
        <v>34</v>
      </c>
      <c r="G30" s="320"/>
      <c r="H30" s="320"/>
      <c r="I30" s="320"/>
      <c r="J30" s="320"/>
      <c r="K30" s="320"/>
      <c r="L30" s="366">
        <v>0.12</v>
      </c>
      <c r="M30" s="365"/>
      <c r="N30" s="365"/>
      <c r="O30" s="365"/>
      <c r="P30" s="365"/>
      <c r="Q30" s="320"/>
      <c r="R30" s="320"/>
      <c r="S30" s="320"/>
      <c r="T30" s="320"/>
      <c r="U30" s="320"/>
      <c r="V30" s="320"/>
      <c r="W30" s="364">
        <f>ROUND(BA94, 2)</f>
        <v>0</v>
      </c>
      <c r="X30" s="365"/>
      <c r="Y30" s="365"/>
      <c r="Z30" s="365"/>
      <c r="AA30" s="365"/>
      <c r="AB30" s="365"/>
      <c r="AC30" s="365"/>
      <c r="AD30" s="365"/>
      <c r="AE30" s="365"/>
      <c r="AF30" s="320"/>
      <c r="AG30" s="320"/>
      <c r="AH30" s="320"/>
      <c r="AI30" s="320"/>
      <c r="AJ30" s="320"/>
      <c r="AK30" s="364">
        <f>ROUND(AW94, 2)</f>
        <v>0</v>
      </c>
      <c r="AL30" s="365"/>
      <c r="AM30" s="365"/>
      <c r="AN30" s="365"/>
      <c r="AO30" s="365"/>
      <c r="AP30" s="321"/>
      <c r="AR30" s="18"/>
      <c r="BE30" s="378"/>
    </row>
    <row r="31" spans="2:71" s="2" customFormat="1" ht="14.45" hidden="1" customHeight="1" x14ac:dyDescent="0.2">
      <c r="B31" s="18"/>
      <c r="C31" s="320"/>
      <c r="D31" s="320"/>
      <c r="E31" s="320"/>
      <c r="F31" s="315" t="s">
        <v>35</v>
      </c>
      <c r="G31" s="320"/>
      <c r="H31" s="320"/>
      <c r="I31" s="320"/>
      <c r="J31" s="320"/>
      <c r="K31" s="320"/>
      <c r="L31" s="366">
        <v>0.21</v>
      </c>
      <c r="M31" s="365"/>
      <c r="N31" s="365"/>
      <c r="O31" s="365"/>
      <c r="P31" s="365"/>
      <c r="Q31" s="320"/>
      <c r="R31" s="320"/>
      <c r="S31" s="320"/>
      <c r="T31" s="320"/>
      <c r="U31" s="320"/>
      <c r="V31" s="320"/>
      <c r="W31" s="364">
        <f>ROUND(BB94, 2)</f>
        <v>0</v>
      </c>
      <c r="X31" s="365"/>
      <c r="Y31" s="365"/>
      <c r="Z31" s="365"/>
      <c r="AA31" s="365"/>
      <c r="AB31" s="365"/>
      <c r="AC31" s="365"/>
      <c r="AD31" s="365"/>
      <c r="AE31" s="365"/>
      <c r="AF31" s="320"/>
      <c r="AG31" s="320"/>
      <c r="AH31" s="320"/>
      <c r="AI31" s="320"/>
      <c r="AJ31" s="320"/>
      <c r="AK31" s="364">
        <v>0</v>
      </c>
      <c r="AL31" s="365"/>
      <c r="AM31" s="365"/>
      <c r="AN31" s="365"/>
      <c r="AO31" s="365"/>
      <c r="AP31" s="321"/>
      <c r="AR31" s="18"/>
      <c r="BE31" s="378"/>
    </row>
    <row r="32" spans="2:71" s="2" customFormat="1" ht="14.45" hidden="1" customHeight="1" x14ac:dyDescent="0.2">
      <c r="B32" s="18"/>
      <c r="C32" s="320"/>
      <c r="D32" s="320"/>
      <c r="E32" s="320"/>
      <c r="F32" s="315" t="s">
        <v>36</v>
      </c>
      <c r="G32" s="320"/>
      <c r="H32" s="320"/>
      <c r="I32" s="320"/>
      <c r="J32" s="320"/>
      <c r="K32" s="320"/>
      <c r="L32" s="366">
        <v>0.12</v>
      </c>
      <c r="M32" s="365"/>
      <c r="N32" s="365"/>
      <c r="O32" s="365"/>
      <c r="P32" s="365"/>
      <c r="Q32" s="320"/>
      <c r="R32" s="320"/>
      <c r="S32" s="320"/>
      <c r="T32" s="320"/>
      <c r="U32" s="320"/>
      <c r="V32" s="320"/>
      <c r="W32" s="364">
        <f>ROUND(BC94, 2)</f>
        <v>0</v>
      </c>
      <c r="X32" s="365"/>
      <c r="Y32" s="365"/>
      <c r="Z32" s="365"/>
      <c r="AA32" s="365"/>
      <c r="AB32" s="365"/>
      <c r="AC32" s="365"/>
      <c r="AD32" s="365"/>
      <c r="AE32" s="365"/>
      <c r="AF32" s="320"/>
      <c r="AG32" s="320"/>
      <c r="AH32" s="320"/>
      <c r="AI32" s="320"/>
      <c r="AJ32" s="320"/>
      <c r="AK32" s="364">
        <v>0</v>
      </c>
      <c r="AL32" s="365"/>
      <c r="AM32" s="365"/>
      <c r="AN32" s="365"/>
      <c r="AO32" s="365"/>
      <c r="AP32" s="321"/>
      <c r="AR32" s="18"/>
      <c r="BE32" s="378"/>
    </row>
    <row r="33" spans="2:57" s="2" customFormat="1" ht="14.45" hidden="1" customHeight="1" x14ac:dyDescent="0.2">
      <c r="B33" s="18"/>
      <c r="C33" s="320"/>
      <c r="D33" s="320"/>
      <c r="E33" s="320"/>
      <c r="F33" s="315" t="s">
        <v>37</v>
      </c>
      <c r="G33" s="320"/>
      <c r="H33" s="320"/>
      <c r="I33" s="320"/>
      <c r="J33" s="320"/>
      <c r="K33" s="320"/>
      <c r="L33" s="366">
        <v>0</v>
      </c>
      <c r="M33" s="365"/>
      <c r="N33" s="365"/>
      <c r="O33" s="365"/>
      <c r="P33" s="365"/>
      <c r="Q33" s="320"/>
      <c r="R33" s="320"/>
      <c r="S33" s="320"/>
      <c r="T33" s="320"/>
      <c r="U33" s="320"/>
      <c r="V33" s="320"/>
      <c r="W33" s="364">
        <f>ROUND(BD94, 2)</f>
        <v>0</v>
      </c>
      <c r="X33" s="365"/>
      <c r="Y33" s="365"/>
      <c r="Z33" s="365"/>
      <c r="AA33" s="365"/>
      <c r="AB33" s="365"/>
      <c r="AC33" s="365"/>
      <c r="AD33" s="365"/>
      <c r="AE33" s="365"/>
      <c r="AF33" s="320"/>
      <c r="AG33" s="320"/>
      <c r="AH33" s="320"/>
      <c r="AI33" s="320"/>
      <c r="AJ33" s="320"/>
      <c r="AK33" s="364">
        <v>0</v>
      </c>
      <c r="AL33" s="365"/>
      <c r="AM33" s="365"/>
      <c r="AN33" s="365"/>
      <c r="AO33" s="365"/>
      <c r="AP33" s="321"/>
      <c r="AR33" s="18"/>
      <c r="BE33" s="378"/>
    </row>
    <row r="34" spans="2:57" s="1" customFormat="1" ht="6.95" customHeight="1" x14ac:dyDescent="0.2">
      <c r="B34" s="16"/>
      <c r="C34" s="299"/>
      <c r="D34" s="299"/>
      <c r="E34" s="299"/>
      <c r="F34" s="299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S34" s="299"/>
      <c r="T34" s="299"/>
      <c r="U34" s="299"/>
      <c r="V34" s="299"/>
      <c r="W34" s="299"/>
      <c r="X34" s="299"/>
      <c r="Y34" s="299"/>
      <c r="Z34" s="299"/>
      <c r="AA34" s="299"/>
      <c r="AB34" s="299"/>
      <c r="AC34" s="299"/>
      <c r="AD34" s="299"/>
      <c r="AE34" s="299"/>
      <c r="AF34" s="299"/>
      <c r="AG34" s="299"/>
      <c r="AH34" s="299"/>
      <c r="AI34" s="299"/>
      <c r="AJ34" s="299"/>
      <c r="AK34" s="299"/>
      <c r="AL34" s="299"/>
      <c r="AM34" s="299"/>
      <c r="AN34" s="299"/>
      <c r="AO34" s="299"/>
      <c r="AP34" s="319"/>
      <c r="AR34" s="16"/>
      <c r="BE34" s="377"/>
    </row>
    <row r="35" spans="2:57" s="1" customFormat="1" ht="25.9" customHeight="1" x14ac:dyDescent="0.2">
      <c r="B35" s="16"/>
      <c r="C35" s="322"/>
      <c r="D35" s="20" t="s">
        <v>38</v>
      </c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1" t="s">
        <v>39</v>
      </c>
      <c r="U35" s="295"/>
      <c r="V35" s="295"/>
      <c r="W35" s="295"/>
      <c r="X35" s="367" t="s">
        <v>40</v>
      </c>
      <c r="Y35" s="368"/>
      <c r="Z35" s="368"/>
      <c r="AA35" s="368"/>
      <c r="AB35" s="368"/>
      <c r="AC35" s="295"/>
      <c r="AD35" s="295"/>
      <c r="AE35" s="295"/>
      <c r="AF35" s="295"/>
      <c r="AG35" s="295"/>
      <c r="AH35" s="295"/>
      <c r="AI35" s="295"/>
      <c r="AJ35" s="295"/>
      <c r="AK35" s="369">
        <f>SUM(AK26:AK33)</f>
        <v>0</v>
      </c>
      <c r="AL35" s="368"/>
      <c r="AM35" s="368"/>
      <c r="AN35" s="368"/>
      <c r="AO35" s="370"/>
      <c r="AP35" s="323"/>
      <c r="AQ35" s="19"/>
      <c r="AR35" s="16"/>
    </row>
    <row r="36" spans="2:57" s="1" customFormat="1" ht="6.95" customHeight="1" x14ac:dyDescent="0.2">
      <c r="B36" s="16"/>
      <c r="C36" s="299"/>
      <c r="D36" s="299"/>
      <c r="E36" s="299"/>
      <c r="F36" s="299"/>
      <c r="G36" s="299"/>
      <c r="H36" s="299"/>
      <c r="I36" s="299"/>
      <c r="J36" s="299"/>
      <c r="K36" s="299"/>
      <c r="L36" s="299"/>
      <c r="M36" s="299"/>
      <c r="N36" s="299"/>
      <c r="O36" s="299"/>
      <c r="P36" s="299"/>
      <c r="Q36" s="299"/>
      <c r="R36" s="299"/>
      <c r="S36" s="299"/>
      <c r="T36" s="299"/>
      <c r="U36" s="299"/>
      <c r="V36" s="299"/>
      <c r="W36" s="299"/>
      <c r="X36" s="299"/>
      <c r="Y36" s="299"/>
      <c r="Z36" s="299"/>
      <c r="AA36" s="299"/>
      <c r="AB36" s="299"/>
      <c r="AC36" s="299"/>
      <c r="AD36" s="299"/>
      <c r="AE36" s="299"/>
      <c r="AF36" s="299"/>
      <c r="AG36" s="299"/>
      <c r="AH36" s="299"/>
      <c r="AI36" s="299"/>
      <c r="AJ36" s="299"/>
      <c r="AK36" s="299"/>
      <c r="AL36" s="299"/>
      <c r="AM36" s="299"/>
      <c r="AN36" s="299"/>
      <c r="AO36" s="299"/>
      <c r="AP36" s="319"/>
      <c r="AR36" s="16"/>
    </row>
    <row r="37" spans="2:57" s="1" customFormat="1" ht="14.45" customHeight="1" x14ac:dyDescent="0.2">
      <c r="B37" s="16"/>
      <c r="C37" s="299"/>
      <c r="D37" s="299"/>
      <c r="E37" s="299"/>
      <c r="F37" s="299"/>
      <c r="G37" s="299"/>
      <c r="H37" s="299"/>
      <c r="I37" s="299"/>
      <c r="J37" s="299"/>
      <c r="K37" s="299"/>
      <c r="L37" s="299"/>
      <c r="M37" s="299"/>
      <c r="N37" s="299"/>
      <c r="O37" s="299"/>
      <c r="P37" s="299"/>
      <c r="Q37" s="299"/>
      <c r="R37" s="299"/>
      <c r="S37" s="299"/>
      <c r="T37" s="299"/>
      <c r="U37" s="299"/>
      <c r="V37" s="299"/>
      <c r="W37" s="299"/>
      <c r="X37" s="299"/>
      <c r="Y37" s="299"/>
      <c r="Z37" s="299"/>
      <c r="AA37" s="299"/>
      <c r="AB37" s="299"/>
      <c r="AC37" s="299"/>
      <c r="AD37" s="299"/>
      <c r="AE37" s="299"/>
      <c r="AF37" s="299"/>
      <c r="AG37" s="299"/>
      <c r="AH37" s="299"/>
      <c r="AI37" s="299"/>
      <c r="AJ37" s="299"/>
      <c r="AK37" s="299"/>
      <c r="AL37" s="299"/>
      <c r="AM37" s="299"/>
      <c r="AN37" s="299"/>
      <c r="AO37" s="299"/>
      <c r="AP37" s="319"/>
      <c r="AR37" s="16"/>
    </row>
    <row r="38" spans="2:57" ht="14.45" customHeight="1" x14ac:dyDescent="0.2">
      <c r="B38" s="11"/>
      <c r="C38" s="309"/>
      <c r="D38" s="309"/>
      <c r="E38" s="309"/>
      <c r="F38" s="309"/>
      <c r="G38" s="309"/>
      <c r="H38" s="309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309"/>
      <c r="T38" s="309"/>
      <c r="U38" s="309"/>
      <c r="V38" s="309"/>
      <c r="W38" s="309"/>
      <c r="X38" s="309"/>
      <c r="Y38" s="309"/>
      <c r="Z38" s="309"/>
      <c r="AA38" s="309"/>
      <c r="AB38" s="309"/>
      <c r="AC38" s="309"/>
      <c r="AD38" s="309"/>
      <c r="AE38" s="309"/>
      <c r="AF38" s="309"/>
      <c r="AG38" s="309"/>
      <c r="AH38" s="309"/>
      <c r="AI38" s="309"/>
      <c r="AJ38" s="309"/>
      <c r="AK38" s="309"/>
      <c r="AL38" s="309"/>
      <c r="AM38" s="309"/>
      <c r="AN38" s="309"/>
      <c r="AO38" s="309"/>
      <c r="AP38" s="311"/>
      <c r="AR38" s="11"/>
    </row>
    <row r="39" spans="2:57" ht="14.45" customHeight="1" x14ac:dyDescent="0.2">
      <c r="B39" s="11"/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09"/>
      <c r="R39" s="309"/>
      <c r="S39" s="309"/>
      <c r="T39" s="309"/>
      <c r="U39" s="309"/>
      <c r="V39" s="309"/>
      <c r="W39" s="309"/>
      <c r="X39" s="309"/>
      <c r="Y39" s="309"/>
      <c r="Z39" s="309"/>
      <c r="AA39" s="309"/>
      <c r="AB39" s="309"/>
      <c r="AC39" s="309"/>
      <c r="AD39" s="309"/>
      <c r="AE39" s="309"/>
      <c r="AF39" s="309"/>
      <c r="AG39" s="309"/>
      <c r="AH39" s="309"/>
      <c r="AI39" s="309"/>
      <c r="AJ39" s="309"/>
      <c r="AK39" s="309"/>
      <c r="AL39" s="309"/>
      <c r="AM39" s="309"/>
      <c r="AN39" s="309"/>
      <c r="AO39" s="309"/>
      <c r="AP39" s="311"/>
      <c r="AR39" s="11"/>
    </row>
    <row r="40" spans="2:57" ht="14.45" customHeight="1" x14ac:dyDescent="0.2">
      <c r="B40" s="11"/>
      <c r="C40" s="309"/>
      <c r="D40" s="309"/>
      <c r="E40" s="309"/>
      <c r="F40" s="309"/>
      <c r="G40" s="309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  <c r="T40" s="309"/>
      <c r="U40" s="309"/>
      <c r="V40" s="309"/>
      <c r="W40" s="309"/>
      <c r="X40" s="309"/>
      <c r="Y40" s="309"/>
      <c r="Z40" s="309"/>
      <c r="AA40" s="309"/>
      <c r="AB40" s="309"/>
      <c r="AC40" s="309"/>
      <c r="AD40" s="309"/>
      <c r="AE40" s="309"/>
      <c r="AF40" s="309"/>
      <c r="AG40" s="309"/>
      <c r="AH40" s="309"/>
      <c r="AI40" s="309"/>
      <c r="AJ40" s="309"/>
      <c r="AK40" s="309"/>
      <c r="AL40" s="309"/>
      <c r="AM40" s="309"/>
      <c r="AN40" s="309"/>
      <c r="AO40" s="309"/>
      <c r="AP40" s="311"/>
      <c r="AR40" s="11"/>
    </row>
    <row r="41" spans="2:57" ht="14.45" customHeight="1" x14ac:dyDescent="0.2">
      <c r="B41" s="11"/>
      <c r="C41" s="309"/>
      <c r="D41" s="309"/>
      <c r="E41" s="309"/>
      <c r="F41" s="309"/>
      <c r="G41" s="309"/>
      <c r="H41" s="309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309"/>
      <c r="T41" s="309"/>
      <c r="U41" s="309"/>
      <c r="V41" s="309"/>
      <c r="W41" s="309"/>
      <c r="X41" s="309"/>
      <c r="Y41" s="309"/>
      <c r="Z41" s="309"/>
      <c r="AA41" s="309"/>
      <c r="AB41" s="309"/>
      <c r="AC41" s="309"/>
      <c r="AD41" s="309"/>
      <c r="AE41" s="309"/>
      <c r="AF41" s="309"/>
      <c r="AG41" s="309"/>
      <c r="AH41" s="309"/>
      <c r="AI41" s="309"/>
      <c r="AJ41" s="309"/>
      <c r="AK41" s="309"/>
      <c r="AL41" s="309"/>
      <c r="AM41" s="309"/>
      <c r="AN41" s="309"/>
      <c r="AO41" s="309"/>
      <c r="AP41" s="311"/>
      <c r="AR41" s="11"/>
    </row>
    <row r="42" spans="2:57" ht="14.45" customHeight="1" x14ac:dyDescent="0.2">
      <c r="B42" s="11"/>
      <c r="C42" s="309"/>
      <c r="D42" s="309"/>
      <c r="E42" s="309"/>
      <c r="F42" s="309"/>
      <c r="G42" s="309"/>
      <c r="H42" s="309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309"/>
      <c r="T42" s="309"/>
      <c r="U42" s="309"/>
      <c r="V42" s="309"/>
      <c r="W42" s="309"/>
      <c r="X42" s="309"/>
      <c r="Y42" s="309"/>
      <c r="Z42" s="309"/>
      <c r="AA42" s="309"/>
      <c r="AB42" s="309"/>
      <c r="AC42" s="309"/>
      <c r="AD42" s="309"/>
      <c r="AE42" s="309"/>
      <c r="AF42" s="309"/>
      <c r="AG42" s="309"/>
      <c r="AH42" s="309"/>
      <c r="AI42" s="309"/>
      <c r="AJ42" s="309"/>
      <c r="AK42" s="309"/>
      <c r="AL42" s="309"/>
      <c r="AM42" s="309"/>
      <c r="AN42" s="309"/>
      <c r="AO42" s="309"/>
      <c r="AP42" s="311"/>
      <c r="AR42" s="11"/>
    </row>
    <row r="43" spans="2:57" ht="14.45" customHeight="1" x14ac:dyDescent="0.2">
      <c r="B43" s="11"/>
      <c r="C43" s="309"/>
      <c r="D43" s="309"/>
      <c r="E43" s="309"/>
      <c r="F43" s="309"/>
      <c r="G43" s="309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309"/>
      <c r="W43" s="309"/>
      <c r="X43" s="309"/>
      <c r="Y43" s="309"/>
      <c r="Z43" s="309"/>
      <c r="AA43" s="309"/>
      <c r="AB43" s="309"/>
      <c r="AC43" s="309"/>
      <c r="AD43" s="309"/>
      <c r="AE43" s="309"/>
      <c r="AF43" s="309"/>
      <c r="AG43" s="309"/>
      <c r="AH43" s="309"/>
      <c r="AI43" s="309"/>
      <c r="AJ43" s="309"/>
      <c r="AK43" s="309"/>
      <c r="AL43" s="309"/>
      <c r="AM43" s="309"/>
      <c r="AN43" s="309"/>
      <c r="AO43" s="309"/>
      <c r="AP43" s="311"/>
      <c r="AR43" s="11"/>
    </row>
    <row r="44" spans="2:57" ht="14.45" customHeight="1" x14ac:dyDescent="0.2">
      <c r="B44" s="11"/>
      <c r="C44" s="309"/>
      <c r="D44" s="309"/>
      <c r="E44" s="309"/>
      <c r="F44" s="309"/>
      <c r="G44" s="309"/>
      <c r="H44" s="309"/>
      <c r="I44" s="309"/>
      <c r="J44" s="309"/>
      <c r="K44" s="309"/>
      <c r="L44" s="309"/>
      <c r="M44" s="309"/>
      <c r="N44" s="309"/>
      <c r="O44" s="309"/>
      <c r="P44" s="309"/>
      <c r="Q44" s="309"/>
      <c r="R44" s="309"/>
      <c r="S44" s="309"/>
      <c r="T44" s="309"/>
      <c r="U44" s="309"/>
      <c r="V44" s="309"/>
      <c r="W44" s="309"/>
      <c r="X44" s="309"/>
      <c r="Y44" s="309"/>
      <c r="Z44" s="309"/>
      <c r="AA44" s="309"/>
      <c r="AB44" s="309"/>
      <c r="AC44" s="309"/>
      <c r="AD44" s="309"/>
      <c r="AE44" s="309"/>
      <c r="AF44" s="309"/>
      <c r="AG44" s="309"/>
      <c r="AH44" s="309"/>
      <c r="AI44" s="309"/>
      <c r="AJ44" s="309"/>
      <c r="AK44" s="309"/>
      <c r="AL44" s="309"/>
      <c r="AM44" s="309"/>
      <c r="AN44" s="309"/>
      <c r="AO44" s="309"/>
      <c r="AP44" s="311"/>
      <c r="AR44" s="11"/>
    </row>
    <row r="45" spans="2:57" ht="14.45" customHeight="1" x14ac:dyDescent="0.2">
      <c r="B45" s="11"/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309"/>
      <c r="T45" s="309"/>
      <c r="U45" s="309"/>
      <c r="V45" s="309"/>
      <c r="W45" s="309"/>
      <c r="X45" s="309"/>
      <c r="Y45" s="309"/>
      <c r="Z45" s="309"/>
      <c r="AA45" s="309"/>
      <c r="AB45" s="309"/>
      <c r="AC45" s="309"/>
      <c r="AD45" s="309"/>
      <c r="AE45" s="309"/>
      <c r="AF45" s="309"/>
      <c r="AG45" s="309"/>
      <c r="AH45" s="309"/>
      <c r="AI45" s="309"/>
      <c r="AJ45" s="309"/>
      <c r="AK45" s="309"/>
      <c r="AL45" s="309"/>
      <c r="AM45" s="309"/>
      <c r="AN45" s="309"/>
      <c r="AO45" s="309"/>
      <c r="AP45" s="311"/>
      <c r="AR45" s="11"/>
    </row>
    <row r="46" spans="2:57" ht="14.45" customHeight="1" x14ac:dyDescent="0.2">
      <c r="B46" s="11"/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309"/>
      <c r="T46" s="309"/>
      <c r="U46" s="309"/>
      <c r="V46" s="309"/>
      <c r="W46" s="309"/>
      <c r="X46" s="309"/>
      <c r="Y46" s="309"/>
      <c r="Z46" s="309"/>
      <c r="AA46" s="309"/>
      <c r="AB46" s="309"/>
      <c r="AC46" s="309"/>
      <c r="AD46" s="309"/>
      <c r="AE46" s="309"/>
      <c r="AF46" s="309"/>
      <c r="AG46" s="309"/>
      <c r="AH46" s="309"/>
      <c r="AI46" s="309"/>
      <c r="AJ46" s="309"/>
      <c r="AK46" s="309"/>
      <c r="AL46" s="309"/>
      <c r="AM46" s="309"/>
      <c r="AN46" s="309"/>
      <c r="AO46" s="309"/>
      <c r="AP46" s="311"/>
      <c r="AR46" s="11"/>
    </row>
    <row r="47" spans="2:57" ht="14.45" customHeight="1" x14ac:dyDescent="0.2">
      <c r="B47" s="11"/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  <c r="P47" s="309"/>
      <c r="Q47" s="309"/>
      <c r="R47" s="309"/>
      <c r="S47" s="309"/>
      <c r="T47" s="309"/>
      <c r="U47" s="309"/>
      <c r="V47" s="309"/>
      <c r="W47" s="309"/>
      <c r="X47" s="309"/>
      <c r="Y47" s="309"/>
      <c r="Z47" s="309"/>
      <c r="AA47" s="309"/>
      <c r="AB47" s="309"/>
      <c r="AC47" s="309"/>
      <c r="AD47" s="309"/>
      <c r="AE47" s="309"/>
      <c r="AF47" s="309"/>
      <c r="AG47" s="309"/>
      <c r="AH47" s="309"/>
      <c r="AI47" s="309"/>
      <c r="AJ47" s="309"/>
      <c r="AK47" s="309"/>
      <c r="AL47" s="309"/>
      <c r="AM47" s="309"/>
      <c r="AN47" s="309"/>
      <c r="AO47" s="309"/>
      <c r="AP47" s="311"/>
      <c r="AR47" s="11"/>
    </row>
    <row r="48" spans="2:57" ht="14.45" customHeight="1" x14ac:dyDescent="0.2">
      <c r="B48" s="11"/>
      <c r="C48" s="309"/>
      <c r="D48" s="309"/>
      <c r="E48" s="309"/>
      <c r="F48" s="309"/>
      <c r="G48" s="309"/>
      <c r="H48" s="309"/>
      <c r="I48" s="309"/>
      <c r="J48" s="309"/>
      <c r="K48" s="309"/>
      <c r="L48" s="309"/>
      <c r="M48" s="309"/>
      <c r="N48" s="309"/>
      <c r="O48" s="309"/>
      <c r="P48" s="309"/>
      <c r="Q48" s="309"/>
      <c r="R48" s="309"/>
      <c r="S48" s="309"/>
      <c r="T48" s="309"/>
      <c r="U48" s="309"/>
      <c r="V48" s="309"/>
      <c r="W48" s="309"/>
      <c r="X48" s="309"/>
      <c r="Y48" s="309"/>
      <c r="Z48" s="309"/>
      <c r="AA48" s="309"/>
      <c r="AB48" s="309"/>
      <c r="AC48" s="309"/>
      <c r="AD48" s="309"/>
      <c r="AE48" s="309"/>
      <c r="AF48" s="309"/>
      <c r="AG48" s="309"/>
      <c r="AH48" s="309"/>
      <c r="AI48" s="309"/>
      <c r="AJ48" s="309"/>
      <c r="AK48" s="309"/>
      <c r="AL48" s="309"/>
      <c r="AM48" s="309"/>
      <c r="AN48" s="309"/>
      <c r="AO48" s="309"/>
      <c r="AP48" s="311"/>
      <c r="AR48" s="11"/>
    </row>
    <row r="49" spans="2:44" s="1" customFormat="1" ht="14.45" customHeight="1" x14ac:dyDescent="0.2">
      <c r="B49" s="16"/>
      <c r="C49" s="299"/>
      <c r="D49" s="22" t="s">
        <v>41</v>
      </c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2" t="s">
        <v>42</v>
      </c>
      <c r="AI49" s="23"/>
      <c r="AJ49" s="23"/>
      <c r="AK49" s="23"/>
      <c r="AL49" s="23"/>
      <c r="AM49" s="23"/>
      <c r="AN49" s="23"/>
      <c r="AO49" s="23"/>
      <c r="AP49" s="319"/>
      <c r="AR49" s="16"/>
    </row>
    <row r="50" spans="2:44" x14ac:dyDescent="0.2">
      <c r="B50" s="11"/>
      <c r="C50" s="309"/>
      <c r="D50" s="309"/>
      <c r="E50" s="309"/>
      <c r="F50" s="309"/>
      <c r="G50" s="309"/>
      <c r="H50" s="309"/>
      <c r="I50" s="309"/>
      <c r="J50" s="309"/>
      <c r="K50" s="309"/>
      <c r="L50" s="309"/>
      <c r="M50" s="309"/>
      <c r="N50" s="309"/>
      <c r="O50" s="309"/>
      <c r="P50" s="309"/>
      <c r="Q50" s="309"/>
      <c r="R50" s="309"/>
      <c r="S50" s="309"/>
      <c r="T50" s="309"/>
      <c r="U50" s="309"/>
      <c r="V50" s="309"/>
      <c r="W50" s="309"/>
      <c r="X50" s="309"/>
      <c r="Y50" s="309"/>
      <c r="Z50" s="309"/>
      <c r="AA50" s="309"/>
      <c r="AB50" s="309"/>
      <c r="AC50" s="309"/>
      <c r="AD50" s="309"/>
      <c r="AE50" s="309"/>
      <c r="AF50" s="309"/>
      <c r="AG50" s="309"/>
      <c r="AH50" s="309"/>
      <c r="AI50" s="309"/>
      <c r="AJ50" s="309"/>
      <c r="AK50" s="309"/>
      <c r="AL50" s="309"/>
      <c r="AM50" s="309"/>
      <c r="AN50" s="309"/>
      <c r="AO50" s="309"/>
      <c r="AP50" s="311"/>
      <c r="AR50" s="11"/>
    </row>
    <row r="51" spans="2:44" x14ac:dyDescent="0.2">
      <c r="B51" s="11"/>
      <c r="C51" s="309"/>
      <c r="D51" s="309"/>
      <c r="E51" s="309"/>
      <c r="F51" s="309"/>
      <c r="G51" s="309"/>
      <c r="H51" s="309"/>
      <c r="I51" s="309"/>
      <c r="J51" s="309"/>
      <c r="K51" s="309"/>
      <c r="L51" s="309"/>
      <c r="M51" s="309"/>
      <c r="N51" s="309"/>
      <c r="O51" s="309"/>
      <c r="P51" s="309"/>
      <c r="Q51" s="309"/>
      <c r="R51" s="309"/>
      <c r="S51" s="309"/>
      <c r="T51" s="309"/>
      <c r="U51" s="309"/>
      <c r="V51" s="309"/>
      <c r="W51" s="309"/>
      <c r="X51" s="309"/>
      <c r="Y51" s="309"/>
      <c r="Z51" s="309"/>
      <c r="AA51" s="309"/>
      <c r="AB51" s="309"/>
      <c r="AC51" s="309"/>
      <c r="AD51" s="309"/>
      <c r="AE51" s="309"/>
      <c r="AF51" s="309"/>
      <c r="AG51" s="309"/>
      <c r="AH51" s="309"/>
      <c r="AI51" s="309"/>
      <c r="AJ51" s="309"/>
      <c r="AK51" s="309"/>
      <c r="AL51" s="309"/>
      <c r="AM51" s="309"/>
      <c r="AN51" s="309"/>
      <c r="AO51" s="309"/>
      <c r="AP51" s="311"/>
      <c r="AR51" s="11"/>
    </row>
    <row r="52" spans="2:44" x14ac:dyDescent="0.2">
      <c r="B52" s="11"/>
      <c r="C52" s="309"/>
      <c r="D52" s="309"/>
      <c r="E52" s="309"/>
      <c r="F52" s="309"/>
      <c r="G52" s="309"/>
      <c r="H52" s="309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  <c r="T52" s="309"/>
      <c r="U52" s="309"/>
      <c r="V52" s="309"/>
      <c r="W52" s="309"/>
      <c r="X52" s="309"/>
      <c r="Y52" s="309"/>
      <c r="Z52" s="309"/>
      <c r="AA52" s="309"/>
      <c r="AB52" s="309"/>
      <c r="AC52" s="309"/>
      <c r="AD52" s="309"/>
      <c r="AE52" s="309"/>
      <c r="AF52" s="309"/>
      <c r="AG52" s="309"/>
      <c r="AH52" s="309"/>
      <c r="AI52" s="309"/>
      <c r="AJ52" s="309"/>
      <c r="AK52" s="309"/>
      <c r="AL52" s="309"/>
      <c r="AM52" s="309"/>
      <c r="AN52" s="309"/>
      <c r="AO52" s="309"/>
      <c r="AP52" s="311"/>
      <c r="AR52" s="11"/>
    </row>
    <row r="53" spans="2:44" x14ac:dyDescent="0.2">
      <c r="B53" s="11"/>
      <c r="C53" s="309"/>
      <c r="D53" s="309"/>
      <c r="E53" s="309"/>
      <c r="F53" s="309"/>
      <c r="G53" s="309"/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309"/>
      <c r="T53" s="309"/>
      <c r="U53" s="309"/>
      <c r="V53" s="309"/>
      <c r="W53" s="309"/>
      <c r="X53" s="309"/>
      <c r="Y53" s="309"/>
      <c r="Z53" s="309"/>
      <c r="AA53" s="309"/>
      <c r="AB53" s="309"/>
      <c r="AC53" s="309"/>
      <c r="AD53" s="309"/>
      <c r="AE53" s="309"/>
      <c r="AF53" s="309"/>
      <c r="AG53" s="309"/>
      <c r="AH53" s="309"/>
      <c r="AI53" s="309"/>
      <c r="AJ53" s="309"/>
      <c r="AK53" s="309"/>
      <c r="AL53" s="309"/>
      <c r="AM53" s="309"/>
      <c r="AN53" s="309"/>
      <c r="AO53" s="309"/>
      <c r="AP53" s="311"/>
      <c r="AR53" s="11"/>
    </row>
    <row r="54" spans="2:44" x14ac:dyDescent="0.2">
      <c r="B54" s="11"/>
      <c r="C54" s="309"/>
      <c r="D54" s="309"/>
      <c r="E54" s="309"/>
      <c r="F54" s="309"/>
      <c r="G54" s="309"/>
      <c r="H54" s="309"/>
      <c r="I54" s="309"/>
      <c r="J54" s="309"/>
      <c r="K54" s="309"/>
      <c r="L54" s="309"/>
      <c r="M54" s="309"/>
      <c r="N54" s="309"/>
      <c r="O54" s="309"/>
      <c r="P54" s="309"/>
      <c r="Q54" s="309"/>
      <c r="R54" s="309"/>
      <c r="S54" s="309"/>
      <c r="T54" s="309"/>
      <c r="U54" s="309"/>
      <c r="V54" s="309"/>
      <c r="W54" s="309"/>
      <c r="X54" s="309"/>
      <c r="Y54" s="309"/>
      <c r="Z54" s="309"/>
      <c r="AA54" s="309"/>
      <c r="AB54" s="309"/>
      <c r="AC54" s="309"/>
      <c r="AD54" s="309"/>
      <c r="AE54" s="309"/>
      <c r="AF54" s="309"/>
      <c r="AG54" s="309"/>
      <c r="AH54" s="309"/>
      <c r="AI54" s="309"/>
      <c r="AJ54" s="309"/>
      <c r="AK54" s="309"/>
      <c r="AL54" s="309"/>
      <c r="AM54" s="309"/>
      <c r="AN54" s="309"/>
      <c r="AO54" s="309"/>
      <c r="AP54" s="311"/>
      <c r="AR54" s="11"/>
    </row>
    <row r="55" spans="2:44" x14ac:dyDescent="0.2">
      <c r="B55" s="11"/>
      <c r="C55" s="309"/>
      <c r="D55" s="309"/>
      <c r="E55" s="309"/>
      <c r="F55" s="309"/>
      <c r="G55" s="309"/>
      <c r="H55" s="309"/>
      <c r="I55" s="309"/>
      <c r="J55" s="309"/>
      <c r="K55" s="309"/>
      <c r="L55" s="309"/>
      <c r="M55" s="309"/>
      <c r="N55" s="309"/>
      <c r="O55" s="309"/>
      <c r="P55" s="309"/>
      <c r="Q55" s="309"/>
      <c r="R55" s="309"/>
      <c r="S55" s="309"/>
      <c r="T55" s="309"/>
      <c r="U55" s="309"/>
      <c r="V55" s="309"/>
      <c r="W55" s="309"/>
      <c r="X55" s="309"/>
      <c r="Y55" s="309"/>
      <c r="Z55" s="309"/>
      <c r="AA55" s="309"/>
      <c r="AB55" s="309"/>
      <c r="AC55" s="309"/>
      <c r="AD55" s="309"/>
      <c r="AE55" s="309"/>
      <c r="AF55" s="309"/>
      <c r="AG55" s="309"/>
      <c r="AH55" s="309"/>
      <c r="AI55" s="309"/>
      <c r="AJ55" s="309"/>
      <c r="AK55" s="309"/>
      <c r="AL55" s="309"/>
      <c r="AM55" s="309"/>
      <c r="AN55" s="309"/>
      <c r="AO55" s="309"/>
      <c r="AP55" s="311"/>
      <c r="AR55" s="11"/>
    </row>
    <row r="56" spans="2:44" x14ac:dyDescent="0.2">
      <c r="B56" s="11"/>
      <c r="C56" s="309"/>
      <c r="D56" s="309"/>
      <c r="E56" s="309"/>
      <c r="F56" s="309"/>
      <c r="G56" s="309"/>
      <c r="H56" s="309"/>
      <c r="I56" s="309"/>
      <c r="J56" s="309"/>
      <c r="K56" s="309"/>
      <c r="L56" s="309"/>
      <c r="M56" s="309"/>
      <c r="N56" s="309"/>
      <c r="O56" s="309"/>
      <c r="P56" s="309"/>
      <c r="Q56" s="309"/>
      <c r="R56" s="309"/>
      <c r="S56" s="309"/>
      <c r="T56" s="309"/>
      <c r="U56" s="309"/>
      <c r="V56" s="309"/>
      <c r="W56" s="309"/>
      <c r="X56" s="309"/>
      <c r="Y56" s="309"/>
      <c r="Z56" s="309"/>
      <c r="AA56" s="309"/>
      <c r="AB56" s="309"/>
      <c r="AC56" s="309"/>
      <c r="AD56" s="309"/>
      <c r="AE56" s="309"/>
      <c r="AF56" s="309"/>
      <c r="AG56" s="309"/>
      <c r="AH56" s="309"/>
      <c r="AI56" s="309"/>
      <c r="AJ56" s="309"/>
      <c r="AK56" s="309"/>
      <c r="AL56" s="309"/>
      <c r="AM56" s="309"/>
      <c r="AN56" s="309"/>
      <c r="AO56" s="309"/>
      <c r="AP56" s="311"/>
      <c r="AR56" s="11"/>
    </row>
    <row r="57" spans="2:44" x14ac:dyDescent="0.2">
      <c r="B57" s="11"/>
      <c r="C57" s="309"/>
      <c r="D57" s="309"/>
      <c r="E57" s="309"/>
      <c r="F57" s="309"/>
      <c r="G57" s="309"/>
      <c r="H57" s="309"/>
      <c r="I57" s="309"/>
      <c r="J57" s="309"/>
      <c r="K57" s="309"/>
      <c r="L57" s="309"/>
      <c r="M57" s="309"/>
      <c r="N57" s="309"/>
      <c r="O57" s="309"/>
      <c r="P57" s="309"/>
      <c r="Q57" s="309"/>
      <c r="R57" s="309"/>
      <c r="S57" s="309"/>
      <c r="T57" s="309"/>
      <c r="U57" s="309"/>
      <c r="V57" s="309"/>
      <c r="W57" s="309"/>
      <c r="X57" s="309"/>
      <c r="Y57" s="309"/>
      <c r="Z57" s="309"/>
      <c r="AA57" s="309"/>
      <c r="AB57" s="309"/>
      <c r="AC57" s="309"/>
      <c r="AD57" s="309"/>
      <c r="AE57" s="309"/>
      <c r="AF57" s="309"/>
      <c r="AG57" s="309"/>
      <c r="AH57" s="309"/>
      <c r="AI57" s="309"/>
      <c r="AJ57" s="309"/>
      <c r="AK57" s="309"/>
      <c r="AL57" s="309"/>
      <c r="AM57" s="309"/>
      <c r="AN57" s="309"/>
      <c r="AO57" s="309"/>
      <c r="AP57" s="311"/>
      <c r="AR57" s="11"/>
    </row>
    <row r="58" spans="2:44" x14ac:dyDescent="0.2">
      <c r="B58" s="11"/>
      <c r="C58" s="309"/>
      <c r="D58" s="309"/>
      <c r="E58" s="309"/>
      <c r="F58" s="309"/>
      <c r="G58" s="309"/>
      <c r="H58" s="309"/>
      <c r="I58" s="309"/>
      <c r="J58" s="309"/>
      <c r="K58" s="309"/>
      <c r="L58" s="309"/>
      <c r="M58" s="309"/>
      <c r="N58" s="309"/>
      <c r="O58" s="309"/>
      <c r="P58" s="309"/>
      <c r="Q58" s="309"/>
      <c r="R58" s="309"/>
      <c r="S58" s="309"/>
      <c r="T58" s="309"/>
      <c r="U58" s="309"/>
      <c r="V58" s="309"/>
      <c r="W58" s="309"/>
      <c r="X58" s="309"/>
      <c r="Y58" s="309"/>
      <c r="Z58" s="309"/>
      <c r="AA58" s="309"/>
      <c r="AB58" s="309"/>
      <c r="AC58" s="309"/>
      <c r="AD58" s="309"/>
      <c r="AE58" s="309"/>
      <c r="AF58" s="309"/>
      <c r="AG58" s="309"/>
      <c r="AH58" s="309"/>
      <c r="AI58" s="309"/>
      <c r="AJ58" s="309"/>
      <c r="AK58" s="309"/>
      <c r="AL58" s="309"/>
      <c r="AM58" s="309"/>
      <c r="AN58" s="309"/>
      <c r="AO58" s="309"/>
      <c r="AP58" s="311"/>
      <c r="AR58" s="11"/>
    </row>
    <row r="59" spans="2:44" x14ac:dyDescent="0.2">
      <c r="B59" s="11"/>
      <c r="C59" s="309"/>
      <c r="D59" s="309"/>
      <c r="E59" s="309"/>
      <c r="F59" s="309"/>
      <c r="G59" s="30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09"/>
      <c r="Z59" s="309"/>
      <c r="AA59" s="309"/>
      <c r="AB59" s="309"/>
      <c r="AC59" s="309"/>
      <c r="AD59" s="309"/>
      <c r="AE59" s="309"/>
      <c r="AF59" s="309"/>
      <c r="AG59" s="309"/>
      <c r="AH59" s="309"/>
      <c r="AI59" s="309"/>
      <c r="AJ59" s="309"/>
      <c r="AK59" s="309"/>
      <c r="AL59" s="309"/>
      <c r="AM59" s="309"/>
      <c r="AN59" s="309"/>
      <c r="AO59" s="309"/>
      <c r="AP59" s="311"/>
      <c r="AR59" s="11"/>
    </row>
    <row r="60" spans="2:44" s="1" customFormat="1" ht="12.75" x14ac:dyDescent="0.2">
      <c r="B60" s="16"/>
      <c r="C60" s="299"/>
      <c r="D60" s="24" t="s">
        <v>43</v>
      </c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4" t="s">
        <v>44</v>
      </c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4" t="s">
        <v>43</v>
      </c>
      <c r="AI60" s="294"/>
      <c r="AJ60" s="294"/>
      <c r="AK60" s="294"/>
      <c r="AL60" s="294"/>
      <c r="AM60" s="24" t="s">
        <v>44</v>
      </c>
      <c r="AN60" s="294"/>
      <c r="AO60" s="294"/>
      <c r="AP60" s="319"/>
      <c r="AR60" s="16"/>
    </row>
    <row r="61" spans="2:44" x14ac:dyDescent="0.2">
      <c r="B61" s="11"/>
      <c r="C61" s="309"/>
      <c r="D61" s="309"/>
      <c r="E61" s="309"/>
      <c r="F61" s="309"/>
      <c r="G61" s="309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  <c r="T61" s="309"/>
      <c r="U61" s="309"/>
      <c r="V61" s="309"/>
      <c r="W61" s="309"/>
      <c r="X61" s="309"/>
      <c r="Y61" s="309"/>
      <c r="Z61" s="309"/>
      <c r="AA61" s="309"/>
      <c r="AB61" s="309"/>
      <c r="AC61" s="309"/>
      <c r="AD61" s="309"/>
      <c r="AE61" s="309"/>
      <c r="AF61" s="309"/>
      <c r="AG61" s="309"/>
      <c r="AH61" s="309"/>
      <c r="AI61" s="309"/>
      <c r="AJ61" s="309"/>
      <c r="AK61" s="309"/>
      <c r="AL61" s="309"/>
      <c r="AM61" s="309"/>
      <c r="AN61" s="309"/>
      <c r="AO61" s="309"/>
      <c r="AP61" s="311"/>
      <c r="AR61" s="11"/>
    </row>
    <row r="62" spans="2:44" x14ac:dyDescent="0.2">
      <c r="B62" s="11"/>
      <c r="C62" s="309"/>
      <c r="D62" s="309"/>
      <c r="E62" s="309"/>
      <c r="F62" s="309"/>
      <c r="G62" s="309"/>
      <c r="H62" s="309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  <c r="T62" s="309"/>
      <c r="U62" s="309"/>
      <c r="V62" s="309"/>
      <c r="W62" s="309"/>
      <c r="X62" s="309"/>
      <c r="Y62" s="309"/>
      <c r="Z62" s="309"/>
      <c r="AA62" s="309"/>
      <c r="AB62" s="309"/>
      <c r="AC62" s="309"/>
      <c r="AD62" s="309"/>
      <c r="AE62" s="309"/>
      <c r="AF62" s="309"/>
      <c r="AG62" s="309"/>
      <c r="AH62" s="309"/>
      <c r="AI62" s="309"/>
      <c r="AJ62" s="309"/>
      <c r="AK62" s="309"/>
      <c r="AL62" s="309"/>
      <c r="AM62" s="309"/>
      <c r="AN62" s="309"/>
      <c r="AO62" s="309"/>
      <c r="AP62" s="311"/>
      <c r="AR62" s="11"/>
    </row>
    <row r="63" spans="2:44" x14ac:dyDescent="0.2">
      <c r="B63" s="11"/>
      <c r="C63" s="309"/>
      <c r="D63" s="309"/>
      <c r="E63" s="309"/>
      <c r="F63" s="309"/>
      <c r="G63" s="309"/>
      <c r="H63" s="309"/>
      <c r="I63" s="309"/>
      <c r="J63" s="309"/>
      <c r="K63" s="309"/>
      <c r="L63" s="309"/>
      <c r="M63" s="309"/>
      <c r="N63" s="309"/>
      <c r="O63" s="309"/>
      <c r="P63" s="309"/>
      <c r="Q63" s="309"/>
      <c r="R63" s="309"/>
      <c r="S63" s="309"/>
      <c r="T63" s="309"/>
      <c r="U63" s="309"/>
      <c r="V63" s="309"/>
      <c r="W63" s="309"/>
      <c r="X63" s="309"/>
      <c r="Y63" s="309"/>
      <c r="Z63" s="309"/>
      <c r="AA63" s="309"/>
      <c r="AB63" s="309"/>
      <c r="AC63" s="309"/>
      <c r="AD63" s="309"/>
      <c r="AE63" s="309"/>
      <c r="AF63" s="309"/>
      <c r="AG63" s="309"/>
      <c r="AH63" s="309"/>
      <c r="AI63" s="309"/>
      <c r="AJ63" s="309"/>
      <c r="AK63" s="309"/>
      <c r="AL63" s="309"/>
      <c r="AM63" s="309"/>
      <c r="AN63" s="309"/>
      <c r="AO63" s="309"/>
      <c r="AP63" s="311"/>
      <c r="AR63" s="11"/>
    </row>
    <row r="64" spans="2:44" s="1" customFormat="1" ht="12.75" x14ac:dyDescent="0.2">
      <c r="B64" s="16"/>
      <c r="C64" s="299"/>
      <c r="D64" s="22" t="s">
        <v>45</v>
      </c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2" t="s">
        <v>46</v>
      </c>
      <c r="AI64" s="23"/>
      <c r="AJ64" s="23"/>
      <c r="AK64" s="23"/>
      <c r="AL64" s="23"/>
      <c r="AM64" s="23"/>
      <c r="AN64" s="23"/>
      <c r="AO64" s="23"/>
      <c r="AP64" s="319"/>
      <c r="AR64" s="16"/>
    </row>
    <row r="65" spans="2:44" x14ac:dyDescent="0.2">
      <c r="B65" s="11"/>
      <c r="C65" s="309"/>
      <c r="D65" s="309"/>
      <c r="E65" s="309"/>
      <c r="F65" s="309"/>
      <c r="G65" s="309"/>
      <c r="H65" s="309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309"/>
      <c r="T65" s="309"/>
      <c r="U65" s="309"/>
      <c r="V65" s="309"/>
      <c r="W65" s="309"/>
      <c r="X65" s="309"/>
      <c r="Y65" s="309"/>
      <c r="Z65" s="309"/>
      <c r="AA65" s="309"/>
      <c r="AB65" s="309"/>
      <c r="AC65" s="309"/>
      <c r="AD65" s="309"/>
      <c r="AE65" s="309"/>
      <c r="AF65" s="309"/>
      <c r="AG65" s="309"/>
      <c r="AH65" s="309"/>
      <c r="AI65" s="309"/>
      <c r="AJ65" s="309"/>
      <c r="AK65" s="309"/>
      <c r="AL65" s="309"/>
      <c r="AM65" s="309"/>
      <c r="AN65" s="309"/>
      <c r="AO65" s="309"/>
      <c r="AP65" s="311"/>
      <c r="AR65" s="11"/>
    </row>
    <row r="66" spans="2:44" x14ac:dyDescent="0.2">
      <c r="B66" s="11"/>
      <c r="C66" s="309"/>
      <c r="D66" s="309"/>
      <c r="E66" s="309"/>
      <c r="F66" s="309"/>
      <c r="G66" s="309"/>
      <c r="H66" s="309"/>
      <c r="I66" s="309"/>
      <c r="J66" s="309"/>
      <c r="K66" s="309"/>
      <c r="L66" s="309"/>
      <c r="M66" s="309"/>
      <c r="N66" s="309"/>
      <c r="O66" s="309"/>
      <c r="P66" s="309"/>
      <c r="Q66" s="309"/>
      <c r="R66" s="309"/>
      <c r="S66" s="309"/>
      <c r="T66" s="309"/>
      <c r="U66" s="309"/>
      <c r="V66" s="309"/>
      <c r="W66" s="309"/>
      <c r="X66" s="309"/>
      <c r="Y66" s="309"/>
      <c r="Z66" s="309"/>
      <c r="AA66" s="309"/>
      <c r="AB66" s="309"/>
      <c r="AC66" s="309"/>
      <c r="AD66" s="309"/>
      <c r="AE66" s="309"/>
      <c r="AF66" s="309"/>
      <c r="AG66" s="309"/>
      <c r="AH66" s="309"/>
      <c r="AI66" s="309"/>
      <c r="AJ66" s="309"/>
      <c r="AK66" s="309"/>
      <c r="AL66" s="309"/>
      <c r="AM66" s="309"/>
      <c r="AN66" s="309"/>
      <c r="AO66" s="309"/>
      <c r="AP66" s="311"/>
      <c r="AR66" s="11"/>
    </row>
    <row r="67" spans="2:44" x14ac:dyDescent="0.2">
      <c r="B67" s="11"/>
      <c r="C67" s="309"/>
      <c r="D67" s="309"/>
      <c r="E67" s="309"/>
      <c r="F67" s="309"/>
      <c r="G67" s="309"/>
      <c r="H67" s="309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  <c r="T67" s="309"/>
      <c r="U67" s="309"/>
      <c r="V67" s="309"/>
      <c r="W67" s="309"/>
      <c r="X67" s="309"/>
      <c r="Y67" s="309"/>
      <c r="Z67" s="309"/>
      <c r="AA67" s="309"/>
      <c r="AB67" s="309"/>
      <c r="AC67" s="309"/>
      <c r="AD67" s="309"/>
      <c r="AE67" s="309"/>
      <c r="AF67" s="309"/>
      <c r="AG67" s="309"/>
      <c r="AH67" s="309"/>
      <c r="AI67" s="309"/>
      <c r="AJ67" s="309"/>
      <c r="AK67" s="309"/>
      <c r="AL67" s="309"/>
      <c r="AM67" s="309"/>
      <c r="AN67" s="309"/>
      <c r="AO67" s="309"/>
      <c r="AP67" s="311"/>
      <c r="AR67" s="11"/>
    </row>
    <row r="68" spans="2:44" x14ac:dyDescent="0.2">
      <c r="B68" s="11"/>
      <c r="C68" s="309"/>
      <c r="D68" s="309"/>
      <c r="E68" s="309"/>
      <c r="F68" s="309"/>
      <c r="G68" s="309"/>
      <c r="H68" s="309"/>
      <c r="I68" s="309"/>
      <c r="J68" s="309"/>
      <c r="K68" s="309"/>
      <c r="L68" s="309"/>
      <c r="M68" s="309"/>
      <c r="N68" s="309"/>
      <c r="O68" s="309"/>
      <c r="P68" s="309"/>
      <c r="Q68" s="309"/>
      <c r="R68" s="309"/>
      <c r="S68" s="309"/>
      <c r="T68" s="309"/>
      <c r="U68" s="309"/>
      <c r="V68" s="309"/>
      <c r="W68" s="309"/>
      <c r="X68" s="309"/>
      <c r="Y68" s="309"/>
      <c r="Z68" s="309"/>
      <c r="AA68" s="309"/>
      <c r="AB68" s="309"/>
      <c r="AC68" s="309"/>
      <c r="AD68" s="309"/>
      <c r="AE68" s="309"/>
      <c r="AF68" s="309"/>
      <c r="AG68" s="309"/>
      <c r="AH68" s="309"/>
      <c r="AI68" s="309"/>
      <c r="AJ68" s="309"/>
      <c r="AK68" s="309"/>
      <c r="AL68" s="309"/>
      <c r="AM68" s="309"/>
      <c r="AN68" s="309"/>
      <c r="AO68" s="309"/>
      <c r="AP68" s="311"/>
      <c r="AR68" s="11"/>
    </row>
    <row r="69" spans="2:44" x14ac:dyDescent="0.2">
      <c r="B69" s="11"/>
      <c r="C69" s="309"/>
      <c r="D69" s="309"/>
      <c r="E69" s="309"/>
      <c r="F69" s="309"/>
      <c r="G69" s="309"/>
      <c r="H69" s="309"/>
      <c r="I69" s="309"/>
      <c r="J69" s="309"/>
      <c r="K69" s="309"/>
      <c r="L69" s="309"/>
      <c r="M69" s="309"/>
      <c r="N69" s="309"/>
      <c r="O69" s="309"/>
      <c r="P69" s="309"/>
      <c r="Q69" s="309"/>
      <c r="R69" s="309"/>
      <c r="S69" s="309"/>
      <c r="T69" s="309"/>
      <c r="U69" s="309"/>
      <c r="V69" s="309"/>
      <c r="W69" s="309"/>
      <c r="X69" s="309"/>
      <c r="Y69" s="309"/>
      <c r="Z69" s="309"/>
      <c r="AA69" s="309"/>
      <c r="AB69" s="309"/>
      <c r="AC69" s="309"/>
      <c r="AD69" s="309"/>
      <c r="AE69" s="309"/>
      <c r="AF69" s="309"/>
      <c r="AG69" s="309"/>
      <c r="AH69" s="309"/>
      <c r="AI69" s="309"/>
      <c r="AJ69" s="309"/>
      <c r="AK69" s="309"/>
      <c r="AL69" s="309"/>
      <c r="AM69" s="309"/>
      <c r="AN69" s="309"/>
      <c r="AO69" s="309"/>
      <c r="AP69" s="311"/>
      <c r="AR69" s="11"/>
    </row>
    <row r="70" spans="2:44" x14ac:dyDescent="0.2">
      <c r="B70" s="11"/>
      <c r="C70" s="309"/>
      <c r="D70" s="309"/>
      <c r="E70" s="309"/>
      <c r="F70" s="309"/>
      <c r="G70" s="309"/>
      <c r="H70" s="309"/>
      <c r="I70" s="309"/>
      <c r="J70" s="309"/>
      <c r="K70" s="309"/>
      <c r="L70" s="309"/>
      <c r="M70" s="309"/>
      <c r="N70" s="309"/>
      <c r="O70" s="309"/>
      <c r="P70" s="309"/>
      <c r="Q70" s="309"/>
      <c r="R70" s="309"/>
      <c r="S70" s="309"/>
      <c r="T70" s="309"/>
      <c r="U70" s="309"/>
      <c r="V70" s="309"/>
      <c r="W70" s="309"/>
      <c r="X70" s="309"/>
      <c r="Y70" s="309"/>
      <c r="Z70" s="309"/>
      <c r="AA70" s="309"/>
      <c r="AB70" s="309"/>
      <c r="AC70" s="309"/>
      <c r="AD70" s="309"/>
      <c r="AE70" s="309"/>
      <c r="AF70" s="309"/>
      <c r="AG70" s="309"/>
      <c r="AH70" s="309"/>
      <c r="AI70" s="309"/>
      <c r="AJ70" s="309"/>
      <c r="AK70" s="309"/>
      <c r="AL70" s="309"/>
      <c r="AM70" s="309"/>
      <c r="AN70" s="309"/>
      <c r="AO70" s="309"/>
      <c r="AP70" s="311"/>
      <c r="AR70" s="11"/>
    </row>
    <row r="71" spans="2:44" x14ac:dyDescent="0.2">
      <c r="B71" s="11"/>
      <c r="C71" s="309"/>
      <c r="D71" s="309"/>
      <c r="E71" s="309"/>
      <c r="F71" s="309"/>
      <c r="G71" s="309"/>
      <c r="H71" s="309"/>
      <c r="I71" s="309"/>
      <c r="J71" s="309"/>
      <c r="K71" s="309"/>
      <c r="L71" s="309"/>
      <c r="M71" s="309"/>
      <c r="N71" s="309"/>
      <c r="O71" s="309"/>
      <c r="P71" s="309"/>
      <c r="Q71" s="309"/>
      <c r="R71" s="309"/>
      <c r="S71" s="309"/>
      <c r="T71" s="309"/>
      <c r="U71" s="309"/>
      <c r="V71" s="309"/>
      <c r="W71" s="309"/>
      <c r="X71" s="309"/>
      <c r="Y71" s="309"/>
      <c r="Z71" s="309"/>
      <c r="AA71" s="309"/>
      <c r="AB71" s="309"/>
      <c r="AC71" s="309"/>
      <c r="AD71" s="309"/>
      <c r="AE71" s="309"/>
      <c r="AF71" s="309"/>
      <c r="AG71" s="309"/>
      <c r="AH71" s="309"/>
      <c r="AI71" s="309"/>
      <c r="AJ71" s="309"/>
      <c r="AK71" s="309"/>
      <c r="AL71" s="309"/>
      <c r="AM71" s="309"/>
      <c r="AN71" s="309"/>
      <c r="AO71" s="309"/>
      <c r="AP71" s="311"/>
      <c r="AR71" s="11"/>
    </row>
    <row r="72" spans="2:44" x14ac:dyDescent="0.2">
      <c r="B72" s="11"/>
      <c r="C72" s="309"/>
      <c r="D72" s="309"/>
      <c r="E72" s="309"/>
      <c r="F72" s="309"/>
      <c r="G72" s="309"/>
      <c r="H72" s="309"/>
      <c r="I72" s="309"/>
      <c r="J72" s="309"/>
      <c r="K72" s="309"/>
      <c r="L72" s="309"/>
      <c r="M72" s="309"/>
      <c r="N72" s="309"/>
      <c r="O72" s="309"/>
      <c r="P72" s="309"/>
      <c r="Q72" s="309"/>
      <c r="R72" s="309"/>
      <c r="S72" s="309"/>
      <c r="T72" s="309"/>
      <c r="U72" s="309"/>
      <c r="V72" s="309"/>
      <c r="W72" s="309"/>
      <c r="X72" s="309"/>
      <c r="Y72" s="309"/>
      <c r="Z72" s="309"/>
      <c r="AA72" s="309"/>
      <c r="AB72" s="309"/>
      <c r="AC72" s="309"/>
      <c r="AD72" s="309"/>
      <c r="AE72" s="309"/>
      <c r="AF72" s="309"/>
      <c r="AG72" s="309"/>
      <c r="AH72" s="309"/>
      <c r="AI72" s="309"/>
      <c r="AJ72" s="309"/>
      <c r="AK72" s="309"/>
      <c r="AL72" s="309"/>
      <c r="AM72" s="309"/>
      <c r="AN72" s="309"/>
      <c r="AO72" s="309"/>
      <c r="AP72" s="311"/>
      <c r="AR72" s="11"/>
    </row>
    <row r="73" spans="2:44" x14ac:dyDescent="0.2">
      <c r="B73" s="11"/>
      <c r="C73" s="309"/>
      <c r="D73" s="309"/>
      <c r="E73" s="309"/>
      <c r="F73" s="309"/>
      <c r="G73" s="309"/>
      <c r="H73" s="309"/>
      <c r="I73" s="309"/>
      <c r="J73" s="309"/>
      <c r="K73" s="309"/>
      <c r="L73" s="309"/>
      <c r="M73" s="309"/>
      <c r="N73" s="309"/>
      <c r="O73" s="309"/>
      <c r="P73" s="309"/>
      <c r="Q73" s="309"/>
      <c r="R73" s="309"/>
      <c r="S73" s="309"/>
      <c r="T73" s="309"/>
      <c r="U73" s="309"/>
      <c r="V73" s="309"/>
      <c r="W73" s="309"/>
      <c r="X73" s="309"/>
      <c r="Y73" s="309"/>
      <c r="Z73" s="309"/>
      <c r="AA73" s="309"/>
      <c r="AB73" s="309"/>
      <c r="AC73" s="309"/>
      <c r="AD73" s="309"/>
      <c r="AE73" s="309"/>
      <c r="AF73" s="309"/>
      <c r="AG73" s="309"/>
      <c r="AH73" s="309"/>
      <c r="AI73" s="309"/>
      <c r="AJ73" s="309"/>
      <c r="AK73" s="309"/>
      <c r="AL73" s="309"/>
      <c r="AM73" s="309"/>
      <c r="AN73" s="309"/>
      <c r="AO73" s="309"/>
      <c r="AP73" s="311"/>
      <c r="AR73" s="11"/>
    </row>
    <row r="74" spans="2:44" x14ac:dyDescent="0.2">
      <c r="B74" s="11"/>
      <c r="C74" s="309"/>
      <c r="D74" s="309"/>
      <c r="E74" s="309"/>
      <c r="F74" s="309"/>
      <c r="G74" s="309"/>
      <c r="H74" s="309"/>
      <c r="I74" s="309"/>
      <c r="J74" s="309"/>
      <c r="K74" s="309"/>
      <c r="L74" s="309"/>
      <c r="M74" s="309"/>
      <c r="N74" s="309"/>
      <c r="O74" s="309"/>
      <c r="P74" s="309"/>
      <c r="Q74" s="309"/>
      <c r="R74" s="309"/>
      <c r="S74" s="309"/>
      <c r="T74" s="309"/>
      <c r="U74" s="309"/>
      <c r="V74" s="309"/>
      <c r="W74" s="309"/>
      <c r="X74" s="309"/>
      <c r="Y74" s="309"/>
      <c r="Z74" s="309"/>
      <c r="AA74" s="309"/>
      <c r="AB74" s="309"/>
      <c r="AC74" s="309"/>
      <c r="AD74" s="309"/>
      <c r="AE74" s="309"/>
      <c r="AF74" s="309"/>
      <c r="AG74" s="309"/>
      <c r="AH74" s="309"/>
      <c r="AI74" s="309"/>
      <c r="AJ74" s="309"/>
      <c r="AK74" s="309"/>
      <c r="AL74" s="309"/>
      <c r="AM74" s="309"/>
      <c r="AN74" s="309"/>
      <c r="AO74" s="309"/>
      <c r="AP74" s="311"/>
      <c r="AR74" s="11"/>
    </row>
    <row r="75" spans="2:44" s="1" customFormat="1" ht="12.75" x14ac:dyDescent="0.2">
      <c r="B75" s="16"/>
      <c r="C75" s="299"/>
      <c r="D75" s="24" t="s">
        <v>43</v>
      </c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4" t="s">
        <v>44</v>
      </c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4" t="s">
        <v>43</v>
      </c>
      <c r="AI75" s="294"/>
      <c r="AJ75" s="294"/>
      <c r="AK75" s="294"/>
      <c r="AL75" s="294"/>
      <c r="AM75" s="24" t="s">
        <v>44</v>
      </c>
      <c r="AN75" s="294"/>
      <c r="AO75" s="294"/>
      <c r="AP75" s="319"/>
      <c r="AR75" s="16"/>
    </row>
    <row r="76" spans="2:44" s="1" customFormat="1" x14ac:dyDescent="0.2">
      <c r="B76" s="16"/>
      <c r="C76" s="299"/>
      <c r="D76" s="299"/>
      <c r="E76" s="299"/>
      <c r="F76" s="299"/>
      <c r="G76" s="299"/>
      <c r="H76" s="299"/>
      <c r="I76" s="299"/>
      <c r="J76" s="299"/>
      <c r="K76" s="299"/>
      <c r="L76" s="299"/>
      <c r="M76" s="299"/>
      <c r="N76" s="299"/>
      <c r="O76" s="299"/>
      <c r="P76" s="299"/>
      <c r="Q76" s="299"/>
      <c r="R76" s="299"/>
      <c r="S76" s="299"/>
      <c r="T76" s="299"/>
      <c r="U76" s="299"/>
      <c r="V76" s="299"/>
      <c r="W76" s="299"/>
      <c r="X76" s="299"/>
      <c r="Y76" s="299"/>
      <c r="Z76" s="299"/>
      <c r="AA76" s="299"/>
      <c r="AB76" s="299"/>
      <c r="AC76" s="299"/>
      <c r="AD76" s="299"/>
      <c r="AE76" s="299"/>
      <c r="AF76" s="299"/>
      <c r="AG76" s="299"/>
      <c r="AH76" s="299"/>
      <c r="AI76" s="299"/>
      <c r="AJ76" s="299"/>
      <c r="AK76" s="299"/>
      <c r="AL76" s="299"/>
      <c r="AM76" s="299"/>
      <c r="AN76" s="299"/>
      <c r="AO76" s="299"/>
      <c r="AP76" s="319"/>
      <c r="AR76" s="16"/>
    </row>
    <row r="77" spans="2:44" s="1" customFormat="1" ht="6.95" customHeight="1" x14ac:dyDescent="0.2">
      <c r="B77" s="25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324"/>
      <c r="AQ77" s="26"/>
      <c r="AR77" s="16"/>
    </row>
    <row r="78" spans="2:44" x14ac:dyDescent="0.2">
      <c r="C78" s="309"/>
      <c r="D78" s="309"/>
      <c r="E78" s="309"/>
      <c r="F78" s="309"/>
      <c r="G78" s="309"/>
      <c r="H78" s="309"/>
      <c r="I78" s="309"/>
      <c r="J78" s="309"/>
      <c r="K78" s="309"/>
      <c r="L78" s="309"/>
      <c r="M78" s="309"/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  <c r="Z78" s="309"/>
      <c r="AA78" s="309"/>
      <c r="AB78" s="309"/>
      <c r="AC78" s="309"/>
      <c r="AD78" s="309"/>
      <c r="AE78" s="309"/>
      <c r="AF78" s="309"/>
      <c r="AG78" s="309"/>
      <c r="AH78" s="309"/>
      <c r="AI78" s="309"/>
      <c r="AJ78" s="309"/>
      <c r="AK78" s="309"/>
      <c r="AL78" s="309"/>
      <c r="AM78" s="309"/>
      <c r="AN78" s="309"/>
      <c r="AO78" s="309"/>
      <c r="AP78" s="10"/>
      <c r="AQ78" s="9"/>
    </row>
    <row r="79" spans="2:44" x14ac:dyDescent="0.2">
      <c r="C79" s="309"/>
      <c r="D79" s="309"/>
      <c r="E79" s="309"/>
      <c r="F79" s="309"/>
      <c r="G79" s="309"/>
      <c r="H79" s="309"/>
      <c r="I79" s="309"/>
      <c r="J79" s="309"/>
      <c r="K79" s="309"/>
      <c r="L79" s="309"/>
      <c r="M79" s="309"/>
      <c r="N79" s="309"/>
      <c r="O79" s="309"/>
      <c r="P79" s="309"/>
      <c r="Q79" s="309"/>
      <c r="R79" s="309"/>
      <c r="S79" s="309"/>
      <c r="T79" s="309"/>
      <c r="U79" s="309"/>
      <c r="V79" s="309"/>
      <c r="W79" s="309"/>
      <c r="X79" s="309"/>
      <c r="Y79" s="309"/>
      <c r="Z79" s="309"/>
      <c r="AA79" s="309"/>
      <c r="AB79" s="309"/>
      <c r="AC79" s="309"/>
      <c r="AD79" s="309"/>
      <c r="AE79" s="309"/>
      <c r="AF79" s="309"/>
      <c r="AG79" s="309"/>
      <c r="AH79" s="309"/>
      <c r="AI79" s="309"/>
      <c r="AJ79" s="309"/>
      <c r="AK79" s="309"/>
      <c r="AL79" s="309"/>
      <c r="AM79" s="309"/>
      <c r="AN79" s="309"/>
      <c r="AO79" s="309"/>
      <c r="AP79" s="309"/>
      <c r="AQ79" s="11"/>
    </row>
    <row r="80" spans="2:44" x14ac:dyDescent="0.2">
      <c r="C80" s="309"/>
      <c r="D80" s="309"/>
      <c r="E80" s="309"/>
      <c r="F80" s="309"/>
      <c r="G80" s="309"/>
      <c r="H80" s="309"/>
      <c r="I80" s="309"/>
      <c r="J80" s="309"/>
      <c r="K80" s="309"/>
      <c r="L80" s="309"/>
      <c r="M80" s="309"/>
      <c r="N80" s="309"/>
      <c r="O80" s="309"/>
      <c r="P80" s="309"/>
      <c r="Q80" s="309"/>
      <c r="R80" s="309"/>
      <c r="S80" s="309"/>
      <c r="T80" s="309"/>
      <c r="U80" s="309"/>
      <c r="V80" s="309"/>
      <c r="W80" s="309"/>
      <c r="X80" s="309"/>
      <c r="Y80" s="309"/>
      <c r="Z80" s="309"/>
      <c r="AA80" s="309"/>
      <c r="AB80" s="309"/>
      <c r="AC80" s="309"/>
      <c r="AD80" s="309"/>
      <c r="AE80" s="309"/>
      <c r="AF80" s="309"/>
      <c r="AG80" s="309"/>
      <c r="AH80" s="309"/>
      <c r="AI80" s="309"/>
      <c r="AJ80" s="309"/>
      <c r="AK80" s="309"/>
      <c r="AL80" s="309"/>
      <c r="AM80" s="309"/>
      <c r="AN80" s="309"/>
      <c r="AO80" s="309"/>
      <c r="AP80" s="336"/>
      <c r="AQ80" s="337"/>
    </row>
    <row r="81" spans="1:91" s="1" customFormat="1" ht="6.95" customHeight="1" x14ac:dyDescent="0.2">
      <c r="B81" s="27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338"/>
      <c r="AR81" s="16"/>
    </row>
    <row r="82" spans="1:91" s="1" customFormat="1" ht="24.95" customHeight="1" x14ac:dyDescent="0.2">
      <c r="B82" s="16"/>
      <c r="C82" s="310" t="s">
        <v>47</v>
      </c>
      <c r="D82" s="299"/>
      <c r="E82" s="299"/>
      <c r="F82" s="299"/>
      <c r="G82" s="299"/>
      <c r="H82" s="299"/>
      <c r="I82" s="299"/>
      <c r="J82" s="299"/>
      <c r="K82" s="299"/>
      <c r="L82" s="299"/>
      <c r="M82" s="299"/>
      <c r="N82" s="299"/>
      <c r="O82" s="299"/>
      <c r="P82" s="299"/>
      <c r="Q82" s="299"/>
      <c r="R82" s="299"/>
      <c r="S82" s="299"/>
      <c r="T82" s="299"/>
      <c r="U82" s="299"/>
      <c r="V82" s="299"/>
      <c r="W82" s="299"/>
      <c r="X82" s="299"/>
      <c r="Y82" s="299"/>
      <c r="Z82" s="299"/>
      <c r="AA82" s="299"/>
      <c r="AB82" s="299"/>
      <c r="AC82" s="299"/>
      <c r="AD82" s="299"/>
      <c r="AE82" s="299"/>
      <c r="AF82" s="299"/>
      <c r="AG82" s="299"/>
      <c r="AH82" s="299"/>
      <c r="AI82" s="299"/>
      <c r="AJ82" s="299"/>
      <c r="AK82" s="299"/>
      <c r="AL82" s="299"/>
      <c r="AM82" s="299"/>
      <c r="AN82" s="299"/>
      <c r="AO82" s="299"/>
      <c r="AP82" s="299"/>
      <c r="AQ82" s="339"/>
      <c r="AR82" s="16"/>
    </row>
    <row r="83" spans="1:91" s="1" customFormat="1" ht="6.95" customHeight="1" x14ac:dyDescent="0.2">
      <c r="B83" s="16"/>
      <c r="C83" s="299"/>
      <c r="D83" s="299"/>
      <c r="E83" s="299"/>
      <c r="F83" s="299"/>
      <c r="G83" s="299"/>
      <c r="H83" s="299"/>
      <c r="I83" s="299"/>
      <c r="J83" s="299"/>
      <c r="K83" s="299"/>
      <c r="L83" s="299"/>
      <c r="M83" s="299"/>
      <c r="N83" s="299"/>
      <c r="O83" s="299"/>
      <c r="P83" s="299"/>
      <c r="Q83" s="299"/>
      <c r="R83" s="299"/>
      <c r="S83" s="299"/>
      <c r="T83" s="299"/>
      <c r="U83" s="299"/>
      <c r="V83" s="299"/>
      <c r="W83" s="299"/>
      <c r="X83" s="299"/>
      <c r="Y83" s="299"/>
      <c r="Z83" s="299"/>
      <c r="AA83" s="299"/>
      <c r="AB83" s="299"/>
      <c r="AC83" s="299"/>
      <c r="AD83" s="299"/>
      <c r="AE83" s="299"/>
      <c r="AF83" s="299"/>
      <c r="AG83" s="299"/>
      <c r="AH83" s="299"/>
      <c r="AI83" s="299"/>
      <c r="AJ83" s="299"/>
      <c r="AK83" s="299"/>
      <c r="AL83" s="299"/>
      <c r="AM83" s="299"/>
      <c r="AN83" s="299"/>
      <c r="AO83" s="299"/>
      <c r="AP83" s="299"/>
      <c r="AQ83" s="339"/>
      <c r="AR83" s="16"/>
    </row>
    <row r="84" spans="1:91" s="3" customFormat="1" ht="12" customHeight="1" x14ac:dyDescent="0.2">
      <c r="B84" s="29"/>
      <c r="C84" s="315" t="s">
        <v>12</v>
      </c>
      <c r="D84" s="325"/>
      <c r="E84" s="325"/>
      <c r="F84" s="325"/>
      <c r="G84" s="325"/>
      <c r="H84" s="325"/>
      <c r="I84" s="325"/>
      <c r="J84" s="325"/>
      <c r="K84" s="325"/>
      <c r="L84" s="325" t="str">
        <f>K5</f>
        <v>LT22</v>
      </c>
      <c r="M84" s="325"/>
      <c r="N84" s="325"/>
      <c r="O84" s="325"/>
      <c r="P84" s="325"/>
      <c r="Q84" s="325"/>
      <c r="R84" s="325"/>
      <c r="S84" s="325"/>
      <c r="T84" s="325"/>
      <c r="U84" s="325"/>
      <c r="V84" s="325"/>
      <c r="W84" s="325"/>
      <c r="X84" s="325"/>
      <c r="Y84" s="325"/>
      <c r="Z84" s="325"/>
      <c r="AA84" s="325"/>
      <c r="AB84" s="325"/>
      <c r="AC84" s="325"/>
      <c r="AD84" s="325"/>
      <c r="AE84" s="325"/>
      <c r="AF84" s="325"/>
      <c r="AG84" s="325"/>
      <c r="AH84" s="325"/>
      <c r="AI84" s="325"/>
      <c r="AJ84" s="325"/>
      <c r="AK84" s="325"/>
      <c r="AL84" s="325"/>
      <c r="AM84" s="325"/>
      <c r="AN84" s="325"/>
      <c r="AO84" s="325"/>
      <c r="AP84" s="325"/>
      <c r="AQ84" s="340"/>
      <c r="AR84" s="29"/>
    </row>
    <row r="85" spans="1:91" s="4" customFormat="1" ht="36.950000000000003" customHeight="1" x14ac:dyDescent="0.2">
      <c r="B85" s="30"/>
      <c r="C85" s="326" t="s">
        <v>14</v>
      </c>
      <c r="D85" s="327"/>
      <c r="E85" s="327"/>
      <c r="F85" s="327"/>
      <c r="G85" s="327"/>
      <c r="H85" s="327"/>
      <c r="I85" s="327"/>
      <c r="J85" s="327"/>
      <c r="K85" s="327"/>
      <c r="L85" s="355" t="str">
        <f>K6</f>
        <v>Nemocnice Klatovy , RTG komplet</v>
      </c>
      <c r="M85" s="356"/>
      <c r="N85" s="356"/>
      <c r="O85" s="356"/>
      <c r="P85" s="356"/>
      <c r="Q85" s="356"/>
      <c r="R85" s="356"/>
      <c r="S85" s="356"/>
      <c r="T85" s="356"/>
      <c r="U85" s="356"/>
      <c r="V85" s="356"/>
      <c r="W85" s="356"/>
      <c r="X85" s="356"/>
      <c r="Y85" s="356"/>
      <c r="Z85" s="356"/>
      <c r="AA85" s="356"/>
      <c r="AB85" s="356"/>
      <c r="AC85" s="356"/>
      <c r="AD85" s="356"/>
      <c r="AE85" s="356"/>
      <c r="AF85" s="356"/>
      <c r="AG85" s="356"/>
      <c r="AH85" s="356"/>
      <c r="AI85" s="356"/>
      <c r="AJ85" s="356"/>
      <c r="AK85" s="356"/>
      <c r="AL85" s="356"/>
      <c r="AM85" s="356"/>
      <c r="AN85" s="356"/>
      <c r="AO85" s="356"/>
      <c r="AP85" s="327"/>
      <c r="AQ85" s="341"/>
      <c r="AR85" s="30"/>
    </row>
    <row r="86" spans="1:91" s="1" customFormat="1" ht="6.95" customHeight="1" x14ac:dyDescent="0.2">
      <c r="B86" s="16"/>
      <c r="C86" s="299"/>
      <c r="D86" s="299"/>
      <c r="E86" s="299"/>
      <c r="F86" s="299"/>
      <c r="G86" s="299"/>
      <c r="H86" s="299"/>
      <c r="I86" s="299"/>
      <c r="J86" s="299"/>
      <c r="K86" s="299"/>
      <c r="L86" s="299"/>
      <c r="M86" s="299"/>
      <c r="N86" s="299"/>
      <c r="O86" s="299"/>
      <c r="P86" s="299"/>
      <c r="Q86" s="299"/>
      <c r="R86" s="299"/>
      <c r="S86" s="299"/>
      <c r="T86" s="299"/>
      <c r="U86" s="299"/>
      <c r="V86" s="299"/>
      <c r="W86" s="299"/>
      <c r="X86" s="299"/>
      <c r="Y86" s="299"/>
      <c r="Z86" s="299"/>
      <c r="AA86" s="299"/>
      <c r="AB86" s="299"/>
      <c r="AC86" s="299"/>
      <c r="AD86" s="299"/>
      <c r="AE86" s="299"/>
      <c r="AF86" s="299"/>
      <c r="AG86" s="299"/>
      <c r="AH86" s="299"/>
      <c r="AI86" s="299"/>
      <c r="AJ86" s="299"/>
      <c r="AK86" s="299"/>
      <c r="AL86" s="299"/>
      <c r="AM86" s="299"/>
      <c r="AN86" s="299"/>
      <c r="AO86" s="299"/>
      <c r="AP86" s="299"/>
      <c r="AQ86" s="339"/>
      <c r="AR86" s="16"/>
    </row>
    <row r="87" spans="1:91" s="1" customFormat="1" ht="12" customHeight="1" x14ac:dyDescent="0.2">
      <c r="B87" s="16"/>
      <c r="C87" s="315" t="s">
        <v>17</v>
      </c>
      <c r="D87" s="299"/>
      <c r="E87" s="299"/>
      <c r="F87" s="299"/>
      <c r="G87" s="299"/>
      <c r="H87" s="299"/>
      <c r="I87" s="299"/>
      <c r="J87" s="299"/>
      <c r="K87" s="299"/>
      <c r="L87" s="328" t="str">
        <f>IF(K8="","",K8)</f>
        <v xml:space="preserve"> </v>
      </c>
      <c r="M87" s="299"/>
      <c r="N87" s="299"/>
      <c r="O87" s="299"/>
      <c r="P87" s="299"/>
      <c r="Q87" s="299"/>
      <c r="R87" s="299"/>
      <c r="S87" s="299"/>
      <c r="T87" s="299"/>
      <c r="U87" s="299"/>
      <c r="V87" s="299"/>
      <c r="W87" s="299"/>
      <c r="X87" s="299"/>
      <c r="Y87" s="299"/>
      <c r="Z87" s="299"/>
      <c r="AA87" s="299"/>
      <c r="AB87" s="299"/>
      <c r="AC87" s="299"/>
      <c r="AD87" s="299"/>
      <c r="AE87" s="299"/>
      <c r="AF87" s="299"/>
      <c r="AG87" s="299"/>
      <c r="AH87" s="299"/>
      <c r="AI87" s="315" t="s">
        <v>19</v>
      </c>
      <c r="AJ87" s="299"/>
      <c r="AK87" s="299"/>
      <c r="AL87" s="299"/>
      <c r="AM87" s="357">
        <f>IF(AN8= "","",AN8)</f>
        <v>45658</v>
      </c>
      <c r="AN87" s="357"/>
      <c r="AO87" s="299"/>
      <c r="AP87" s="299"/>
      <c r="AQ87" s="339"/>
      <c r="AR87" s="16"/>
    </row>
    <row r="88" spans="1:91" s="1" customFormat="1" ht="6.95" customHeight="1" x14ac:dyDescent="0.2">
      <c r="B88" s="16"/>
      <c r="C88" s="299"/>
      <c r="D88" s="299"/>
      <c r="E88" s="299"/>
      <c r="F88" s="299"/>
      <c r="G88" s="299"/>
      <c r="H88" s="299"/>
      <c r="I88" s="299"/>
      <c r="J88" s="299"/>
      <c r="K88" s="299"/>
      <c r="L88" s="299"/>
      <c r="M88" s="299"/>
      <c r="N88" s="299"/>
      <c r="O88" s="299"/>
      <c r="P88" s="299"/>
      <c r="Q88" s="299"/>
      <c r="R88" s="299"/>
      <c r="S88" s="299"/>
      <c r="T88" s="299"/>
      <c r="U88" s="299"/>
      <c r="V88" s="299"/>
      <c r="W88" s="299"/>
      <c r="X88" s="299"/>
      <c r="Y88" s="299"/>
      <c r="Z88" s="299"/>
      <c r="AA88" s="299"/>
      <c r="AB88" s="299"/>
      <c r="AC88" s="299"/>
      <c r="AD88" s="299"/>
      <c r="AE88" s="299"/>
      <c r="AF88" s="299"/>
      <c r="AG88" s="299"/>
      <c r="AH88" s="299"/>
      <c r="AI88" s="299"/>
      <c r="AJ88" s="299"/>
      <c r="AK88" s="299"/>
      <c r="AL88" s="299"/>
      <c r="AM88" s="299"/>
      <c r="AN88" s="299"/>
      <c r="AO88" s="299"/>
      <c r="AP88" s="299"/>
      <c r="AQ88" s="339"/>
      <c r="AR88" s="16"/>
    </row>
    <row r="89" spans="1:91" s="1" customFormat="1" ht="15.2" customHeight="1" x14ac:dyDescent="0.2">
      <c r="B89" s="16"/>
      <c r="C89" s="315" t="s">
        <v>20</v>
      </c>
      <c r="D89" s="299"/>
      <c r="E89" s="299"/>
      <c r="F89" s="299"/>
      <c r="G89" s="299"/>
      <c r="H89" s="299"/>
      <c r="I89" s="299"/>
      <c r="J89" s="299"/>
      <c r="K89" s="299"/>
      <c r="L89" s="325" t="str">
        <f>IF(E11= "","",E11)</f>
        <v xml:space="preserve"> </v>
      </c>
      <c r="M89" s="299"/>
      <c r="N89" s="299"/>
      <c r="O89" s="299"/>
      <c r="P89" s="299"/>
      <c r="Q89" s="299"/>
      <c r="R89" s="299"/>
      <c r="S89" s="299"/>
      <c r="T89" s="299"/>
      <c r="U89" s="299"/>
      <c r="V89" s="299"/>
      <c r="W89" s="299"/>
      <c r="X89" s="299"/>
      <c r="Y89" s="299"/>
      <c r="Z89" s="299"/>
      <c r="AA89" s="299"/>
      <c r="AB89" s="299"/>
      <c r="AC89" s="299"/>
      <c r="AD89" s="299"/>
      <c r="AE89" s="299"/>
      <c r="AF89" s="299"/>
      <c r="AG89" s="299"/>
      <c r="AH89" s="299"/>
      <c r="AI89" s="315" t="s">
        <v>24</v>
      </c>
      <c r="AJ89" s="299"/>
      <c r="AK89" s="299"/>
      <c r="AL89" s="299"/>
      <c r="AM89" s="358" t="str">
        <f>IF(E17="","",E17)</f>
        <v xml:space="preserve"> </v>
      </c>
      <c r="AN89" s="359"/>
      <c r="AO89" s="359"/>
      <c r="AP89" s="359"/>
      <c r="AQ89" s="339"/>
      <c r="AR89" s="16"/>
      <c r="AS89" s="360" t="s">
        <v>48</v>
      </c>
      <c r="AT89" s="361"/>
      <c r="AU89" s="31"/>
      <c r="AV89" s="31"/>
      <c r="AW89" s="31"/>
      <c r="AX89" s="31"/>
      <c r="AY89" s="31"/>
      <c r="AZ89" s="31"/>
      <c r="BA89" s="31"/>
      <c r="BB89" s="31"/>
      <c r="BC89" s="31"/>
      <c r="BD89" s="32"/>
    </row>
    <row r="90" spans="1:91" s="1" customFormat="1" ht="15.2" customHeight="1" x14ac:dyDescent="0.2">
      <c r="B90" s="16"/>
      <c r="C90" s="315" t="s">
        <v>23</v>
      </c>
      <c r="D90" s="299"/>
      <c r="E90" s="299"/>
      <c r="F90" s="299"/>
      <c r="G90" s="299"/>
      <c r="H90" s="299"/>
      <c r="I90" s="299"/>
      <c r="J90" s="299"/>
      <c r="K90" s="299"/>
      <c r="L90" s="325" t="str">
        <f>IF(E14= "Vyplň údaj","",E14)</f>
        <v>Firma</v>
      </c>
      <c r="M90" s="299"/>
      <c r="N90" s="299"/>
      <c r="O90" s="299"/>
      <c r="P90" s="299"/>
      <c r="Q90" s="299"/>
      <c r="R90" s="299"/>
      <c r="S90" s="299"/>
      <c r="T90" s="299"/>
      <c r="U90" s="299"/>
      <c r="V90" s="299"/>
      <c r="W90" s="299"/>
      <c r="X90" s="299"/>
      <c r="Y90" s="299"/>
      <c r="Z90" s="299"/>
      <c r="AA90" s="299"/>
      <c r="AB90" s="299"/>
      <c r="AC90" s="299"/>
      <c r="AD90" s="299"/>
      <c r="AE90" s="299"/>
      <c r="AF90" s="299"/>
      <c r="AG90" s="299"/>
      <c r="AH90" s="299"/>
      <c r="AI90" s="315" t="s">
        <v>26</v>
      </c>
      <c r="AJ90" s="299"/>
      <c r="AK90" s="299"/>
      <c r="AL90" s="299"/>
      <c r="AM90" s="358" t="str">
        <f>IF(E20="","",E20)</f>
        <v xml:space="preserve"> </v>
      </c>
      <c r="AN90" s="359"/>
      <c r="AO90" s="359"/>
      <c r="AP90" s="359"/>
      <c r="AQ90" s="339"/>
      <c r="AR90" s="16"/>
      <c r="AS90" s="362"/>
      <c r="AT90" s="363"/>
      <c r="AU90" s="299"/>
      <c r="AV90" s="299"/>
      <c r="AW90" s="299"/>
      <c r="AX90" s="299"/>
      <c r="AY90" s="299"/>
      <c r="AZ90" s="299"/>
      <c r="BA90" s="299"/>
      <c r="BB90" s="299"/>
      <c r="BC90" s="299"/>
      <c r="BD90" s="33"/>
    </row>
    <row r="91" spans="1:91" s="1" customFormat="1" ht="10.9" customHeight="1" x14ac:dyDescent="0.2">
      <c r="B91" s="16"/>
      <c r="C91" s="299"/>
      <c r="D91" s="299"/>
      <c r="E91" s="299"/>
      <c r="F91" s="299"/>
      <c r="G91" s="299"/>
      <c r="H91" s="299"/>
      <c r="I91" s="299"/>
      <c r="J91" s="299"/>
      <c r="K91" s="299"/>
      <c r="L91" s="299"/>
      <c r="M91" s="299"/>
      <c r="N91" s="299"/>
      <c r="O91" s="299"/>
      <c r="P91" s="299"/>
      <c r="Q91" s="299"/>
      <c r="R91" s="299"/>
      <c r="S91" s="299"/>
      <c r="T91" s="299"/>
      <c r="U91" s="299"/>
      <c r="V91" s="299"/>
      <c r="W91" s="299"/>
      <c r="X91" s="299"/>
      <c r="Y91" s="299"/>
      <c r="Z91" s="299"/>
      <c r="AA91" s="299"/>
      <c r="AB91" s="299"/>
      <c r="AC91" s="299"/>
      <c r="AD91" s="299"/>
      <c r="AE91" s="299"/>
      <c r="AF91" s="299"/>
      <c r="AG91" s="299"/>
      <c r="AH91" s="299"/>
      <c r="AI91" s="299"/>
      <c r="AJ91" s="299"/>
      <c r="AK91" s="299"/>
      <c r="AL91" s="299"/>
      <c r="AM91" s="299"/>
      <c r="AN91" s="299"/>
      <c r="AO91" s="299"/>
      <c r="AP91" s="299"/>
      <c r="AQ91" s="339"/>
      <c r="AR91" s="16"/>
      <c r="AS91" s="362"/>
      <c r="AT91" s="363"/>
      <c r="AU91" s="299"/>
      <c r="AV91" s="299"/>
      <c r="AW91" s="299"/>
      <c r="AX91" s="299"/>
      <c r="AY91" s="299"/>
      <c r="AZ91" s="299"/>
      <c r="BA91" s="299"/>
      <c r="BB91" s="299"/>
      <c r="BC91" s="299"/>
      <c r="BD91" s="33"/>
    </row>
    <row r="92" spans="1:91" s="1" customFormat="1" ht="29.25" customHeight="1" x14ac:dyDescent="0.2">
      <c r="B92" s="16"/>
      <c r="C92" s="371" t="s">
        <v>49</v>
      </c>
      <c r="D92" s="352"/>
      <c r="E92" s="352"/>
      <c r="F92" s="352"/>
      <c r="G92" s="352"/>
      <c r="H92" s="34"/>
      <c r="I92" s="351" t="s">
        <v>50</v>
      </c>
      <c r="J92" s="352"/>
      <c r="K92" s="352"/>
      <c r="L92" s="352"/>
      <c r="M92" s="352"/>
      <c r="N92" s="352"/>
      <c r="O92" s="352"/>
      <c r="P92" s="352"/>
      <c r="Q92" s="352"/>
      <c r="R92" s="352"/>
      <c r="S92" s="352"/>
      <c r="T92" s="352"/>
      <c r="U92" s="352"/>
      <c r="V92" s="352"/>
      <c r="W92" s="352"/>
      <c r="X92" s="352"/>
      <c r="Y92" s="352"/>
      <c r="Z92" s="352"/>
      <c r="AA92" s="352"/>
      <c r="AB92" s="352"/>
      <c r="AC92" s="352"/>
      <c r="AD92" s="352"/>
      <c r="AE92" s="352"/>
      <c r="AF92" s="352"/>
      <c r="AG92" s="373" t="s">
        <v>51</v>
      </c>
      <c r="AH92" s="352"/>
      <c r="AI92" s="352"/>
      <c r="AJ92" s="352"/>
      <c r="AK92" s="352"/>
      <c r="AL92" s="352"/>
      <c r="AM92" s="352"/>
      <c r="AN92" s="351" t="s">
        <v>52</v>
      </c>
      <c r="AO92" s="352"/>
      <c r="AP92" s="352"/>
      <c r="AQ92" s="342" t="s">
        <v>53</v>
      </c>
      <c r="AR92" s="16"/>
      <c r="AS92" s="35" t="s">
        <v>54</v>
      </c>
      <c r="AT92" s="36" t="s">
        <v>55</v>
      </c>
      <c r="AU92" s="36" t="s">
        <v>56</v>
      </c>
      <c r="AV92" s="36" t="s">
        <v>57</v>
      </c>
      <c r="AW92" s="36" t="s">
        <v>58</v>
      </c>
      <c r="AX92" s="36" t="s">
        <v>59</v>
      </c>
      <c r="AY92" s="36" t="s">
        <v>60</v>
      </c>
      <c r="AZ92" s="36" t="s">
        <v>61</v>
      </c>
      <c r="BA92" s="36" t="s">
        <v>62</v>
      </c>
      <c r="BB92" s="36" t="s">
        <v>63</v>
      </c>
      <c r="BC92" s="36" t="s">
        <v>64</v>
      </c>
      <c r="BD92" s="37" t="s">
        <v>65</v>
      </c>
    </row>
    <row r="93" spans="1:91" s="1" customFormat="1" ht="10.9" customHeight="1" x14ac:dyDescent="0.2">
      <c r="B93" s="16"/>
      <c r="C93" s="299"/>
      <c r="D93" s="299"/>
      <c r="E93" s="299"/>
      <c r="F93" s="299"/>
      <c r="G93" s="299"/>
      <c r="H93" s="299"/>
      <c r="I93" s="299"/>
      <c r="J93" s="299"/>
      <c r="K93" s="299"/>
      <c r="L93" s="299"/>
      <c r="M93" s="299"/>
      <c r="N93" s="299"/>
      <c r="O93" s="299"/>
      <c r="P93" s="299"/>
      <c r="Q93" s="299"/>
      <c r="R93" s="299"/>
      <c r="S93" s="299"/>
      <c r="T93" s="299"/>
      <c r="U93" s="299"/>
      <c r="V93" s="299"/>
      <c r="W93" s="299"/>
      <c r="X93" s="299"/>
      <c r="Y93" s="299"/>
      <c r="Z93" s="299"/>
      <c r="AA93" s="299"/>
      <c r="AB93" s="299"/>
      <c r="AC93" s="299"/>
      <c r="AD93" s="299"/>
      <c r="AE93" s="299"/>
      <c r="AF93" s="299"/>
      <c r="AG93" s="299"/>
      <c r="AH93" s="299"/>
      <c r="AI93" s="299"/>
      <c r="AJ93" s="299"/>
      <c r="AK93" s="299"/>
      <c r="AL93" s="299"/>
      <c r="AM93" s="299"/>
      <c r="AN93" s="299"/>
      <c r="AO93" s="299"/>
      <c r="AP93" s="299"/>
      <c r="AQ93" s="339"/>
      <c r="AR93" s="16"/>
      <c r="AS93" s="38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2"/>
    </row>
    <row r="94" spans="1:91" s="5" customFormat="1" ht="32.450000000000003" customHeight="1" x14ac:dyDescent="0.2">
      <c r="B94" s="39"/>
      <c r="C94" s="329" t="s">
        <v>66</v>
      </c>
      <c r="D94" s="330"/>
      <c r="E94" s="330"/>
      <c r="F94" s="330"/>
      <c r="G94" s="330"/>
      <c r="H94" s="330"/>
      <c r="I94" s="330"/>
      <c r="J94" s="330"/>
      <c r="K94" s="330"/>
      <c r="L94" s="330"/>
      <c r="M94" s="330"/>
      <c r="N94" s="330"/>
      <c r="O94" s="330"/>
      <c r="P94" s="330"/>
      <c r="Q94" s="330"/>
      <c r="R94" s="330"/>
      <c r="S94" s="330"/>
      <c r="T94" s="330"/>
      <c r="U94" s="330"/>
      <c r="V94" s="330"/>
      <c r="W94" s="330"/>
      <c r="X94" s="330"/>
      <c r="Y94" s="330"/>
      <c r="Z94" s="330"/>
      <c r="AA94" s="330"/>
      <c r="AB94" s="330"/>
      <c r="AC94" s="330"/>
      <c r="AD94" s="330"/>
      <c r="AE94" s="330"/>
      <c r="AF94" s="330"/>
      <c r="AG94" s="375">
        <f>ROUND(AG96+AG97+AG98+AG99+AG100+AG101,2)</f>
        <v>0</v>
      </c>
      <c r="AH94" s="375"/>
      <c r="AI94" s="375"/>
      <c r="AJ94" s="375"/>
      <c r="AK94" s="375"/>
      <c r="AL94" s="375"/>
      <c r="AM94" s="375"/>
      <c r="AN94" s="372">
        <f>SUM(AG94*1.21)</f>
        <v>0</v>
      </c>
      <c r="AO94" s="372"/>
      <c r="AP94" s="372"/>
      <c r="AQ94" s="343" t="s">
        <v>1</v>
      </c>
      <c r="AR94" s="39"/>
      <c r="AS94" s="40">
        <f>ROUND(AS95,2)</f>
        <v>0</v>
      </c>
      <c r="AT94" s="300">
        <f>ROUND(SUM(AV94:AW94),2)</f>
        <v>0</v>
      </c>
      <c r="AU94" s="301" t="e">
        <f>ROUND(AU95,5)</f>
        <v>#REF!</v>
      </c>
      <c r="AV94" s="300">
        <f>ROUND(AZ94*L29,2)</f>
        <v>0</v>
      </c>
      <c r="AW94" s="300">
        <f>ROUND(BA94*L30,2)</f>
        <v>0</v>
      </c>
      <c r="AX94" s="300">
        <f>ROUND(BB94*L29,2)</f>
        <v>0</v>
      </c>
      <c r="AY94" s="300">
        <f>ROUND(BC94*L30,2)</f>
        <v>0</v>
      </c>
      <c r="AZ94" s="300">
        <f>ROUND(AZ95,2)</f>
        <v>0</v>
      </c>
      <c r="BA94" s="300">
        <f>ROUND(BA95,2)</f>
        <v>0</v>
      </c>
      <c r="BB94" s="300">
        <f>ROUND(BB95,2)</f>
        <v>0</v>
      </c>
      <c r="BC94" s="300">
        <f>ROUND(BC95,2)</f>
        <v>0</v>
      </c>
      <c r="BD94" s="41">
        <f>ROUND(BD95,2)</f>
        <v>0</v>
      </c>
      <c r="BS94" s="42" t="s">
        <v>67</v>
      </c>
      <c r="BT94" s="42" t="s">
        <v>68</v>
      </c>
      <c r="BU94" s="43" t="s">
        <v>69</v>
      </c>
      <c r="BV94" s="42" t="s">
        <v>70</v>
      </c>
      <c r="BW94" s="42" t="s">
        <v>4</v>
      </c>
      <c r="BX94" s="42" t="s">
        <v>71</v>
      </c>
      <c r="CL94" s="42" t="s">
        <v>1</v>
      </c>
    </row>
    <row r="95" spans="1:91" s="5" customFormat="1" ht="32.450000000000003" customHeight="1" x14ac:dyDescent="0.2">
      <c r="B95" s="39"/>
      <c r="C95" s="329"/>
      <c r="D95" s="331"/>
      <c r="E95" s="330"/>
      <c r="F95" s="330"/>
      <c r="G95" s="330"/>
      <c r="H95" s="330"/>
      <c r="I95" s="330"/>
      <c r="J95" s="331"/>
      <c r="K95" s="330"/>
      <c r="L95" s="330"/>
      <c r="M95" s="330"/>
      <c r="N95" s="330"/>
      <c r="O95" s="330"/>
      <c r="P95" s="330"/>
      <c r="Q95" s="330"/>
      <c r="R95" s="330"/>
      <c r="S95" s="330"/>
      <c r="T95" s="330"/>
      <c r="U95" s="330"/>
      <c r="V95" s="330"/>
      <c r="W95" s="330"/>
      <c r="X95" s="330"/>
      <c r="Y95" s="330"/>
      <c r="Z95" s="330"/>
      <c r="AA95" s="330"/>
      <c r="AB95" s="330"/>
      <c r="AC95" s="330"/>
      <c r="AD95" s="330"/>
      <c r="AE95" s="330"/>
      <c r="AF95" s="330"/>
      <c r="AG95" s="332"/>
      <c r="AH95" s="332"/>
      <c r="AI95" s="332"/>
      <c r="AJ95" s="332"/>
      <c r="AK95" s="332"/>
      <c r="AL95" s="332"/>
      <c r="AM95" s="332"/>
      <c r="AN95" s="333"/>
      <c r="AO95" s="333"/>
      <c r="AP95" s="333"/>
      <c r="AQ95" s="343"/>
      <c r="AR95" s="39"/>
      <c r="AS95" s="45">
        <f>ROUND(SUM(AS97:AS98),2)</f>
        <v>0</v>
      </c>
      <c r="AT95" s="302">
        <f>ROUND(SUM(AV95:AW95),2)</f>
        <v>0</v>
      </c>
      <c r="AU95" s="303" t="e">
        <f>ROUND(SUM(AU97:AU98),5)</f>
        <v>#REF!</v>
      </c>
      <c r="AV95" s="302">
        <f>ROUND(AZ95*L29,2)</f>
        <v>0</v>
      </c>
      <c r="AW95" s="302">
        <f>ROUND(BA95*L30,2)</f>
        <v>0</v>
      </c>
      <c r="AX95" s="302">
        <f>ROUND(BB95*L29,2)</f>
        <v>0</v>
      </c>
      <c r="AY95" s="302">
        <f>ROUND(BC95*L30,2)</f>
        <v>0</v>
      </c>
      <c r="AZ95" s="302">
        <f>ROUND(SUM(AZ96:AZ101),2)</f>
        <v>0</v>
      </c>
      <c r="BA95" s="302">
        <f>ROUND(SUM(BA97:BA98),2)</f>
        <v>0</v>
      </c>
      <c r="BB95" s="302">
        <f>ROUND(SUM(BB97:BB98),2)</f>
        <v>0</v>
      </c>
      <c r="BC95" s="302">
        <f>ROUND(SUM(BC97:BC98),2)</f>
        <v>0</v>
      </c>
      <c r="BD95" s="46">
        <f>ROUND(SUM(BD97:BD98),2)</f>
        <v>0</v>
      </c>
      <c r="BS95" s="42"/>
      <c r="BT95" s="42"/>
      <c r="BU95" s="43"/>
      <c r="BV95" s="42"/>
      <c r="BW95" s="42"/>
      <c r="BX95" s="42"/>
      <c r="CL95" s="42"/>
    </row>
    <row r="96" spans="1:91" s="6" customFormat="1" ht="16.5" customHeight="1" x14ac:dyDescent="0.2">
      <c r="A96" s="233" t="s">
        <v>76</v>
      </c>
      <c r="B96" s="44"/>
      <c r="C96" s="334"/>
      <c r="D96" s="347" t="s">
        <v>398</v>
      </c>
      <c r="E96" s="347"/>
      <c r="F96" s="347"/>
      <c r="G96" s="347"/>
      <c r="H96" s="347"/>
      <c r="I96" s="335"/>
      <c r="J96" s="304"/>
      <c r="K96" s="348" t="s">
        <v>306</v>
      </c>
      <c r="L96" s="348"/>
      <c r="M96" s="348"/>
      <c r="N96" s="348"/>
      <c r="O96" s="348"/>
      <c r="P96" s="348"/>
      <c r="Q96" s="348"/>
      <c r="R96" s="348"/>
      <c r="S96" s="348"/>
      <c r="T96" s="348"/>
      <c r="U96" s="348"/>
      <c r="V96" s="348"/>
      <c r="W96" s="348"/>
      <c r="X96" s="348"/>
      <c r="Y96" s="348"/>
      <c r="Z96" s="348"/>
      <c r="AA96" s="348"/>
      <c r="AB96" s="348"/>
      <c r="AC96" s="348"/>
      <c r="AD96" s="348"/>
      <c r="AE96" s="348"/>
      <c r="AF96" s="348"/>
      <c r="AG96" s="374">
        <f>'A00 Vedlejší rozpočtové náklady'!J33</f>
        <v>0</v>
      </c>
      <c r="AH96" s="350"/>
      <c r="AI96" s="350"/>
      <c r="AJ96" s="350"/>
      <c r="AK96" s="350"/>
      <c r="AL96" s="350"/>
      <c r="AM96" s="350"/>
      <c r="AN96" s="349">
        <f t="shared" ref="AN96:AN101" si="0">SUM(AG96*1.21)</f>
        <v>0</v>
      </c>
      <c r="AO96" s="350"/>
      <c r="AP96" s="350"/>
      <c r="AQ96" s="344" t="s">
        <v>72</v>
      </c>
      <c r="AR96" s="44"/>
      <c r="AS96" s="48">
        <v>0</v>
      </c>
      <c r="AT96" s="297">
        <f>ROUND(SUM(AV96:AW96),2)</f>
        <v>0</v>
      </c>
      <c r="AU96" s="304"/>
      <c r="AV96" s="297">
        <f>'A00 Vedlejší rozpočtové náklady'!J36</f>
        <v>0</v>
      </c>
      <c r="AW96" s="297">
        <f>'A00 Vedlejší rozpočtové náklady'!J37</f>
        <v>0</v>
      </c>
      <c r="AX96" s="297">
        <f>'A00 Vedlejší rozpočtové náklady'!J38</f>
        <v>0</v>
      </c>
      <c r="AY96" s="297">
        <f>'A00 Vedlejší rozpočtové náklady'!J39</f>
        <v>0</v>
      </c>
      <c r="AZ96" s="297">
        <f>'A00 Vedlejší rozpočtové náklady'!F36</f>
        <v>0</v>
      </c>
      <c r="BA96" s="297">
        <f>'A00 Vedlejší rozpočtové náklady'!F37</f>
        <v>0</v>
      </c>
      <c r="BB96" s="297">
        <f>'A00 Vedlejší rozpočtové náklady'!F38</f>
        <v>0</v>
      </c>
      <c r="BC96" s="297">
        <f>'A00 Vedlejší rozpočtové náklady'!F39</f>
        <v>0</v>
      </c>
      <c r="BD96" s="49">
        <f>'A00 Vedlejší rozpočtové náklady'!F40</f>
        <v>0</v>
      </c>
      <c r="BS96" s="47" t="s">
        <v>67</v>
      </c>
      <c r="BT96" s="47" t="s">
        <v>73</v>
      </c>
      <c r="BU96" s="47" t="s">
        <v>69</v>
      </c>
      <c r="BV96" s="47" t="s">
        <v>70</v>
      </c>
      <c r="BW96" s="47" t="s">
        <v>74</v>
      </c>
      <c r="BX96" s="47" t="s">
        <v>4</v>
      </c>
      <c r="CL96" s="47" t="s">
        <v>1</v>
      </c>
      <c r="CM96" s="47" t="s">
        <v>75</v>
      </c>
    </row>
    <row r="97" spans="1:90" s="3" customFormat="1" ht="16.5" customHeight="1" x14ac:dyDescent="0.2">
      <c r="A97" s="233" t="s">
        <v>76</v>
      </c>
      <c r="B97" s="29"/>
      <c r="C97" s="335"/>
      <c r="D97" s="335"/>
      <c r="E97" s="347" t="s">
        <v>77</v>
      </c>
      <c r="F97" s="347"/>
      <c r="G97" s="347"/>
      <c r="H97" s="347"/>
      <c r="I97" s="347"/>
      <c r="J97" s="335"/>
      <c r="K97" s="348" t="s">
        <v>391</v>
      </c>
      <c r="L97" s="348"/>
      <c r="M97" s="348"/>
      <c r="N97" s="348"/>
      <c r="O97" s="348"/>
      <c r="P97" s="348"/>
      <c r="Q97" s="348"/>
      <c r="R97" s="348"/>
      <c r="S97" s="348"/>
      <c r="T97" s="348"/>
      <c r="U97" s="348"/>
      <c r="V97" s="348"/>
      <c r="W97" s="348"/>
      <c r="X97" s="348"/>
      <c r="Y97" s="348"/>
      <c r="Z97" s="348"/>
      <c r="AA97" s="348"/>
      <c r="AB97" s="348"/>
      <c r="AC97" s="348"/>
      <c r="AD97" s="348"/>
      <c r="AE97" s="348"/>
      <c r="AF97" s="348"/>
      <c r="AG97" s="349">
        <f>'A01 - Stavebně konstrukčn...'!J32</f>
        <v>0</v>
      </c>
      <c r="AH97" s="350"/>
      <c r="AI97" s="350"/>
      <c r="AJ97" s="350"/>
      <c r="AK97" s="350"/>
      <c r="AL97" s="350"/>
      <c r="AM97" s="350"/>
      <c r="AN97" s="349">
        <f t="shared" si="0"/>
        <v>0</v>
      </c>
      <c r="AO97" s="350"/>
      <c r="AP97" s="350"/>
      <c r="AQ97" s="345" t="s">
        <v>78</v>
      </c>
      <c r="AR97" s="29"/>
      <c r="AS97" s="48">
        <v>0</v>
      </c>
      <c r="AT97" s="297">
        <f>ROUND(SUM(AV97:AW97),2)</f>
        <v>0</v>
      </c>
      <c r="AU97" s="298" t="e">
        <f>'A01 - Stavebně konstrukčn...'!P132</f>
        <v>#REF!</v>
      </c>
      <c r="AV97" s="297">
        <f>'A01 - Stavebně konstrukčn...'!J35</f>
        <v>0</v>
      </c>
      <c r="AW97" s="297">
        <f>'A01 - Stavebně konstrukčn...'!J36</f>
        <v>0</v>
      </c>
      <c r="AX97" s="297">
        <f>'A01 - Stavebně konstrukčn...'!J37</f>
        <v>0</v>
      </c>
      <c r="AY97" s="297">
        <f>'A01 - Stavebně konstrukčn...'!J38</f>
        <v>0</v>
      </c>
      <c r="AZ97" s="297">
        <f>'A01 - Stavebně konstrukčn...'!F35</f>
        <v>0</v>
      </c>
      <c r="BA97" s="297">
        <f>'A01 - Stavebně konstrukčn...'!F36</f>
        <v>0</v>
      </c>
      <c r="BB97" s="297">
        <f>'A01 - Stavebně konstrukčn...'!F37</f>
        <v>0</v>
      </c>
      <c r="BC97" s="297">
        <f>'A01 - Stavebně konstrukčn...'!F38</f>
        <v>0</v>
      </c>
      <c r="BD97" s="49">
        <f>'A01 - Stavebně konstrukčn...'!F39</f>
        <v>0</v>
      </c>
      <c r="BT97" s="14" t="s">
        <v>75</v>
      </c>
      <c r="BV97" s="14" t="s">
        <v>70</v>
      </c>
      <c r="BW97" s="14" t="s">
        <v>79</v>
      </c>
      <c r="BX97" s="14" t="s">
        <v>74</v>
      </c>
      <c r="CL97" s="14" t="s">
        <v>1</v>
      </c>
    </row>
    <row r="98" spans="1:90" s="3" customFormat="1" ht="16.5" customHeight="1" x14ac:dyDescent="0.2">
      <c r="A98" s="233" t="s">
        <v>76</v>
      </c>
      <c r="B98" s="29"/>
      <c r="C98" s="335"/>
      <c r="D98" s="335"/>
      <c r="E98" s="347" t="s">
        <v>394</v>
      </c>
      <c r="F98" s="347"/>
      <c r="G98" s="347"/>
      <c r="H98" s="347"/>
      <c r="I98" s="347"/>
      <c r="J98" s="335"/>
      <c r="K98" s="348" t="s">
        <v>80</v>
      </c>
      <c r="L98" s="348"/>
      <c r="M98" s="348"/>
      <c r="N98" s="348"/>
      <c r="O98" s="348"/>
      <c r="P98" s="348"/>
      <c r="Q98" s="348"/>
      <c r="R98" s="348"/>
      <c r="S98" s="348"/>
      <c r="T98" s="348"/>
      <c r="U98" s="348"/>
      <c r="V98" s="348"/>
      <c r="W98" s="348"/>
      <c r="X98" s="348"/>
      <c r="Y98" s="348"/>
      <c r="Z98" s="348"/>
      <c r="AA98" s="348"/>
      <c r="AB98" s="348"/>
      <c r="AC98" s="348"/>
      <c r="AD98" s="348"/>
      <c r="AE98" s="348"/>
      <c r="AF98" s="348"/>
      <c r="AG98" s="349">
        <f>'A02 - Bourací práce'!J32</f>
        <v>0</v>
      </c>
      <c r="AH98" s="350"/>
      <c r="AI98" s="350"/>
      <c r="AJ98" s="350"/>
      <c r="AK98" s="350"/>
      <c r="AL98" s="350"/>
      <c r="AM98" s="350"/>
      <c r="AN98" s="349">
        <f t="shared" si="0"/>
        <v>0</v>
      </c>
      <c r="AO98" s="350"/>
      <c r="AP98" s="350"/>
      <c r="AQ98" s="345" t="s">
        <v>78</v>
      </c>
      <c r="AR98" s="29"/>
      <c r="AS98" s="48">
        <v>0</v>
      </c>
      <c r="AT98" s="297">
        <f>ROUND(SUM(AV98:AW98),2)</f>
        <v>0</v>
      </c>
      <c r="AU98" s="298" t="e">
        <f>'A02 - Bourací práce'!P126</f>
        <v>#REF!</v>
      </c>
      <c r="AV98" s="297">
        <f>'A02 - Bourací práce'!J35</f>
        <v>0</v>
      </c>
      <c r="AW98" s="297">
        <f>'A02 - Bourací práce'!J36</f>
        <v>0</v>
      </c>
      <c r="AX98" s="297">
        <f>'A02 - Bourací práce'!J37</f>
        <v>0</v>
      </c>
      <c r="AY98" s="297">
        <f>'A02 - Bourací práce'!J38</f>
        <v>0</v>
      </c>
      <c r="AZ98" s="297">
        <f>'A02 - Bourací práce'!F35</f>
        <v>0</v>
      </c>
      <c r="BA98" s="297">
        <f>'A02 - Bourací práce'!F36</f>
        <v>0</v>
      </c>
      <c r="BB98" s="297">
        <f>'A02 - Bourací práce'!F37</f>
        <v>0</v>
      </c>
      <c r="BC98" s="297">
        <f>'A02 - Bourací práce'!F38</f>
        <v>0</v>
      </c>
      <c r="BD98" s="49">
        <f>'A02 - Bourací práce'!F39</f>
        <v>0</v>
      </c>
      <c r="BT98" s="14" t="s">
        <v>75</v>
      </c>
      <c r="BV98" s="14" t="s">
        <v>70</v>
      </c>
      <c r="BW98" s="14" t="s">
        <v>81</v>
      </c>
      <c r="BX98" s="14" t="s">
        <v>74</v>
      </c>
      <c r="CL98" s="14" t="s">
        <v>1</v>
      </c>
    </row>
    <row r="99" spans="1:90" s="3" customFormat="1" ht="16.5" customHeight="1" x14ac:dyDescent="0.2">
      <c r="A99" s="233" t="s">
        <v>76</v>
      </c>
      <c r="B99" s="29"/>
      <c r="C99" s="335"/>
      <c r="D99" s="335"/>
      <c r="E99" s="347" t="s">
        <v>395</v>
      </c>
      <c r="F99" s="347"/>
      <c r="G99" s="347"/>
      <c r="H99" s="347"/>
      <c r="I99" s="347"/>
      <c r="J99" s="335"/>
      <c r="K99" s="348" t="s">
        <v>392</v>
      </c>
      <c r="L99" s="348"/>
      <c r="M99" s="348"/>
      <c r="N99" s="348"/>
      <c r="O99" s="348"/>
      <c r="P99" s="348"/>
      <c r="Q99" s="348"/>
      <c r="R99" s="348"/>
      <c r="S99" s="348"/>
      <c r="T99" s="348"/>
      <c r="U99" s="348"/>
      <c r="V99" s="348"/>
      <c r="W99" s="348"/>
      <c r="X99" s="348"/>
      <c r="Y99" s="348"/>
      <c r="Z99" s="348"/>
      <c r="AA99" s="348"/>
      <c r="AB99" s="348"/>
      <c r="AC99" s="348"/>
      <c r="AD99" s="348"/>
      <c r="AE99" s="348"/>
      <c r="AF99" s="348"/>
      <c r="AG99" s="349">
        <f>'A03 - Silnoproud'!F67</f>
        <v>0</v>
      </c>
      <c r="AH99" s="350"/>
      <c r="AI99" s="350"/>
      <c r="AJ99" s="350"/>
      <c r="AK99" s="350"/>
      <c r="AL99" s="350"/>
      <c r="AM99" s="350"/>
      <c r="AN99" s="349">
        <f t="shared" si="0"/>
        <v>0</v>
      </c>
      <c r="AO99" s="350"/>
      <c r="AP99" s="350"/>
      <c r="AQ99" s="345"/>
      <c r="AR99" s="29"/>
      <c r="AS99" s="48">
        <v>0</v>
      </c>
      <c r="AT99" s="297">
        <f t="shared" ref="AT99:AT101" si="1">ROUND(SUM(AV99:AW99),2)</f>
        <v>0</v>
      </c>
      <c r="AU99" s="298"/>
      <c r="AV99" s="297">
        <f>('A03 - Silnoproud'!F67)*0.21</f>
        <v>0</v>
      </c>
      <c r="AW99" s="297">
        <v>0</v>
      </c>
      <c r="AX99" s="297"/>
      <c r="AY99" s="297"/>
      <c r="AZ99" s="297">
        <f>'A03 - Silnoproud'!F67</f>
        <v>0</v>
      </c>
      <c r="BA99" s="297"/>
      <c r="BB99" s="297"/>
      <c r="BC99" s="297"/>
      <c r="BD99" s="49"/>
      <c r="BT99" s="14"/>
      <c r="BV99" s="14"/>
      <c r="BW99" s="14"/>
      <c r="BX99" s="14"/>
      <c r="CL99" s="14"/>
    </row>
    <row r="100" spans="1:90" s="3" customFormat="1" ht="16.5" customHeight="1" x14ac:dyDescent="0.2">
      <c r="A100" s="233" t="s">
        <v>76</v>
      </c>
      <c r="B100" s="29"/>
      <c r="C100" s="335"/>
      <c r="D100" s="335"/>
      <c r="E100" s="347" t="s">
        <v>396</v>
      </c>
      <c r="F100" s="347"/>
      <c r="G100" s="347"/>
      <c r="H100" s="347"/>
      <c r="I100" s="347"/>
      <c r="J100" s="335"/>
      <c r="K100" s="348" t="s">
        <v>393</v>
      </c>
      <c r="L100" s="348"/>
      <c r="M100" s="348"/>
      <c r="N100" s="348"/>
      <c r="O100" s="348"/>
      <c r="P100" s="348"/>
      <c r="Q100" s="348"/>
      <c r="R100" s="348"/>
      <c r="S100" s="348"/>
      <c r="T100" s="348"/>
      <c r="U100" s="348"/>
      <c r="V100" s="348"/>
      <c r="W100" s="348"/>
      <c r="X100" s="348"/>
      <c r="Y100" s="348"/>
      <c r="Z100" s="348"/>
      <c r="AA100" s="348"/>
      <c r="AB100" s="348"/>
      <c r="AC100" s="348"/>
      <c r="AD100" s="348"/>
      <c r="AE100" s="348"/>
      <c r="AF100" s="348"/>
      <c r="AG100" s="349">
        <f>'A04 - Slaboproud'!F40</f>
        <v>0</v>
      </c>
      <c r="AH100" s="350"/>
      <c r="AI100" s="350"/>
      <c r="AJ100" s="350"/>
      <c r="AK100" s="350"/>
      <c r="AL100" s="350"/>
      <c r="AM100" s="350"/>
      <c r="AN100" s="349">
        <f t="shared" si="0"/>
        <v>0</v>
      </c>
      <c r="AO100" s="350"/>
      <c r="AP100" s="350"/>
      <c r="AQ100" s="345"/>
      <c r="AR100" s="29"/>
      <c r="AS100" s="48">
        <v>0</v>
      </c>
      <c r="AT100" s="297">
        <f t="shared" si="1"/>
        <v>0</v>
      </c>
      <c r="AU100" s="298"/>
      <c r="AV100" s="297">
        <f>('A04 - Slaboproud'!F40)*0.21</f>
        <v>0</v>
      </c>
      <c r="AW100" s="297">
        <v>0</v>
      </c>
      <c r="AX100" s="297"/>
      <c r="AY100" s="297"/>
      <c r="AZ100" s="297">
        <f>'A04 - Slaboproud'!F40</f>
        <v>0</v>
      </c>
      <c r="BA100" s="297"/>
      <c r="BB100" s="297"/>
      <c r="BC100" s="297"/>
      <c r="BD100" s="49"/>
      <c r="BT100" s="14"/>
      <c r="BV100" s="14"/>
      <c r="BW100" s="14"/>
      <c r="BX100" s="14"/>
      <c r="CL100" s="14"/>
    </row>
    <row r="101" spans="1:90" s="1" customFormat="1" ht="16.5" customHeight="1" x14ac:dyDescent="0.2">
      <c r="A101" s="233" t="s">
        <v>76</v>
      </c>
      <c r="B101" s="16"/>
      <c r="C101" s="299"/>
      <c r="D101" s="299"/>
      <c r="E101" s="347" t="s">
        <v>397</v>
      </c>
      <c r="F101" s="347"/>
      <c r="G101" s="347"/>
      <c r="H101" s="347"/>
      <c r="I101" s="347"/>
      <c r="J101" s="335"/>
      <c r="K101" s="348" t="s">
        <v>360</v>
      </c>
      <c r="L101" s="348"/>
      <c r="M101" s="348"/>
      <c r="N101" s="348"/>
      <c r="O101" s="348"/>
      <c r="P101" s="348"/>
      <c r="Q101" s="348"/>
      <c r="R101" s="348"/>
      <c r="S101" s="348"/>
      <c r="T101" s="348"/>
      <c r="U101" s="348"/>
      <c r="V101" s="348"/>
      <c r="W101" s="348"/>
      <c r="X101" s="348"/>
      <c r="Y101" s="348"/>
      <c r="Z101" s="348"/>
      <c r="AA101" s="348"/>
      <c r="AB101" s="348"/>
      <c r="AC101" s="348"/>
      <c r="AD101" s="348"/>
      <c r="AE101" s="348"/>
      <c r="AF101" s="348"/>
      <c r="AG101" s="349">
        <f>'A05 - VZT + klimatizace'!G25</f>
        <v>0</v>
      </c>
      <c r="AH101" s="350"/>
      <c r="AI101" s="350"/>
      <c r="AJ101" s="350"/>
      <c r="AK101" s="350"/>
      <c r="AL101" s="350"/>
      <c r="AM101" s="350"/>
      <c r="AN101" s="349">
        <f t="shared" si="0"/>
        <v>0</v>
      </c>
      <c r="AO101" s="350"/>
      <c r="AP101" s="350"/>
      <c r="AQ101" s="339"/>
      <c r="AR101" s="16"/>
      <c r="AS101" s="50">
        <v>0</v>
      </c>
      <c r="AT101" s="51">
        <f t="shared" si="1"/>
        <v>0</v>
      </c>
      <c r="AU101" s="305"/>
      <c r="AV101" s="51">
        <f>('A05 - VZT + klimatizace'!G25)*0.21</f>
        <v>0</v>
      </c>
      <c r="AW101" s="51">
        <v>0</v>
      </c>
      <c r="AX101" s="305"/>
      <c r="AY101" s="305"/>
      <c r="AZ101" s="51">
        <f>'A05 - VZT + klimatizace'!G25</f>
        <v>0</v>
      </c>
      <c r="BA101" s="305"/>
      <c r="BB101" s="305"/>
      <c r="BC101" s="305"/>
      <c r="BD101" s="306"/>
    </row>
    <row r="102" spans="1:90" s="1" customFormat="1" ht="6.95" customHeight="1" x14ac:dyDescent="0.2">
      <c r="B102" s="25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346"/>
      <c r="AR102" s="16"/>
    </row>
    <row r="103" spans="1:90" x14ac:dyDescent="0.2">
      <c r="AV103" s="307"/>
    </row>
  </sheetData>
  <sheetProtection algorithmName="SHA-512" hashValue="Aw/oIUQGSc4Ick3dw1uGO12RdtlvLQInXUwBGnOoiq8ESpA5jkzyQOe7yt4z0vGkvkKpndZpV/xm9OajpiZqaA==" saltValue="AbPZgyp0hGA5p/dfU47G/g==" spinCount="100000" sheet="1" objects="1" scenarios="1"/>
  <mergeCells count="61">
    <mergeCell ref="BE5:BE34"/>
    <mergeCell ref="K5:AO5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AK32:AO32"/>
    <mergeCell ref="L32:P32"/>
    <mergeCell ref="AK31:AO31"/>
    <mergeCell ref="AN96:AP96"/>
    <mergeCell ref="AN94:AP94"/>
    <mergeCell ref="K96:AF96"/>
    <mergeCell ref="L30:P30"/>
    <mergeCell ref="W31:AE31"/>
    <mergeCell ref="AG92:AM92"/>
    <mergeCell ref="AG96:AM96"/>
    <mergeCell ref="AG94:AM94"/>
    <mergeCell ref="E98:I98"/>
    <mergeCell ref="K98:AF98"/>
    <mergeCell ref="C92:G92"/>
    <mergeCell ref="I92:AF92"/>
    <mergeCell ref="L31:P31"/>
    <mergeCell ref="W32:AE32"/>
    <mergeCell ref="D96:H96"/>
    <mergeCell ref="E97:I97"/>
    <mergeCell ref="K97:AF97"/>
    <mergeCell ref="AN98:AP98"/>
    <mergeCell ref="AG98:AM98"/>
    <mergeCell ref="AN92:AP92"/>
    <mergeCell ref="AR2:BE2"/>
    <mergeCell ref="AN97:AP97"/>
    <mergeCell ref="AG97:AM97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E101:I101"/>
    <mergeCell ref="K101:AF101"/>
    <mergeCell ref="AG101:AM101"/>
    <mergeCell ref="AN101:AP101"/>
    <mergeCell ref="E99:I99"/>
    <mergeCell ref="K99:AF99"/>
    <mergeCell ref="AG99:AM99"/>
    <mergeCell ref="AN99:AP99"/>
    <mergeCell ref="E100:I100"/>
    <mergeCell ref="K100:AF100"/>
    <mergeCell ref="AG100:AM100"/>
    <mergeCell ref="AN100:AP100"/>
  </mergeCells>
  <hyperlinks>
    <hyperlink ref="A97" location="'A01 - Stavebně konstrukčn...'!A2" display="/"/>
    <hyperlink ref="A98:A101" location="'A01 - Stavebně konstrukčn...'!C2" display="/"/>
    <hyperlink ref="A98" location="'A02 - Bourací práce'!A2" display="/"/>
    <hyperlink ref="A96" location="'A00 Vedlejší rozpočtové náklady'!A2" display="/"/>
    <hyperlink ref="A99" location="'A03 - Silnoproud'!A2" display="/"/>
    <hyperlink ref="A100" location="'A04 - Slaboproud'!A2" display="/"/>
    <hyperlink ref="A101" location="'A05 - VZT + klimatizace'!A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BN128"/>
  <sheetViews>
    <sheetView showGridLines="0" topLeftCell="A94" workbookViewId="0">
      <selection activeCell="A3" sqref="A3"/>
    </sheetView>
  </sheetViews>
  <sheetFormatPr defaultRowHeight="11.25" x14ac:dyDescent="0.2"/>
  <cols>
    <col min="1" max="5" width="9.33203125" style="54"/>
    <col min="6" max="6" width="44.5" style="54" customWidth="1"/>
    <col min="7" max="8" width="9.33203125" style="54"/>
    <col min="9" max="9" width="14.1640625" style="54" customWidth="1"/>
    <col min="10" max="10" width="22.5" style="54" customWidth="1"/>
    <col min="11" max="11" width="15.1640625" style="54" customWidth="1"/>
    <col min="12" max="12" width="9.33203125" style="54"/>
    <col min="13" max="13" width="0" style="54" hidden="1" customWidth="1"/>
    <col min="14" max="14" width="8.6640625" style="54" hidden="1" customWidth="1"/>
    <col min="15" max="15" width="8.5" style="54" hidden="1" customWidth="1"/>
    <col min="16" max="16" width="17.1640625" style="54" hidden="1" customWidth="1"/>
    <col min="17" max="17" width="13.5" style="54" hidden="1" customWidth="1"/>
    <col min="18" max="18" width="18.83203125" style="54" hidden="1" customWidth="1"/>
    <col min="19" max="19" width="12.5" style="54" hidden="1" customWidth="1"/>
    <col min="20" max="20" width="16" style="54" hidden="1" customWidth="1"/>
    <col min="21" max="67" width="0" style="54" hidden="1" customWidth="1"/>
    <col min="68" max="16384" width="9.33203125" style="54"/>
  </cols>
  <sheetData>
    <row r="6" spans="1:11" x14ac:dyDescent="0.2">
      <c r="B6" s="268"/>
      <c r="C6" s="269"/>
      <c r="D6" s="269"/>
      <c r="E6" s="269"/>
      <c r="F6" s="269"/>
      <c r="G6" s="269"/>
      <c r="H6" s="269"/>
      <c r="I6" s="269"/>
      <c r="J6" s="269"/>
      <c r="K6" s="270"/>
    </row>
    <row r="7" spans="1:11" ht="18" x14ac:dyDescent="0.2">
      <c r="B7" s="271"/>
      <c r="C7" s="272"/>
      <c r="D7" s="238" t="s">
        <v>82</v>
      </c>
      <c r="E7" s="272"/>
      <c r="F7" s="272"/>
      <c r="G7" s="272"/>
      <c r="H7" s="272"/>
      <c r="I7" s="272"/>
      <c r="J7" s="272"/>
      <c r="K7" s="273"/>
    </row>
    <row r="8" spans="1:11" x14ac:dyDescent="0.2">
      <c r="B8" s="271"/>
      <c r="C8" s="272"/>
      <c r="D8" s="272"/>
      <c r="E8" s="272"/>
      <c r="F8" s="272"/>
      <c r="G8" s="272"/>
      <c r="H8" s="272"/>
      <c r="I8" s="272"/>
      <c r="J8" s="272"/>
      <c r="K8" s="273"/>
    </row>
    <row r="9" spans="1:11" ht="12.75" x14ac:dyDescent="0.2">
      <c r="B9" s="271"/>
      <c r="C9" s="272"/>
      <c r="D9" s="241" t="s">
        <v>14</v>
      </c>
      <c r="E9" s="272"/>
      <c r="F9" s="272"/>
      <c r="G9" s="272"/>
      <c r="H9" s="272"/>
      <c r="I9" s="272"/>
      <c r="J9" s="272"/>
      <c r="K9" s="273"/>
    </row>
    <row r="10" spans="1:11" ht="12.75" x14ac:dyDescent="0.2">
      <c r="B10" s="271"/>
      <c r="C10" s="272"/>
      <c r="D10" s="272"/>
      <c r="E10" s="387" t="str">
        <f>'Rekapitulace stavby'!K6</f>
        <v>Nemocnice Klatovy , RTG komplet</v>
      </c>
      <c r="F10" s="388"/>
      <c r="G10" s="388"/>
      <c r="H10" s="388"/>
      <c r="I10" s="272"/>
      <c r="J10" s="272"/>
      <c r="K10" s="273"/>
    </row>
    <row r="11" spans="1:11" ht="12.75" x14ac:dyDescent="0.2">
      <c r="A11" s="121"/>
      <c r="B11" s="237"/>
      <c r="C11" s="239"/>
      <c r="D11" s="241" t="s">
        <v>83</v>
      </c>
      <c r="E11" s="239"/>
      <c r="F11" s="239"/>
      <c r="G11" s="239"/>
      <c r="H11" s="239"/>
      <c r="I11" s="239"/>
      <c r="J11" s="239"/>
      <c r="K11" s="240"/>
    </row>
    <row r="12" spans="1:11" x14ac:dyDescent="0.2">
      <c r="A12" s="121"/>
      <c r="B12" s="237"/>
      <c r="C12" s="239"/>
      <c r="D12" s="239"/>
      <c r="E12" s="389" t="s">
        <v>303</v>
      </c>
      <c r="F12" s="390"/>
      <c r="G12" s="390"/>
      <c r="H12" s="390"/>
      <c r="I12" s="239"/>
      <c r="J12" s="239"/>
      <c r="K12" s="240"/>
    </row>
    <row r="13" spans="1:11" x14ac:dyDescent="0.2">
      <c r="A13" s="121"/>
      <c r="B13" s="237"/>
      <c r="C13" s="239"/>
      <c r="D13" s="239"/>
      <c r="E13" s="239"/>
      <c r="F13" s="239"/>
      <c r="G13" s="239"/>
      <c r="H13" s="239"/>
      <c r="I13" s="239"/>
      <c r="J13" s="239"/>
      <c r="K13" s="240"/>
    </row>
    <row r="14" spans="1:11" ht="12.75" x14ac:dyDescent="0.2">
      <c r="A14" s="121"/>
      <c r="B14" s="237"/>
      <c r="C14" s="239"/>
      <c r="D14" s="241" t="s">
        <v>15</v>
      </c>
      <c r="E14" s="239"/>
      <c r="F14" s="242" t="s">
        <v>1</v>
      </c>
      <c r="G14" s="239"/>
      <c r="H14" s="239"/>
      <c r="I14" s="241" t="s">
        <v>16</v>
      </c>
      <c r="J14" s="242" t="s">
        <v>1</v>
      </c>
      <c r="K14" s="240"/>
    </row>
    <row r="15" spans="1:11" ht="12.75" x14ac:dyDescent="0.2">
      <c r="A15" s="121"/>
      <c r="B15" s="237"/>
      <c r="C15" s="239"/>
      <c r="D15" s="241" t="s">
        <v>17</v>
      </c>
      <c r="E15" s="239"/>
      <c r="F15" s="242" t="s">
        <v>18</v>
      </c>
      <c r="G15" s="239"/>
      <c r="H15" s="239"/>
      <c r="I15" s="241" t="s">
        <v>19</v>
      </c>
      <c r="J15" s="243">
        <f>'Rekapitulace stavby'!AN8</f>
        <v>45658</v>
      </c>
      <c r="K15" s="240"/>
    </row>
    <row r="16" spans="1:11" x14ac:dyDescent="0.2">
      <c r="A16" s="121"/>
      <c r="B16" s="237"/>
      <c r="C16" s="239"/>
      <c r="D16" s="239"/>
      <c r="E16" s="239"/>
      <c r="F16" s="239"/>
      <c r="G16" s="239"/>
      <c r="H16" s="239"/>
      <c r="I16" s="239"/>
      <c r="J16" s="239"/>
      <c r="K16" s="240"/>
    </row>
    <row r="17" spans="1:11" ht="12.75" x14ac:dyDescent="0.2">
      <c r="A17" s="121"/>
      <c r="B17" s="237"/>
      <c r="C17" s="239"/>
      <c r="D17" s="241" t="s">
        <v>20</v>
      </c>
      <c r="E17" s="239"/>
      <c r="F17" s="239"/>
      <c r="G17" s="239"/>
      <c r="H17" s="239"/>
      <c r="I17" s="241" t="s">
        <v>21</v>
      </c>
      <c r="J17" s="242"/>
      <c r="K17" s="240"/>
    </row>
    <row r="18" spans="1:11" ht="12.75" x14ac:dyDescent="0.2">
      <c r="A18" s="121"/>
      <c r="B18" s="237"/>
      <c r="C18" s="239"/>
      <c r="D18" s="239"/>
      <c r="E18" s="242"/>
      <c r="F18" s="239"/>
      <c r="G18" s="239"/>
      <c r="H18" s="239"/>
      <c r="I18" s="241" t="s">
        <v>22</v>
      </c>
      <c r="J18" s="242"/>
      <c r="K18" s="240"/>
    </row>
    <row r="19" spans="1:11" x14ac:dyDescent="0.2">
      <c r="A19" s="121"/>
      <c r="B19" s="237"/>
      <c r="C19" s="239"/>
      <c r="D19" s="239"/>
      <c r="E19" s="239"/>
      <c r="F19" s="239"/>
      <c r="G19" s="239"/>
      <c r="H19" s="239"/>
      <c r="I19" s="239"/>
      <c r="J19" s="239"/>
      <c r="K19" s="240"/>
    </row>
    <row r="20" spans="1:11" ht="12.75" x14ac:dyDescent="0.2">
      <c r="A20" s="121"/>
      <c r="B20" s="237"/>
      <c r="C20" s="239"/>
      <c r="D20" s="241" t="s">
        <v>23</v>
      </c>
      <c r="E20" s="239"/>
      <c r="F20" s="239"/>
      <c r="G20" s="239"/>
      <c r="H20" s="239"/>
      <c r="I20" s="241" t="s">
        <v>21</v>
      </c>
      <c r="J20" s="274" t="str">
        <f>'Rekapitulace stavby'!AN13</f>
        <v>IČ</v>
      </c>
      <c r="K20" s="240"/>
    </row>
    <row r="21" spans="1:11" ht="12.75" x14ac:dyDescent="0.2">
      <c r="A21" s="121"/>
      <c r="B21" s="237"/>
      <c r="C21" s="239"/>
      <c r="D21" s="239"/>
      <c r="E21" s="391" t="str">
        <f>'Rekapitulace stavby'!E14:AJ14</f>
        <v>Firma</v>
      </c>
      <c r="F21" s="392"/>
      <c r="G21" s="392"/>
      <c r="H21" s="392"/>
      <c r="I21" s="241" t="s">
        <v>22</v>
      </c>
      <c r="J21" s="274" t="str">
        <f>'Rekapitulace stavby'!AN14</f>
        <v>DIČ</v>
      </c>
      <c r="K21" s="240"/>
    </row>
    <row r="22" spans="1:11" x14ac:dyDescent="0.2">
      <c r="A22" s="121"/>
      <c r="B22" s="237"/>
      <c r="C22" s="239"/>
      <c r="D22" s="239"/>
      <c r="E22" s="239"/>
      <c r="F22" s="239"/>
      <c r="G22" s="239"/>
      <c r="H22" s="239"/>
      <c r="I22" s="239"/>
      <c r="J22" s="239"/>
      <c r="K22" s="240"/>
    </row>
    <row r="23" spans="1:11" ht="12.75" x14ac:dyDescent="0.2">
      <c r="A23" s="121"/>
      <c r="B23" s="237"/>
      <c r="C23" s="239"/>
      <c r="D23" s="241" t="s">
        <v>24</v>
      </c>
      <c r="E23" s="239"/>
      <c r="F23" s="239"/>
      <c r="G23" s="239"/>
      <c r="H23" s="239"/>
      <c r="I23" s="241" t="s">
        <v>21</v>
      </c>
      <c r="J23" s="242" t="s">
        <v>1</v>
      </c>
      <c r="K23" s="240"/>
    </row>
    <row r="24" spans="1:11" ht="12.75" x14ac:dyDescent="0.2">
      <c r="A24" s="121"/>
      <c r="B24" s="237"/>
      <c r="C24" s="239"/>
      <c r="D24" s="239"/>
      <c r="E24" s="242" t="s">
        <v>18</v>
      </c>
      <c r="F24" s="239"/>
      <c r="G24" s="239"/>
      <c r="H24" s="239"/>
      <c r="I24" s="241" t="s">
        <v>22</v>
      </c>
      <c r="J24" s="242" t="s">
        <v>1</v>
      </c>
      <c r="K24" s="240"/>
    </row>
    <row r="25" spans="1:11" x14ac:dyDescent="0.2">
      <c r="A25" s="121"/>
      <c r="B25" s="237"/>
      <c r="C25" s="239"/>
      <c r="D25" s="239"/>
      <c r="E25" s="239"/>
      <c r="F25" s="239"/>
      <c r="G25" s="239"/>
      <c r="H25" s="239"/>
      <c r="I25" s="239"/>
      <c r="J25" s="239"/>
      <c r="K25" s="240"/>
    </row>
    <row r="26" spans="1:11" ht="12.75" x14ac:dyDescent="0.2">
      <c r="A26" s="121"/>
      <c r="B26" s="237"/>
      <c r="C26" s="239"/>
      <c r="D26" s="241" t="s">
        <v>26</v>
      </c>
      <c r="E26" s="239"/>
      <c r="F26" s="239"/>
      <c r="G26" s="239"/>
      <c r="H26" s="239"/>
      <c r="I26" s="241" t="s">
        <v>21</v>
      </c>
      <c r="J26" s="242" t="s">
        <v>1</v>
      </c>
      <c r="K26" s="240"/>
    </row>
    <row r="27" spans="1:11" ht="12.75" x14ac:dyDescent="0.2">
      <c r="A27" s="121"/>
      <c r="B27" s="237"/>
      <c r="C27" s="239"/>
      <c r="D27" s="239"/>
      <c r="E27" s="242" t="s">
        <v>1</v>
      </c>
      <c r="F27" s="239"/>
      <c r="G27" s="239"/>
      <c r="H27" s="239"/>
      <c r="I27" s="241" t="s">
        <v>22</v>
      </c>
      <c r="J27" s="242" t="s">
        <v>1</v>
      </c>
      <c r="K27" s="240"/>
    </row>
    <row r="28" spans="1:11" x14ac:dyDescent="0.2">
      <c r="A28" s="121"/>
      <c r="B28" s="237"/>
      <c r="C28" s="239"/>
      <c r="D28" s="239"/>
      <c r="E28" s="239"/>
      <c r="F28" s="239"/>
      <c r="G28" s="239"/>
      <c r="H28" s="239"/>
      <c r="I28" s="239"/>
      <c r="J28" s="239"/>
      <c r="K28" s="240"/>
    </row>
    <row r="29" spans="1:11" ht="12.75" x14ac:dyDescent="0.2">
      <c r="A29" s="121"/>
      <c r="B29" s="237"/>
      <c r="C29" s="239"/>
      <c r="D29" s="241" t="s">
        <v>27</v>
      </c>
      <c r="E29" s="239"/>
      <c r="F29" s="239"/>
      <c r="G29" s="239"/>
      <c r="H29" s="239"/>
      <c r="I29" s="239"/>
      <c r="J29" s="239"/>
      <c r="K29" s="240"/>
    </row>
    <row r="30" spans="1:11" ht="12.75" x14ac:dyDescent="0.2">
      <c r="A30" s="125"/>
      <c r="B30" s="275"/>
      <c r="C30" s="276"/>
      <c r="D30" s="276"/>
      <c r="E30" s="393" t="s">
        <v>1</v>
      </c>
      <c r="F30" s="393"/>
      <c r="G30" s="393"/>
      <c r="H30" s="393"/>
      <c r="I30" s="276"/>
      <c r="J30" s="276"/>
      <c r="K30" s="277"/>
    </row>
    <row r="31" spans="1:11" x14ac:dyDescent="0.2">
      <c r="A31" s="121"/>
      <c r="B31" s="237"/>
      <c r="C31" s="239"/>
      <c r="D31" s="239"/>
      <c r="E31" s="239"/>
      <c r="F31" s="239"/>
      <c r="G31" s="239"/>
      <c r="H31" s="239"/>
      <c r="I31" s="239"/>
      <c r="J31" s="239"/>
      <c r="K31" s="240"/>
    </row>
    <row r="32" spans="1:11" x14ac:dyDescent="0.2">
      <c r="A32" s="121"/>
      <c r="B32" s="237"/>
      <c r="C32" s="239"/>
      <c r="D32" s="126"/>
      <c r="E32" s="126"/>
      <c r="F32" s="126"/>
      <c r="G32" s="126"/>
      <c r="H32" s="126"/>
      <c r="I32" s="126"/>
      <c r="J32" s="126"/>
      <c r="K32" s="278"/>
    </row>
    <row r="33" spans="1:11" ht="15.75" x14ac:dyDescent="0.2">
      <c r="A33" s="121"/>
      <c r="B33" s="237"/>
      <c r="C33" s="239"/>
      <c r="D33" s="279" t="s">
        <v>28</v>
      </c>
      <c r="E33" s="239"/>
      <c r="F33" s="239"/>
      <c r="G33" s="239"/>
      <c r="H33" s="239"/>
      <c r="I33" s="239"/>
      <c r="J33" s="264">
        <f>ROUND(J99, 2)</f>
        <v>0</v>
      </c>
      <c r="K33" s="240"/>
    </row>
    <row r="34" spans="1:11" x14ac:dyDescent="0.2">
      <c r="A34" s="121"/>
      <c r="B34" s="237"/>
      <c r="C34" s="239"/>
      <c r="D34" s="126"/>
      <c r="E34" s="126"/>
      <c r="F34" s="126"/>
      <c r="G34" s="126"/>
      <c r="H34" s="126"/>
      <c r="I34" s="126"/>
      <c r="J34" s="126"/>
      <c r="K34" s="278"/>
    </row>
    <row r="35" spans="1:11" ht="12.75" x14ac:dyDescent="0.2">
      <c r="A35" s="121"/>
      <c r="B35" s="237"/>
      <c r="C35" s="239"/>
      <c r="D35" s="239"/>
      <c r="E35" s="239"/>
      <c r="F35" s="280" t="s">
        <v>30</v>
      </c>
      <c r="G35" s="239"/>
      <c r="H35" s="239"/>
      <c r="I35" s="280" t="s">
        <v>29</v>
      </c>
      <c r="J35" s="280" t="s">
        <v>31</v>
      </c>
      <c r="K35" s="240"/>
    </row>
    <row r="36" spans="1:11" ht="12.75" x14ac:dyDescent="0.2">
      <c r="A36" s="121"/>
      <c r="B36" s="237"/>
      <c r="C36" s="239"/>
      <c r="D36" s="281" t="s">
        <v>32</v>
      </c>
      <c r="E36" s="241" t="s">
        <v>33</v>
      </c>
      <c r="F36" s="282">
        <f>ROUND((SUM(BE122:BE123)),  2)</f>
        <v>0</v>
      </c>
      <c r="G36" s="239"/>
      <c r="H36" s="239"/>
      <c r="I36" s="283">
        <v>0.21</v>
      </c>
      <c r="J36" s="282">
        <f>ROUND(((SUM(BE122:BE123))*I36),  2)</f>
        <v>0</v>
      </c>
      <c r="K36" s="240"/>
    </row>
    <row r="37" spans="1:11" ht="12.75" x14ac:dyDescent="0.2">
      <c r="A37" s="121"/>
      <c r="B37" s="237"/>
      <c r="C37" s="239"/>
      <c r="D37" s="239"/>
      <c r="E37" s="241" t="s">
        <v>34</v>
      </c>
      <c r="F37" s="282">
        <f>ROUND((SUM(BF122:BF123)),  2)</f>
        <v>0</v>
      </c>
      <c r="G37" s="239"/>
      <c r="H37" s="239"/>
      <c r="I37" s="283">
        <v>0.12</v>
      </c>
      <c r="J37" s="282">
        <f>ROUND(((SUM(BF122:BF123))*I37),  2)</f>
        <v>0</v>
      </c>
      <c r="K37" s="240"/>
    </row>
    <row r="38" spans="1:11" ht="12.75" x14ac:dyDescent="0.2">
      <c r="A38" s="121"/>
      <c r="B38" s="237"/>
      <c r="C38" s="239"/>
      <c r="D38" s="239"/>
      <c r="E38" s="241" t="s">
        <v>35</v>
      </c>
      <c r="F38" s="282">
        <f>ROUND((SUM(BG122:BG123)),  2)</f>
        <v>0</v>
      </c>
      <c r="G38" s="239"/>
      <c r="H38" s="239"/>
      <c r="I38" s="283">
        <v>0.21</v>
      </c>
      <c r="J38" s="282">
        <f>ROUND(((SUM(BG122:BG123))*I38),  2)</f>
        <v>0</v>
      </c>
      <c r="K38" s="240"/>
    </row>
    <row r="39" spans="1:11" ht="12.75" x14ac:dyDescent="0.2">
      <c r="A39" s="121"/>
      <c r="B39" s="237"/>
      <c r="C39" s="239"/>
      <c r="D39" s="239"/>
      <c r="E39" s="241" t="s">
        <v>36</v>
      </c>
      <c r="F39" s="282">
        <f>ROUND((SUM(BH122:BH123)),  2)</f>
        <v>0</v>
      </c>
      <c r="G39" s="239"/>
      <c r="H39" s="239"/>
      <c r="I39" s="283">
        <v>0.12</v>
      </c>
      <c r="J39" s="282">
        <f>ROUND(((SUM(BH122:BH123))*I39),  2)</f>
        <v>0</v>
      </c>
      <c r="K39" s="240"/>
    </row>
    <row r="40" spans="1:11" ht="12.75" x14ac:dyDescent="0.2">
      <c r="A40" s="121"/>
      <c r="B40" s="237"/>
      <c r="C40" s="239"/>
      <c r="D40" s="239"/>
      <c r="E40" s="241" t="s">
        <v>37</v>
      </c>
      <c r="F40" s="282">
        <f>ROUND((SUM(BI122:BI123)),  2)</f>
        <v>0</v>
      </c>
      <c r="G40" s="239"/>
      <c r="H40" s="239"/>
      <c r="I40" s="283">
        <v>0</v>
      </c>
      <c r="J40" s="282">
        <f>ROUND(((SUM(BI122:BI124))*I40),  2)</f>
        <v>0</v>
      </c>
      <c r="K40" s="240"/>
    </row>
    <row r="41" spans="1:11" x14ac:dyDescent="0.2">
      <c r="A41" s="121"/>
      <c r="B41" s="237"/>
      <c r="C41" s="239"/>
      <c r="D41" s="239"/>
      <c r="E41" s="239"/>
      <c r="F41" s="239"/>
      <c r="G41" s="239"/>
      <c r="H41" s="239"/>
      <c r="I41" s="239"/>
      <c r="J41" s="239"/>
      <c r="K41" s="240"/>
    </row>
    <row r="42" spans="1:11" ht="15.75" x14ac:dyDescent="0.2">
      <c r="A42" s="121"/>
      <c r="B42" s="237"/>
      <c r="C42" s="260"/>
      <c r="D42" s="134" t="s">
        <v>38</v>
      </c>
      <c r="E42" s="135"/>
      <c r="F42" s="135"/>
      <c r="G42" s="136" t="s">
        <v>39</v>
      </c>
      <c r="H42" s="137" t="s">
        <v>40</v>
      </c>
      <c r="I42" s="135"/>
      <c r="J42" s="138">
        <f>SUM(J33:J40)</f>
        <v>0</v>
      </c>
      <c r="K42" s="284"/>
    </row>
    <row r="43" spans="1:11" x14ac:dyDescent="0.2">
      <c r="A43" s="121"/>
      <c r="B43" s="237"/>
      <c r="C43" s="239"/>
      <c r="D43" s="239"/>
      <c r="E43" s="239"/>
      <c r="F43" s="239"/>
      <c r="G43" s="239"/>
      <c r="H43" s="239"/>
      <c r="I43" s="239"/>
      <c r="J43" s="239"/>
      <c r="K43" s="240"/>
    </row>
    <row r="44" spans="1:11" x14ac:dyDescent="0.2">
      <c r="B44" s="271"/>
      <c r="C44" s="272"/>
      <c r="D44" s="272"/>
      <c r="E44" s="272"/>
      <c r="F44" s="272"/>
      <c r="G44" s="272"/>
      <c r="H44" s="272"/>
      <c r="I44" s="272"/>
      <c r="J44" s="272"/>
      <c r="K44" s="273"/>
    </row>
    <row r="45" spans="1:11" x14ac:dyDescent="0.2">
      <c r="B45" s="271"/>
      <c r="C45" s="272"/>
      <c r="D45" s="272"/>
      <c r="E45" s="272"/>
      <c r="F45" s="272"/>
      <c r="G45" s="272"/>
      <c r="H45" s="272"/>
      <c r="I45" s="272"/>
      <c r="J45" s="272"/>
      <c r="K45" s="273"/>
    </row>
    <row r="46" spans="1:11" x14ac:dyDescent="0.2">
      <c r="B46" s="271"/>
      <c r="C46" s="272"/>
      <c r="D46" s="272"/>
      <c r="E46" s="272"/>
      <c r="F46" s="272"/>
      <c r="G46" s="272"/>
      <c r="H46" s="272"/>
      <c r="I46" s="272"/>
      <c r="J46" s="272"/>
      <c r="K46" s="273"/>
    </row>
    <row r="47" spans="1:11" x14ac:dyDescent="0.2">
      <c r="B47" s="271"/>
      <c r="C47" s="272"/>
      <c r="D47" s="272"/>
      <c r="E47" s="272"/>
      <c r="F47" s="272"/>
      <c r="G47" s="272"/>
      <c r="H47" s="272"/>
      <c r="I47" s="272"/>
      <c r="J47" s="272"/>
      <c r="K47" s="273"/>
    </row>
    <row r="48" spans="1:11" x14ac:dyDescent="0.2">
      <c r="B48" s="271"/>
      <c r="C48" s="272"/>
      <c r="D48" s="272"/>
      <c r="E48" s="272"/>
      <c r="F48" s="272"/>
      <c r="G48" s="272"/>
      <c r="H48" s="272"/>
      <c r="I48" s="272"/>
      <c r="J48" s="272"/>
      <c r="K48" s="273"/>
    </row>
    <row r="49" spans="1:11" x14ac:dyDescent="0.2">
      <c r="B49" s="271"/>
      <c r="C49" s="272"/>
      <c r="D49" s="272"/>
      <c r="E49" s="272"/>
      <c r="F49" s="272"/>
      <c r="G49" s="272"/>
      <c r="H49" s="272"/>
      <c r="I49" s="272"/>
      <c r="J49" s="272"/>
      <c r="K49" s="273"/>
    </row>
    <row r="50" spans="1:11" x14ac:dyDescent="0.2">
      <c r="B50" s="271"/>
      <c r="C50" s="272"/>
      <c r="D50" s="272"/>
      <c r="E50" s="272"/>
      <c r="F50" s="272"/>
      <c r="G50" s="272"/>
      <c r="H50" s="272"/>
      <c r="I50" s="272"/>
      <c r="J50" s="272"/>
      <c r="K50" s="273"/>
    </row>
    <row r="51" spans="1:11" x14ac:dyDescent="0.2">
      <c r="B51" s="271"/>
      <c r="C51" s="272"/>
      <c r="D51" s="272"/>
      <c r="E51" s="272"/>
      <c r="F51" s="272"/>
      <c r="G51" s="272"/>
      <c r="H51" s="272"/>
      <c r="I51" s="272"/>
      <c r="J51" s="272"/>
      <c r="K51" s="273"/>
    </row>
    <row r="52" spans="1:11" x14ac:dyDescent="0.2">
      <c r="B52" s="271"/>
      <c r="C52" s="272"/>
      <c r="D52" s="272"/>
      <c r="E52" s="272"/>
      <c r="F52" s="272"/>
      <c r="G52" s="272"/>
      <c r="H52" s="272"/>
      <c r="I52" s="272"/>
      <c r="J52" s="272"/>
      <c r="K52" s="273"/>
    </row>
    <row r="53" spans="1:11" ht="12.75" x14ac:dyDescent="0.2">
      <c r="A53" s="121"/>
      <c r="B53" s="237"/>
      <c r="C53" s="239"/>
      <c r="D53" s="140" t="s">
        <v>41</v>
      </c>
      <c r="E53" s="141"/>
      <c r="F53" s="141"/>
      <c r="G53" s="140" t="s">
        <v>42</v>
      </c>
      <c r="H53" s="141"/>
      <c r="I53" s="141"/>
      <c r="J53" s="141"/>
      <c r="K53" s="285"/>
    </row>
    <row r="54" spans="1:11" x14ac:dyDescent="0.2">
      <c r="B54" s="271"/>
      <c r="C54" s="272"/>
      <c r="D54" s="272"/>
      <c r="E54" s="272"/>
      <c r="F54" s="272"/>
      <c r="G54" s="272"/>
      <c r="H54" s="272"/>
      <c r="I54" s="272"/>
      <c r="J54" s="272"/>
      <c r="K54" s="273"/>
    </row>
    <row r="55" spans="1:11" x14ac:dyDescent="0.2">
      <c r="B55" s="271"/>
      <c r="C55" s="272"/>
      <c r="D55" s="272"/>
      <c r="E55" s="272"/>
      <c r="F55" s="272"/>
      <c r="G55" s="272"/>
      <c r="H55" s="272"/>
      <c r="I55" s="272"/>
      <c r="J55" s="272"/>
      <c r="K55" s="273"/>
    </row>
    <row r="56" spans="1:11" x14ac:dyDescent="0.2">
      <c r="B56" s="271"/>
      <c r="C56" s="272"/>
      <c r="D56" s="272"/>
      <c r="E56" s="272"/>
      <c r="F56" s="272"/>
      <c r="G56" s="272"/>
      <c r="H56" s="272"/>
      <c r="I56" s="272"/>
      <c r="J56" s="272"/>
      <c r="K56" s="273"/>
    </row>
    <row r="57" spans="1:11" x14ac:dyDescent="0.2">
      <c r="B57" s="271"/>
      <c r="C57" s="272"/>
      <c r="D57" s="272"/>
      <c r="E57" s="272"/>
      <c r="F57" s="272"/>
      <c r="G57" s="272"/>
      <c r="H57" s="272"/>
      <c r="I57" s="272"/>
      <c r="J57" s="272"/>
      <c r="K57" s="273"/>
    </row>
    <row r="58" spans="1:11" x14ac:dyDescent="0.2">
      <c r="B58" s="271"/>
      <c r="C58" s="272"/>
      <c r="D58" s="272"/>
      <c r="E58" s="272"/>
      <c r="F58" s="272"/>
      <c r="G58" s="272"/>
      <c r="H58" s="272"/>
      <c r="I58" s="272"/>
      <c r="J58" s="272"/>
      <c r="K58" s="273"/>
    </row>
    <row r="59" spans="1:11" x14ac:dyDescent="0.2">
      <c r="B59" s="271"/>
      <c r="C59" s="272"/>
      <c r="D59" s="272"/>
      <c r="E59" s="272"/>
      <c r="F59" s="272"/>
      <c r="G59" s="272"/>
      <c r="H59" s="272"/>
      <c r="I59" s="272"/>
      <c r="J59" s="272"/>
      <c r="K59" s="273"/>
    </row>
    <row r="60" spans="1:11" x14ac:dyDescent="0.2">
      <c r="B60" s="271"/>
      <c r="C60" s="272"/>
      <c r="D60" s="272"/>
      <c r="E60" s="272"/>
      <c r="F60" s="272"/>
      <c r="G60" s="272"/>
      <c r="H60" s="272"/>
      <c r="I60" s="272"/>
      <c r="J60" s="272"/>
      <c r="K60" s="273"/>
    </row>
    <row r="61" spans="1:11" x14ac:dyDescent="0.2">
      <c r="B61" s="271"/>
      <c r="C61" s="272"/>
      <c r="D61" s="272"/>
      <c r="E61" s="272"/>
      <c r="F61" s="272"/>
      <c r="G61" s="272"/>
      <c r="H61" s="272"/>
      <c r="I61" s="272"/>
      <c r="J61" s="272"/>
      <c r="K61" s="273"/>
    </row>
    <row r="62" spans="1:11" x14ac:dyDescent="0.2">
      <c r="B62" s="271"/>
      <c r="C62" s="272"/>
      <c r="D62" s="272"/>
      <c r="E62" s="272"/>
      <c r="F62" s="272"/>
      <c r="G62" s="272"/>
      <c r="H62" s="272"/>
      <c r="I62" s="272"/>
      <c r="J62" s="272"/>
      <c r="K62" s="273"/>
    </row>
    <row r="63" spans="1:11" x14ac:dyDescent="0.2">
      <c r="B63" s="271"/>
      <c r="C63" s="272"/>
      <c r="D63" s="272"/>
      <c r="E63" s="272"/>
      <c r="F63" s="272"/>
      <c r="G63" s="272"/>
      <c r="H63" s="272"/>
      <c r="I63" s="272"/>
      <c r="J63" s="272"/>
      <c r="K63" s="273"/>
    </row>
    <row r="64" spans="1:11" ht="12.75" x14ac:dyDescent="0.2">
      <c r="A64" s="121"/>
      <c r="B64" s="237"/>
      <c r="C64" s="239"/>
      <c r="D64" s="142" t="s">
        <v>43</v>
      </c>
      <c r="E64" s="143"/>
      <c r="F64" s="144" t="s">
        <v>44</v>
      </c>
      <c r="G64" s="142" t="s">
        <v>43</v>
      </c>
      <c r="H64" s="143"/>
      <c r="I64" s="143"/>
      <c r="J64" s="145" t="s">
        <v>44</v>
      </c>
      <c r="K64" s="286"/>
    </row>
    <row r="65" spans="1:11" x14ac:dyDescent="0.2">
      <c r="B65" s="271"/>
      <c r="C65" s="272"/>
      <c r="D65" s="272"/>
      <c r="E65" s="272"/>
      <c r="F65" s="272"/>
      <c r="G65" s="272"/>
      <c r="H65" s="272"/>
      <c r="I65" s="272"/>
      <c r="J65" s="272"/>
      <c r="K65" s="273"/>
    </row>
    <row r="66" spans="1:11" x14ac:dyDescent="0.2">
      <c r="B66" s="271"/>
      <c r="C66" s="272"/>
      <c r="D66" s="272"/>
      <c r="E66" s="272"/>
      <c r="F66" s="272"/>
      <c r="G66" s="272"/>
      <c r="H66" s="272"/>
      <c r="I66" s="272"/>
      <c r="J66" s="272"/>
      <c r="K66" s="273"/>
    </row>
    <row r="67" spans="1:11" x14ac:dyDescent="0.2">
      <c r="B67" s="271"/>
      <c r="C67" s="272"/>
      <c r="D67" s="272"/>
      <c r="E67" s="272"/>
      <c r="F67" s="272"/>
      <c r="G67" s="272"/>
      <c r="H67" s="272"/>
      <c r="I67" s="272"/>
      <c r="J67" s="272"/>
      <c r="K67" s="273"/>
    </row>
    <row r="68" spans="1:11" ht="12.75" x14ac:dyDescent="0.2">
      <c r="A68" s="121"/>
      <c r="B68" s="237"/>
      <c r="C68" s="239"/>
      <c r="D68" s="140" t="s">
        <v>45</v>
      </c>
      <c r="E68" s="141"/>
      <c r="F68" s="141"/>
      <c r="G68" s="140" t="s">
        <v>46</v>
      </c>
      <c r="H68" s="141"/>
      <c r="I68" s="141"/>
      <c r="J68" s="141"/>
      <c r="K68" s="285"/>
    </row>
    <row r="69" spans="1:11" x14ac:dyDescent="0.2">
      <c r="B69" s="271"/>
      <c r="C69" s="272"/>
      <c r="D69" s="272"/>
      <c r="E69" s="272"/>
      <c r="F69" s="272"/>
      <c r="G69" s="272"/>
      <c r="H69" s="272"/>
      <c r="I69" s="272"/>
      <c r="J69" s="272"/>
      <c r="K69" s="273"/>
    </row>
    <row r="70" spans="1:11" x14ac:dyDescent="0.2">
      <c r="B70" s="271"/>
      <c r="C70" s="272"/>
      <c r="D70" s="272"/>
      <c r="E70" s="272"/>
      <c r="F70" s="272"/>
      <c r="G70" s="272"/>
      <c r="H70" s="272"/>
      <c r="I70" s="272"/>
      <c r="J70" s="272"/>
      <c r="K70" s="273"/>
    </row>
    <row r="71" spans="1:11" x14ac:dyDescent="0.2">
      <c r="B71" s="271"/>
      <c r="C71" s="272"/>
      <c r="D71" s="272"/>
      <c r="E71" s="272"/>
      <c r="F71" s="272"/>
      <c r="G71" s="272"/>
      <c r="H71" s="272"/>
      <c r="I71" s="272"/>
      <c r="J71" s="272"/>
      <c r="K71" s="273"/>
    </row>
    <row r="72" spans="1:11" x14ac:dyDescent="0.2">
      <c r="B72" s="271"/>
      <c r="C72" s="272"/>
      <c r="D72" s="272"/>
      <c r="E72" s="272"/>
      <c r="F72" s="272"/>
      <c r="G72" s="272"/>
      <c r="H72" s="272"/>
      <c r="I72" s="272"/>
      <c r="J72" s="272"/>
      <c r="K72" s="273"/>
    </row>
    <row r="73" spans="1:11" x14ac:dyDescent="0.2">
      <c r="B73" s="271"/>
      <c r="C73" s="272"/>
      <c r="D73" s="272"/>
      <c r="E73" s="272"/>
      <c r="F73" s="272"/>
      <c r="G73" s="272"/>
      <c r="H73" s="272"/>
      <c r="I73" s="272"/>
      <c r="J73" s="272"/>
      <c r="K73" s="273"/>
    </row>
    <row r="74" spans="1:11" x14ac:dyDescent="0.2">
      <c r="B74" s="271"/>
      <c r="C74" s="272"/>
      <c r="D74" s="272"/>
      <c r="E74" s="272"/>
      <c r="F74" s="272"/>
      <c r="G74" s="272"/>
      <c r="H74" s="272"/>
      <c r="I74" s="272"/>
      <c r="J74" s="272"/>
      <c r="K74" s="273"/>
    </row>
    <row r="75" spans="1:11" x14ac:dyDescent="0.2">
      <c r="B75" s="271"/>
      <c r="C75" s="272"/>
      <c r="D75" s="272"/>
      <c r="E75" s="272"/>
      <c r="F75" s="272"/>
      <c r="G75" s="272"/>
      <c r="H75" s="272"/>
      <c r="I75" s="272"/>
      <c r="J75" s="272"/>
      <c r="K75" s="273"/>
    </row>
    <row r="76" spans="1:11" x14ac:dyDescent="0.2">
      <c r="B76" s="271"/>
      <c r="C76" s="272"/>
      <c r="D76" s="272"/>
      <c r="E76" s="272"/>
      <c r="F76" s="272"/>
      <c r="G76" s="272"/>
      <c r="H76" s="272"/>
      <c r="I76" s="272"/>
      <c r="J76" s="272"/>
      <c r="K76" s="273"/>
    </row>
    <row r="77" spans="1:11" x14ac:dyDescent="0.2">
      <c r="B77" s="271"/>
      <c r="C77" s="272"/>
      <c r="D77" s="272"/>
      <c r="E77" s="272"/>
      <c r="F77" s="272"/>
      <c r="G77" s="272"/>
      <c r="H77" s="272"/>
      <c r="I77" s="272"/>
      <c r="J77" s="272"/>
      <c r="K77" s="273"/>
    </row>
    <row r="78" spans="1:11" x14ac:dyDescent="0.2">
      <c r="B78" s="271"/>
      <c r="C78" s="272"/>
      <c r="D78" s="272"/>
      <c r="E78" s="272"/>
      <c r="F78" s="272"/>
      <c r="G78" s="272"/>
      <c r="H78" s="272"/>
      <c r="I78" s="272"/>
      <c r="J78" s="272"/>
      <c r="K78" s="273"/>
    </row>
    <row r="79" spans="1:11" ht="12.75" x14ac:dyDescent="0.2">
      <c r="A79" s="121"/>
      <c r="B79" s="237"/>
      <c r="C79" s="239"/>
      <c r="D79" s="142" t="s">
        <v>43</v>
      </c>
      <c r="E79" s="143"/>
      <c r="F79" s="144" t="s">
        <v>44</v>
      </c>
      <c r="G79" s="142" t="s">
        <v>43</v>
      </c>
      <c r="H79" s="143"/>
      <c r="I79" s="143"/>
      <c r="J79" s="145" t="s">
        <v>44</v>
      </c>
      <c r="K79" s="286"/>
    </row>
    <row r="80" spans="1:11" x14ac:dyDescent="0.2">
      <c r="A80" s="121"/>
      <c r="B80" s="256"/>
      <c r="C80" s="257"/>
      <c r="D80" s="257"/>
      <c r="E80" s="257"/>
      <c r="F80" s="257"/>
      <c r="G80" s="257"/>
      <c r="H80" s="257"/>
      <c r="I80" s="257"/>
      <c r="J80" s="257"/>
      <c r="K80" s="258"/>
    </row>
    <row r="84" spans="1:11" x14ac:dyDescent="0.2">
      <c r="A84" s="121"/>
      <c r="B84" s="234"/>
      <c r="C84" s="235"/>
      <c r="D84" s="235"/>
      <c r="E84" s="235"/>
      <c r="F84" s="235"/>
      <c r="G84" s="235"/>
      <c r="H84" s="235"/>
      <c r="I84" s="235"/>
      <c r="J84" s="235"/>
      <c r="K84" s="236"/>
    </row>
    <row r="85" spans="1:11" ht="18" x14ac:dyDescent="0.2">
      <c r="A85" s="121"/>
      <c r="B85" s="237"/>
      <c r="C85" s="238" t="s">
        <v>86</v>
      </c>
      <c r="D85" s="239"/>
      <c r="E85" s="239"/>
      <c r="F85" s="239"/>
      <c r="G85" s="239"/>
      <c r="H85" s="239"/>
      <c r="I85" s="239"/>
      <c r="J85" s="239"/>
      <c r="K85" s="240"/>
    </row>
    <row r="86" spans="1:11" x14ac:dyDescent="0.2">
      <c r="A86" s="121"/>
      <c r="B86" s="237"/>
      <c r="C86" s="239"/>
      <c r="D86" s="239"/>
      <c r="E86" s="239"/>
      <c r="F86" s="239"/>
      <c r="G86" s="239"/>
      <c r="H86" s="239"/>
      <c r="I86" s="239"/>
      <c r="J86" s="239"/>
      <c r="K86" s="240"/>
    </row>
    <row r="87" spans="1:11" ht="12.75" x14ac:dyDescent="0.2">
      <c r="A87" s="121"/>
      <c r="B87" s="237"/>
      <c r="C87" s="241" t="s">
        <v>14</v>
      </c>
      <c r="D87" s="239"/>
      <c r="E87" s="239"/>
      <c r="F87" s="239"/>
      <c r="G87" s="239"/>
      <c r="H87" s="239"/>
      <c r="I87" s="239"/>
      <c r="J87" s="239"/>
      <c r="K87" s="240"/>
    </row>
    <row r="88" spans="1:11" ht="12.75" x14ac:dyDescent="0.2">
      <c r="A88" s="121"/>
      <c r="B88" s="237"/>
      <c r="C88" s="239"/>
      <c r="D88" s="239"/>
      <c r="E88" s="387" t="str">
        <f>E10</f>
        <v>Nemocnice Klatovy , RTG komplet</v>
      </c>
      <c r="F88" s="388"/>
      <c r="G88" s="388"/>
      <c r="H88" s="388"/>
      <c r="I88" s="239"/>
      <c r="J88" s="239"/>
      <c r="K88" s="240"/>
    </row>
    <row r="89" spans="1:11" ht="12.75" x14ac:dyDescent="0.2">
      <c r="A89" s="121"/>
      <c r="B89" s="237"/>
      <c r="C89" s="241" t="s">
        <v>83</v>
      </c>
      <c r="D89" s="239"/>
      <c r="E89" s="239"/>
      <c r="F89" s="239"/>
      <c r="G89" s="239"/>
      <c r="H89" s="239"/>
      <c r="I89" s="239"/>
      <c r="J89" s="239"/>
      <c r="K89" s="240"/>
    </row>
    <row r="90" spans="1:11" x14ac:dyDescent="0.2">
      <c r="A90" s="121"/>
      <c r="B90" s="237"/>
      <c r="C90" s="239"/>
      <c r="D90" s="239"/>
      <c r="E90" s="389" t="str">
        <f>E12</f>
        <v>VON - Vedlejší a ostatní náklady</v>
      </c>
      <c r="F90" s="390"/>
      <c r="G90" s="390"/>
      <c r="H90" s="390"/>
      <c r="I90" s="239"/>
      <c r="J90" s="239"/>
      <c r="K90" s="240"/>
    </row>
    <row r="91" spans="1:11" x14ac:dyDescent="0.2">
      <c r="A91" s="121"/>
      <c r="B91" s="237"/>
      <c r="C91" s="239"/>
      <c r="D91" s="239"/>
      <c r="E91" s="239"/>
      <c r="F91" s="239"/>
      <c r="G91" s="239"/>
      <c r="H91" s="239"/>
      <c r="I91" s="239"/>
      <c r="J91" s="239"/>
      <c r="K91" s="240"/>
    </row>
    <row r="92" spans="1:11" ht="12.75" x14ac:dyDescent="0.2">
      <c r="A92" s="121"/>
      <c r="B92" s="237"/>
      <c r="C92" s="241" t="s">
        <v>17</v>
      </c>
      <c r="D92" s="239"/>
      <c r="E92" s="239"/>
      <c r="F92" s="242" t="str">
        <f>F15</f>
        <v xml:space="preserve"> </v>
      </c>
      <c r="G92" s="239"/>
      <c r="H92" s="239"/>
      <c r="I92" s="241" t="s">
        <v>19</v>
      </c>
      <c r="J92" s="243">
        <f>IF(J15="","",J15)</f>
        <v>45658</v>
      </c>
      <c r="K92" s="240"/>
    </row>
    <row r="93" spans="1:11" x14ac:dyDescent="0.2">
      <c r="A93" s="121"/>
      <c r="B93" s="237"/>
      <c r="C93" s="239"/>
      <c r="D93" s="239"/>
      <c r="E93" s="239"/>
      <c r="F93" s="239"/>
      <c r="G93" s="239"/>
      <c r="H93" s="239"/>
      <c r="I93" s="239"/>
      <c r="J93" s="239"/>
      <c r="K93" s="240"/>
    </row>
    <row r="94" spans="1:11" ht="12.75" x14ac:dyDescent="0.2">
      <c r="A94" s="121"/>
      <c r="B94" s="237"/>
      <c r="C94" s="241" t="s">
        <v>20</v>
      </c>
      <c r="D94" s="239"/>
      <c r="E94" s="239"/>
      <c r="F94" s="242">
        <f>E18</f>
        <v>0</v>
      </c>
      <c r="G94" s="239"/>
      <c r="H94" s="239"/>
      <c r="I94" s="241" t="s">
        <v>24</v>
      </c>
      <c r="J94" s="244" t="str">
        <f>E24</f>
        <v xml:space="preserve"> </v>
      </c>
      <c r="K94" s="240"/>
    </row>
    <row r="95" spans="1:11" ht="12.75" x14ac:dyDescent="0.2">
      <c r="A95" s="121"/>
      <c r="B95" s="237"/>
      <c r="C95" s="241" t="s">
        <v>23</v>
      </c>
      <c r="D95" s="239"/>
      <c r="E95" s="239"/>
      <c r="F95" s="242" t="str">
        <f>IF(E21="","",E21)</f>
        <v>Firma</v>
      </c>
      <c r="G95" s="239"/>
      <c r="H95" s="239"/>
      <c r="I95" s="241" t="s">
        <v>26</v>
      </c>
      <c r="J95" s="244" t="str">
        <f>E27</f>
        <v/>
      </c>
      <c r="K95" s="240"/>
    </row>
    <row r="96" spans="1:11" x14ac:dyDescent="0.2">
      <c r="A96" s="121"/>
      <c r="B96" s="237"/>
      <c r="C96" s="239"/>
      <c r="D96" s="239"/>
      <c r="E96" s="239"/>
      <c r="F96" s="239"/>
      <c r="G96" s="239"/>
      <c r="H96" s="239"/>
      <c r="I96" s="239"/>
      <c r="J96" s="239"/>
      <c r="K96" s="240"/>
    </row>
    <row r="97" spans="1:11" ht="12" x14ac:dyDescent="0.2">
      <c r="A97" s="121"/>
      <c r="B97" s="237"/>
      <c r="C97" s="259" t="s">
        <v>87</v>
      </c>
      <c r="D97" s="260"/>
      <c r="E97" s="260"/>
      <c r="F97" s="260"/>
      <c r="G97" s="260"/>
      <c r="H97" s="260"/>
      <c r="I97" s="260"/>
      <c r="J97" s="261" t="s">
        <v>88</v>
      </c>
      <c r="K97" s="262"/>
    </row>
    <row r="98" spans="1:11" x14ac:dyDescent="0.2">
      <c r="A98" s="121"/>
      <c r="B98" s="237"/>
      <c r="C98" s="239"/>
      <c r="D98" s="239"/>
      <c r="E98" s="239"/>
      <c r="F98" s="239"/>
      <c r="G98" s="239"/>
      <c r="H98" s="239"/>
      <c r="I98" s="239"/>
      <c r="J98" s="239"/>
      <c r="K98" s="240"/>
    </row>
    <row r="99" spans="1:11" ht="15.75" x14ac:dyDescent="0.2">
      <c r="A99" s="121"/>
      <c r="B99" s="237"/>
      <c r="C99" s="263" t="s">
        <v>89</v>
      </c>
      <c r="D99" s="239"/>
      <c r="E99" s="239"/>
      <c r="F99" s="239"/>
      <c r="G99" s="239"/>
      <c r="H99" s="239"/>
      <c r="I99" s="239"/>
      <c r="J99" s="264">
        <f>J100</f>
        <v>0</v>
      </c>
      <c r="K99" s="240"/>
    </row>
    <row r="100" spans="1:11" ht="15" x14ac:dyDescent="0.2">
      <c r="A100" s="155"/>
      <c r="B100" s="265"/>
      <c r="C100" s="266"/>
      <c r="D100" s="156" t="s">
        <v>304</v>
      </c>
      <c r="E100" s="157"/>
      <c r="F100" s="157"/>
      <c r="G100" s="157"/>
      <c r="H100" s="157"/>
      <c r="I100" s="157"/>
      <c r="J100" s="158">
        <f>J121</f>
        <v>0</v>
      </c>
      <c r="K100" s="267"/>
    </row>
    <row r="101" spans="1:11" x14ac:dyDescent="0.2">
      <c r="A101" s="121"/>
      <c r="B101" s="237"/>
      <c r="C101" s="239"/>
      <c r="D101" s="239"/>
      <c r="E101" s="239"/>
      <c r="F101" s="239"/>
      <c r="G101" s="239"/>
      <c r="H101" s="239"/>
      <c r="I101" s="239"/>
      <c r="J101" s="239"/>
      <c r="K101" s="240"/>
    </row>
    <row r="102" spans="1:11" x14ac:dyDescent="0.2">
      <c r="A102" s="121"/>
      <c r="B102" s="256"/>
      <c r="C102" s="257"/>
      <c r="D102" s="257"/>
      <c r="E102" s="257"/>
      <c r="F102" s="257"/>
      <c r="G102" s="257"/>
      <c r="H102" s="257"/>
      <c r="I102" s="257"/>
      <c r="J102" s="257"/>
      <c r="K102" s="258"/>
    </row>
    <row r="106" spans="1:11" x14ac:dyDescent="0.2">
      <c r="A106" s="121"/>
      <c r="B106" s="234"/>
      <c r="C106" s="235"/>
      <c r="D106" s="235"/>
      <c r="E106" s="235"/>
      <c r="F106" s="235"/>
      <c r="G106" s="235"/>
      <c r="H106" s="235"/>
      <c r="I106" s="235"/>
      <c r="J106" s="235"/>
      <c r="K106" s="236"/>
    </row>
    <row r="107" spans="1:11" ht="18" x14ac:dyDescent="0.2">
      <c r="A107" s="121"/>
      <c r="B107" s="237"/>
      <c r="C107" s="238" t="s">
        <v>103</v>
      </c>
      <c r="D107" s="239"/>
      <c r="E107" s="239"/>
      <c r="F107" s="239"/>
      <c r="G107" s="239"/>
      <c r="H107" s="239"/>
      <c r="I107" s="239"/>
      <c r="J107" s="239"/>
      <c r="K107" s="240"/>
    </row>
    <row r="108" spans="1:11" x14ac:dyDescent="0.2">
      <c r="A108" s="121"/>
      <c r="B108" s="237"/>
      <c r="C108" s="239"/>
      <c r="D108" s="239"/>
      <c r="E108" s="239"/>
      <c r="F108" s="239"/>
      <c r="G108" s="239"/>
      <c r="H108" s="239"/>
      <c r="I108" s="239"/>
      <c r="J108" s="239"/>
      <c r="K108" s="240"/>
    </row>
    <row r="109" spans="1:11" ht="12.75" x14ac:dyDescent="0.2">
      <c r="A109" s="121"/>
      <c r="B109" s="237"/>
      <c r="C109" s="241" t="s">
        <v>14</v>
      </c>
      <c r="D109" s="239"/>
      <c r="E109" s="239"/>
      <c r="F109" s="239"/>
      <c r="G109" s="239"/>
      <c r="H109" s="239"/>
      <c r="I109" s="239"/>
      <c r="J109" s="239"/>
      <c r="K109" s="240"/>
    </row>
    <row r="110" spans="1:11" ht="12.75" x14ac:dyDescent="0.2">
      <c r="A110" s="121"/>
      <c r="B110" s="237"/>
      <c r="C110" s="239"/>
      <c r="D110" s="239"/>
      <c r="E110" s="387" t="str">
        <f>E10</f>
        <v>Nemocnice Klatovy , RTG komplet</v>
      </c>
      <c r="F110" s="388"/>
      <c r="G110" s="388"/>
      <c r="H110" s="388"/>
      <c r="I110" s="239"/>
      <c r="J110" s="239"/>
      <c r="K110" s="240"/>
    </row>
    <row r="111" spans="1:11" ht="12.75" x14ac:dyDescent="0.2">
      <c r="A111" s="121"/>
      <c r="B111" s="237"/>
      <c r="C111" s="241" t="s">
        <v>83</v>
      </c>
      <c r="D111" s="239"/>
      <c r="E111" s="239"/>
      <c r="F111" s="239"/>
      <c r="G111" s="239"/>
      <c r="H111" s="239"/>
      <c r="I111" s="239"/>
      <c r="J111" s="239"/>
      <c r="K111" s="240"/>
    </row>
    <row r="112" spans="1:11" x14ac:dyDescent="0.2">
      <c r="A112" s="121"/>
      <c r="B112" s="237"/>
      <c r="C112" s="239"/>
      <c r="D112" s="239"/>
      <c r="E112" s="389" t="str">
        <f>E12</f>
        <v>VON - Vedlejší a ostatní náklady</v>
      </c>
      <c r="F112" s="390"/>
      <c r="G112" s="390"/>
      <c r="H112" s="390"/>
      <c r="I112" s="239"/>
      <c r="J112" s="239"/>
      <c r="K112" s="240"/>
    </row>
    <row r="113" spans="1:66" x14ac:dyDescent="0.2">
      <c r="A113" s="121"/>
      <c r="B113" s="237"/>
      <c r="C113" s="239"/>
      <c r="D113" s="239"/>
      <c r="E113" s="239"/>
      <c r="F113" s="239"/>
      <c r="G113" s="239"/>
      <c r="H113" s="239"/>
      <c r="I113" s="239"/>
      <c r="J113" s="239"/>
      <c r="K113" s="240"/>
    </row>
    <row r="114" spans="1:66" ht="12.75" x14ac:dyDescent="0.2">
      <c r="A114" s="121"/>
      <c r="B114" s="237"/>
      <c r="C114" s="241" t="s">
        <v>17</v>
      </c>
      <c r="D114" s="239"/>
      <c r="E114" s="239"/>
      <c r="F114" s="242" t="str">
        <f>F15</f>
        <v xml:space="preserve"> </v>
      </c>
      <c r="G114" s="239"/>
      <c r="H114" s="239"/>
      <c r="I114" s="241" t="s">
        <v>19</v>
      </c>
      <c r="J114" s="243">
        <f>IF(J15="","",J15)</f>
        <v>45658</v>
      </c>
      <c r="K114" s="240"/>
    </row>
    <row r="115" spans="1:66" x14ac:dyDescent="0.2">
      <c r="A115" s="121"/>
      <c r="B115" s="237"/>
      <c r="C115" s="239"/>
      <c r="D115" s="239"/>
      <c r="E115" s="239"/>
      <c r="F115" s="239"/>
      <c r="G115" s="239"/>
      <c r="H115" s="239"/>
      <c r="I115" s="239"/>
      <c r="J115" s="239"/>
      <c r="K115" s="240"/>
    </row>
    <row r="116" spans="1:66" ht="12.75" x14ac:dyDescent="0.2">
      <c r="A116" s="121"/>
      <c r="B116" s="237"/>
      <c r="C116" s="241" t="s">
        <v>20</v>
      </c>
      <c r="D116" s="239"/>
      <c r="E116" s="239"/>
      <c r="F116" s="242">
        <f>E18</f>
        <v>0</v>
      </c>
      <c r="G116" s="239"/>
      <c r="H116" s="239"/>
      <c r="I116" s="241" t="s">
        <v>24</v>
      </c>
      <c r="J116" s="244" t="str">
        <f>E24</f>
        <v xml:space="preserve"> </v>
      </c>
      <c r="K116" s="240"/>
    </row>
    <row r="117" spans="1:66" ht="12.75" x14ac:dyDescent="0.2">
      <c r="A117" s="121"/>
      <c r="B117" s="237"/>
      <c r="C117" s="241" t="s">
        <v>23</v>
      </c>
      <c r="D117" s="239"/>
      <c r="E117" s="239"/>
      <c r="F117" s="242" t="str">
        <f>IF(E21="","",E21)</f>
        <v>Firma</v>
      </c>
      <c r="G117" s="239"/>
      <c r="H117" s="239"/>
      <c r="I117" s="241" t="s">
        <v>26</v>
      </c>
      <c r="J117" s="244" t="str">
        <f>E27</f>
        <v/>
      </c>
      <c r="K117" s="240"/>
      <c r="BF117" s="287"/>
    </row>
    <row r="118" spans="1:66" x14ac:dyDescent="0.2">
      <c r="A118" s="121"/>
      <c r="B118" s="237"/>
      <c r="C118" s="239"/>
      <c r="D118" s="239"/>
      <c r="E118" s="239"/>
      <c r="F118" s="239"/>
      <c r="G118" s="239"/>
      <c r="H118" s="239"/>
      <c r="I118" s="239"/>
      <c r="J118" s="239"/>
      <c r="K118" s="240"/>
      <c r="BF118" s="287"/>
    </row>
    <row r="119" spans="1:66" ht="24" x14ac:dyDescent="0.2">
      <c r="A119" s="171"/>
      <c r="B119" s="245"/>
      <c r="C119" s="165" t="s">
        <v>104</v>
      </c>
      <c r="D119" s="166" t="s">
        <v>53</v>
      </c>
      <c r="E119" s="166" t="s">
        <v>49</v>
      </c>
      <c r="F119" s="166" t="s">
        <v>50</v>
      </c>
      <c r="G119" s="166" t="s">
        <v>105</v>
      </c>
      <c r="H119" s="166" t="s">
        <v>106</v>
      </c>
      <c r="I119" s="166" t="s">
        <v>107</v>
      </c>
      <c r="J119" s="166" t="s">
        <v>88</v>
      </c>
      <c r="K119" s="246" t="s">
        <v>108</v>
      </c>
      <c r="M119" s="168" t="s">
        <v>1</v>
      </c>
      <c r="N119" s="169" t="s">
        <v>32</v>
      </c>
      <c r="O119" s="169" t="s">
        <v>109</v>
      </c>
      <c r="P119" s="169" t="s">
        <v>110</v>
      </c>
      <c r="Q119" s="169" t="s">
        <v>111</v>
      </c>
      <c r="R119" s="169" t="s">
        <v>112</v>
      </c>
      <c r="S119" s="169" t="s">
        <v>113</v>
      </c>
      <c r="T119" s="170" t="s">
        <v>114</v>
      </c>
      <c r="BF119" s="287"/>
    </row>
    <row r="120" spans="1:66" ht="15.75" x14ac:dyDescent="0.25">
      <c r="A120" s="121"/>
      <c r="B120" s="237"/>
      <c r="C120" s="247" t="s">
        <v>115</v>
      </c>
      <c r="D120" s="239"/>
      <c r="E120" s="239"/>
      <c r="F120" s="239"/>
      <c r="G120" s="239"/>
      <c r="H120" s="239"/>
      <c r="I120" s="239"/>
      <c r="J120" s="248">
        <f>BK121</f>
        <v>0</v>
      </c>
      <c r="K120" s="240"/>
      <c r="BF120" s="287"/>
    </row>
    <row r="121" spans="1:66" ht="15" x14ac:dyDescent="0.2">
      <c r="A121" s="179"/>
      <c r="B121" s="249"/>
      <c r="C121" s="250"/>
      <c r="D121" s="251" t="s">
        <v>67</v>
      </c>
      <c r="E121" s="252" t="s">
        <v>305</v>
      </c>
      <c r="F121" s="252" t="s">
        <v>306</v>
      </c>
      <c r="G121" s="250"/>
      <c r="H121" s="250"/>
      <c r="I121" s="250"/>
      <c r="J121" s="253">
        <f>SUM(J122+J123)</f>
        <v>0</v>
      </c>
      <c r="K121" s="254"/>
      <c r="BF121" s="287"/>
    </row>
    <row r="122" spans="1:66" ht="24" x14ac:dyDescent="0.2">
      <c r="A122" s="121"/>
      <c r="B122" s="237"/>
      <c r="C122" s="204" t="s">
        <v>75</v>
      </c>
      <c r="D122" s="204" t="s">
        <v>120</v>
      </c>
      <c r="E122" s="205" t="s">
        <v>308</v>
      </c>
      <c r="F122" s="206" t="s">
        <v>309</v>
      </c>
      <c r="G122" s="207" t="s">
        <v>307</v>
      </c>
      <c r="H122" s="208">
        <v>1</v>
      </c>
      <c r="I122" s="52"/>
      <c r="J122" s="209">
        <f>ROUND(I122*H122,2)</f>
        <v>0</v>
      </c>
      <c r="K122" s="255" t="s">
        <v>277</v>
      </c>
      <c r="M122" s="210" t="s">
        <v>1</v>
      </c>
      <c r="N122" s="190" t="s">
        <v>33</v>
      </c>
      <c r="O122" s="296"/>
      <c r="P122" s="191">
        <f>O122*H122</f>
        <v>0</v>
      </c>
      <c r="Q122" s="191">
        <v>1.2999999999999999E-4</v>
      </c>
      <c r="R122" s="191">
        <f>Q122*H122</f>
        <v>1.2999999999999999E-4</v>
      </c>
      <c r="S122" s="191">
        <v>0</v>
      </c>
      <c r="T122" s="192">
        <f>S122*H122</f>
        <v>0</v>
      </c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  <c r="AP122" s="296"/>
      <c r="AQ122" s="296"/>
      <c r="AR122" s="193" t="s">
        <v>126</v>
      </c>
      <c r="AS122" s="296"/>
      <c r="AT122" s="193" t="s">
        <v>120</v>
      </c>
      <c r="AU122" s="193" t="s">
        <v>75</v>
      </c>
      <c r="AV122" s="296"/>
      <c r="AW122" s="296"/>
      <c r="AX122" s="296"/>
      <c r="AY122" s="113" t="s">
        <v>118</v>
      </c>
      <c r="AZ122" s="296"/>
      <c r="BA122" s="296"/>
      <c r="BB122" s="296"/>
      <c r="BC122" s="296"/>
      <c r="BD122" s="296"/>
      <c r="BE122" s="194">
        <f>IF(N122="základní",J122,0)</f>
        <v>0</v>
      </c>
      <c r="BF122" s="194">
        <f>IF(N122="snížená",J122,0)</f>
        <v>0</v>
      </c>
      <c r="BG122" s="194">
        <f>IF(N122="zákl. přenesená",J122,0)</f>
        <v>0</v>
      </c>
      <c r="BH122" s="194">
        <f>IF(N122="sníž. přenesená",J122,0)</f>
        <v>0</v>
      </c>
      <c r="BI122" s="194">
        <f>IF(N122="nulová",J122,0)</f>
        <v>0</v>
      </c>
      <c r="BJ122" s="113" t="s">
        <v>73</v>
      </c>
      <c r="BK122" s="194">
        <f>ROUND(I122*H122,2)</f>
        <v>0</v>
      </c>
      <c r="BL122" s="113" t="s">
        <v>126</v>
      </c>
      <c r="BM122" s="193" t="s">
        <v>154</v>
      </c>
      <c r="BN122" s="296"/>
    </row>
    <row r="123" spans="1:66" ht="24" x14ac:dyDescent="0.2">
      <c r="A123" s="121"/>
      <c r="B123" s="237"/>
      <c r="C123" s="204" t="s">
        <v>146</v>
      </c>
      <c r="D123" s="204" t="s">
        <v>120</v>
      </c>
      <c r="E123" s="205" t="s">
        <v>310</v>
      </c>
      <c r="F123" s="206" t="s">
        <v>311</v>
      </c>
      <c r="G123" s="207" t="s">
        <v>307</v>
      </c>
      <c r="H123" s="208">
        <v>1</v>
      </c>
      <c r="I123" s="52"/>
      <c r="J123" s="209">
        <f t="shared" ref="J123" si="0">ROUND(I123*H123,2)</f>
        <v>0</v>
      </c>
      <c r="K123" s="255" t="s">
        <v>277</v>
      </c>
      <c r="M123" s="210" t="s">
        <v>1</v>
      </c>
      <c r="N123" s="190" t="s">
        <v>33</v>
      </c>
      <c r="O123" s="296"/>
      <c r="P123" s="191">
        <f>O123*H123</f>
        <v>0</v>
      </c>
      <c r="Q123" s="191">
        <v>4.0000000000000003E-5</v>
      </c>
      <c r="R123" s="191">
        <f>Q123*H123</f>
        <v>4.0000000000000003E-5</v>
      </c>
      <c r="S123" s="191">
        <v>0</v>
      </c>
      <c r="T123" s="192">
        <f>S123*H123</f>
        <v>0</v>
      </c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F123" s="296"/>
      <c r="AG123" s="296"/>
      <c r="AH123" s="296"/>
      <c r="AI123" s="296"/>
      <c r="AJ123" s="296"/>
      <c r="AK123" s="296"/>
      <c r="AL123" s="296"/>
      <c r="AM123" s="296"/>
      <c r="AN123" s="296"/>
      <c r="AO123" s="296"/>
      <c r="AP123" s="296"/>
      <c r="AQ123" s="296"/>
      <c r="AR123" s="193" t="s">
        <v>126</v>
      </c>
      <c r="AS123" s="296"/>
      <c r="AT123" s="193" t="s">
        <v>120</v>
      </c>
      <c r="AU123" s="193" t="s">
        <v>75</v>
      </c>
      <c r="AV123" s="296"/>
      <c r="AW123" s="296"/>
      <c r="AX123" s="296"/>
      <c r="AY123" s="113" t="s">
        <v>118</v>
      </c>
      <c r="AZ123" s="296"/>
      <c r="BA123" s="296"/>
      <c r="BB123" s="296"/>
      <c r="BC123" s="296"/>
      <c r="BD123" s="296"/>
      <c r="BE123" s="194">
        <f>IF(N123="základní",J123,0)</f>
        <v>0</v>
      </c>
      <c r="BF123" s="194">
        <f>IF(N123="snížená",J123,0)</f>
        <v>0</v>
      </c>
      <c r="BG123" s="194">
        <f>IF(N123="zákl. přenesená",J123,0)</f>
        <v>0</v>
      </c>
      <c r="BH123" s="194">
        <f>IF(N123="sníž. přenesená",J123,0)</f>
        <v>0</v>
      </c>
      <c r="BI123" s="194">
        <f>IF(N123="nulová",J123,0)</f>
        <v>0</v>
      </c>
      <c r="BJ123" s="113" t="s">
        <v>73</v>
      </c>
      <c r="BK123" s="194">
        <f>ROUND(I123*H123,2)</f>
        <v>0</v>
      </c>
      <c r="BL123" s="113" t="s">
        <v>126</v>
      </c>
      <c r="BM123" s="193" t="s">
        <v>158</v>
      </c>
      <c r="BN123" s="296"/>
    </row>
    <row r="124" spans="1:66" x14ac:dyDescent="0.2">
      <c r="A124" s="121"/>
      <c r="B124" s="256"/>
      <c r="C124" s="257"/>
      <c r="D124" s="257"/>
      <c r="E124" s="257"/>
      <c r="F124" s="257"/>
      <c r="G124" s="257"/>
      <c r="H124" s="257"/>
      <c r="I124" s="257"/>
      <c r="J124" s="257"/>
      <c r="K124" s="258"/>
      <c r="BF124" s="287"/>
    </row>
    <row r="125" spans="1:66" x14ac:dyDescent="0.2">
      <c r="BF125" s="287"/>
    </row>
    <row r="126" spans="1:66" x14ac:dyDescent="0.2">
      <c r="BF126" s="287"/>
    </row>
    <row r="127" spans="1:66" x14ac:dyDescent="0.2">
      <c r="BF127" s="287"/>
    </row>
    <row r="128" spans="1:66" x14ac:dyDescent="0.2">
      <c r="BF128" s="287"/>
    </row>
  </sheetData>
  <sheetProtection algorithmName="SHA-512" hashValue="sBaAGdF0vxXTzJ32CVOFA9BJQjODr6236SYUOhTbR6hX+H/By9AjJ4bZ7rCtwqGZold+dlwS+UzVmt5gw9W2Uw==" saltValue="cvI3zezcbw7r+Zvn9nujkw==" spinCount="100000" sheet="1" objects="1" scenarios="1"/>
  <mergeCells count="8">
    <mergeCell ref="E110:H110"/>
    <mergeCell ref="E112:H112"/>
    <mergeCell ref="E10:H10"/>
    <mergeCell ref="E12:H12"/>
    <mergeCell ref="E21:H21"/>
    <mergeCell ref="E30:H30"/>
    <mergeCell ref="E88:H88"/>
    <mergeCell ref="E90:H90"/>
  </mergeCells>
  <pageMargins left="0.7" right="0.7" top="0.78740157499999996" bottom="0.78740157499999996" header="0.3" footer="0.3"/>
  <pageSetup paperSize="9"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76"/>
  <sheetViews>
    <sheetView showGridLines="0" workbookViewId="0">
      <selection activeCell="A2" sqref="A2"/>
    </sheetView>
  </sheetViews>
  <sheetFormatPr defaultRowHeight="11.25" x14ac:dyDescent="0.2"/>
  <cols>
    <col min="1" max="1" width="8.33203125" style="54" customWidth="1"/>
    <col min="2" max="2" width="1.1640625" style="54" customWidth="1"/>
    <col min="3" max="3" width="4.1640625" style="54" customWidth="1"/>
    <col min="4" max="4" width="4.33203125" style="54" customWidth="1"/>
    <col min="5" max="5" width="17.1640625" style="54" customWidth="1"/>
    <col min="6" max="6" width="50.83203125" style="54" customWidth="1"/>
    <col min="7" max="7" width="7.5" style="54" customWidth="1"/>
    <col min="8" max="8" width="14" style="54" customWidth="1"/>
    <col min="9" max="9" width="15.83203125" style="54" customWidth="1"/>
    <col min="10" max="11" width="22.33203125" style="54" customWidth="1"/>
    <col min="12" max="12" width="23.1640625" style="54" customWidth="1"/>
    <col min="13" max="13" width="10.83203125" style="54" hidden="1" customWidth="1"/>
    <col min="14" max="14" width="0" style="54" hidden="1" customWidth="1"/>
    <col min="15" max="20" width="14.1640625" style="54" hidden="1" customWidth="1"/>
    <col min="21" max="21" width="16.33203125" style="54" hidden="1" customWidth="1"/>
    <col min="22" max="22" width="12.33203125" style="54" hidden="1" customWidth="1"/>
    <col min="23" max="23" width="16.33203125" style="54" hidden="1" customWidth="1"/>
    <col min="24" max="24" width="12.33203125" style="54" hidden="1" customWidth="1"/>
    <col min="25" max="25" width="15" style="54" hidden="1" customWidth="1"/>
    <col min="26" max="26" width="11" style="54" hidden="1" customWidth="1"/>
    <col min="27" max="27" width="15" style="54" hidden="1" customWidth="1"/>
    <col min="28" max="28" width="16.33203125" style="54" hidden="1" customWidth="1"/>
    <col min="29" max="29" width="11" style="54" hidden="1" customWidth="1"/>
    <col min="30" max="30" width="15" style="54" hidden="1" customWidth="1"/>
    <col min="31" max="31" width="16.33203125" style="54" hidden="1" customWidth="1"/>
    <col min="32" max="67" width="0" style="54" hidden="1" customWidth="1"/>
    <col min="68" max="16384" width="9.33203125" style="54"/>
  </cols>
  <sheetData>
    <row r="2" spans="2:46" ht="36.950000000000003" customHeight="1" x14ac:dyDescent="0.2">
      <c r="L2" s="396" t="s">
        <v>5</v>
      </c>
      <c r="M2" s="397"/>
      <c r="N2" s="397"/>
      <c r="O2" s="397"/>
      <c r="P2" s="397"/>
      <c r="Q2" s="397"/>
      <c r="R2" s="397"/>
      <c r="S2" s="397"/>
      <c r="T2" s="397"/>
      <c r="U2" s="397"/>
      <c r="V2" s="397"/>
      <c r="AT2" s="113" t="s">
        <v>79</v>
      </c>
    </row>
    <row r="3" spans="2:46" ht="6.95" customHeight="1" x14ac:dyDescent="0.2">
      <c r="B3" s="114"/>
      <c r="C3" s="115"/>
      <c r="D3" s="115"/>
      <c r="E3" s="115"/>
      <c r="F3" s="115"/>
      <c r="G3" s="115"/>
      <c r="H3" s="115"/>
      <c r="I3" s="115"/>
      <c r="J3" s="115"/>
      <c r="K3" s="115"/>
      <c r="L3" s="116"/>
      <c r="AT3" s="113" t="s">
        <v>75</v>
      </c>
    </row>
    <row r="4" spans="2:46" ht="24.95" customHeight="1" x14ac:dyDescent="0.2">
      <c r="B4" s="116"/>
      <c r="D4" s="117" t="s">
        <v>82</v>
      </c>
      <c r="L4" s="116"/>
      <c r="M4" s="118" t="s">
        <v>10</v>
      </c>
      <c r="AT4" s="113" t="s">
        <v>3</v>
      </c>
    </row>
    <row r="5" spans="2:46" ht="6.95" customHeight="1" x14ac:dyDescent="0.2">
      <c r="B5" s="116"/>
      <c r="L5" s="116"/>
    </row>
    <row r="6" spans="2:46" ht="12" customHeight="1" x14ac:dyDescent="0.2">
      <c r="B6" s="116"/>
      <c r="D6" s="119" t="s">
        <v>14</v>
      </c>
      <c r="L6" s="116"/>
    </row>
    <row r="7" spans="2:46" ht="16.5" customHeight="1" x14ac:dyDescent="0.2">
      <c r="B7" s="116"/>
      <c r="E7" s="398" t="str">
        <f>'Rekapitulace stavby'!K6</f>
        <v>Nemocnice Klatovy , RTG komplet</v>
      </c>
      <c r="F7" s="399"/>
      <c r="G7" s="399"/>
      <c r="H7" s="399"/>
      <c r="L7" s="116"/>
    </row>
    <row r="8" spans="2:46" ht="12" customHeight="1" x14ac:dyDescent="0.2">
      <c r="B8" s="116"/>
      <c r="D8" s="119" t="s">
        <v>83</v>
      </c>
      <c r="L8" s="116"/>
    </row>
    <row r="9" spans="2:46" s="121" customFormat="1" ht="16.5" customHeight="1" x14ac:dyDescent="0.2">
      <c r="B9" s="120"/>
      <c r="E9" s="398" t="s">
        <v>400</v>
      </c>
      <c r="F9" s="395"/>
      <c r="G9" s="395"/>
      <c r="H9" s="395"/>
      <c r="L9" s="120"/>
    </row>
    <row r="10" spans="2:46" s="121" customFormat="1" ht="12" customHeight="1" x14ac:dyDescent="0.2">
      <c r="B10" s="120"/>
      <c r="D10" s="119" t="s">
        <v>85</v>
      </c>
      <c r="L10" s="120"/>
    </row>
    <row r="11" spans="2:46" s="121" customFormat="1" ht="16.5" customHeight="1" x14ac:dyDescent="0.2">
      <c r="B11" s="120"/>
      <c r="E11" s="394" t="s">
        <v>399</v>
      </c>
      <c r="F11" s="395"/>
      <c r="G11" s="395"/>
      <c r="H11" s="395"/>
      <c r="L11" s="120"/>
    </row>
    <row r="12" spans="2:46" s="121" customFormat="1" x14ac:dyDescent="0.2">
      <c r="B12" s="120"/>
      <c r="L12" s="120"/>
    </row>
    <row r="13" spans="2:46" s="121" customFormat="1" ht="12" customHeight="1" x14ac:dyDescent="0.2">
      <c r="B13" s="120"/>
      <c r="D13" s="119" t="s">
        <v>15</v>
      </c>
      <c r="F13" s="122" t="s">
        <v>1</v>
      </c>
      <c r="I13" s="119" t="s">
        <v>16</v>
      </c>
      <c r="J13" s="122" t="s">
        <v>1</v>
      </c>
      <c r="L13" s="120"/>
    </row>
    <row r="14" spans="2:46" s="121" customFormat="1" ht="12" customHeight="1" x14ac:dyDescent="0.2">
      <c r="B14" s="120"/>
      <c r="D14" s="119" t="s">
        <v>17</v>
      </c>
      <c r="F14" s="122" t="s">
        <v>18</v>
      </c>
      <c r="I14" s="119" t="s">
        <v>19</v>
      </c>
      <c r="J14" s="123">
        <f>'Rekapitulace stavby'!AN8</f>
        <v>45658</v>
      </c>
      <c r="L14" s="120"/>
    </row>
    <row r="15" spans="2:46" s="121" customFormat="1" ht="10.9" customHeight="1" x14ac:dyDescent="0.2">
      <c r="B15" s="120"/>
      <c r="L15" s="120"/>
    </row>
    <row r="16" spans="2:46" s="121" customFormat="1" ht="12" customHeight="1" x14ac:dyDescent="0.2">
      <c r="B16" s="120"/>
      <c r="D16" s="119" t="s">
        <v>20</v>
      </c>
      <c r="I16" s="119" t="s">
        <v>21</v>
      </c>
      <c r="J16" s="122" t="str">
        <f>IF('Rekapitulace stavby'!AN10="","",'Rekapitulace stavby'!AN10)</f>
        <v/>
      </c>
      <c r="L16" s="120"/>
    </row>
    <row r="17" spans="2:12" s="121" customFormat="1" ht="18" customHeight="1" x14ac:dyDescent="0.2">
      <c r="B17" s="120"/>
      <c r="E17" s="122" t="str">
        <f>IF('Rekapitulace stavby'!E11="","",'Rekapitulace stavby'!E11)</f>
        <v xml:space="preserve"> </v>
      </c>
      <c r="I17" s="119" t="s">
        <v>22</v>
      </c>
      <c r="J17" s="122" t="str">
        <f>IF('Rekapitulace stavby'!AN11="","",'Rekapitulace stavby'!AN11)</f>
        <v/>
      </c>
      <c r="L17" s="120"/>
    </row>
    <row r="18" spans="2:12" s="121" customFormat="1" ht="6.95" customHeight="1" x14ac:dyDescent="0.2">
      <c r="B18" s="120"/>
      <c r="L18" s="120"/>
    </row>
    <row r="19" spans="2:12" s="121" customFormat="1" ht="12" customHeight="1" x14ac:dyDescent="0.2">
      <c r="B19" s="120"/>
      <c r="D19" s="119" t="s">
        <v>23</v>
      </c>
      <c r="I19" s="119" t="s">
        <v>21</v>
      </c>
      <c r="J19" s="203" t="str">
        <f>'Rekapitulace stavby'!AN13</f>
        <v>IČ</v>
      </c>
      <c r="L19" s="120"/>
    </row>
    <row r="20" spans="2:12" s="121" customFormat="1" ht="18" customHeight="1" x14ac:dyDescent="0.2">
      <c r="B20" s="120"/>
      <c r="E20" s="400" t="str">
        <f>'Rekapitulace stavby'!E14</f>
        <v>Firma</v>
      </c>
      <c r="F20" s="401"/>
      <c r="G20" s="401"/>
      <c r="H20" s="401"/>
      <c r="I20" s="119" t="s">
        <v>22</v>
      </c>
      <c r="J20" s="203" t="str">
        <f>'Rekapitulace stavby'!AN14</f>
        <v>DIČ</v>
      </c>
      <c r="L20" s="120"/>
    </row>
    <row r="21" spans="2:12" s="121" customFormat="1" ht="6.95" customHeight="1" x14ac:dyDescent="0.2">
      <c r="B21" s="120"/>
      <c r="L21" s="120"/>
    </row>
    <row r="22" spans="2:12" s="121" customFormat="1" ht="12" customHeight="1" x14ac:dyDescent="0.2">
      <c r="B22" s="120"/>
      <c r="D22" s="119" t="s">
        <v>24</v>
      </c>
      <c r="I22" s="119" t="s">
        <v>21</v>
      </c>
      <c r="J22" s="122" t="str">
        <f>IF('Rekapitulace stavby'!AN16="","",'Rekapitulace stavby'!AN16)</f>
        <v/>
      </c>
      <c r="L22" s="120"/>
    </row>
    <row r="23" spans="2:12" s="121" customFormat="1" ht="18" customHeight="1" x14ac:dyDescent="0.2">
      <c r="B23" s="120"/>
      <c r="E23" s="122" t="str">
        <f>IF('Rekapitulace stavby'!E17="","",'Rekapitulace stavby'!E17)</f>
        <v xml:space="preserve"> </v>
      </c>
      <c r="I23" s="119" t="s">
        <v>22</v>
      </c>
      <c r="J23" s="122" t="str">
        <f>IF('Rekapitulace stavby'!AN17="","",'Rekapitulace stavby'!AN17)</f>
        <v/>
      </c>
      <c r="L23" s="120"/>
    </row>
    <row r="24" spans="2:12" s="121" customFormat="1" ht="6.95" customHeight="1" x14ac:dyDescent="0.2">
      <c r="B24" s="120"/>
      <c r="L24" s="120"/>
    </row>
    <row r="25" spans="2:12" s="121" customFormat="1" ht="12" customHeight="1" x14ac:dyDescent="0.2">
      <c r="B25" s="120"/>
      <c r="D25" s="119" t="s">
        <v>26</v>
      </c>
      <c r="I25" s="119" t="s">
        <v>21</v>
      </c>
      <c r="J25" s="122" t="str">
        <f>IF('Rekapitulace stavby'!AN19="","",'Rekapitulace stavby'!AN19)</f>
        <v/>
      </c>
      <c r="L25" s="120"/>
    </row>
    <row r="26" spans="2:12" s="121" customFormat="1" ht="18" customHeight="1" x14ac:dyDescent="0.2">
      <c r="B26" s="120"/>
      <c r="E26" s="122" t="str">
        <f>IF('Rekapitulace stavby'!E20="","",'Rekapitulace stavby'!E20)</f>
        <v xml:space="preserve"> </v>
      </c>
      <c r="I26" s="119" t="s">
        <v>22</v>
      </c>
      <c r="J26" s="122" t="str">
        <f>IF('Rekapitulace stavby'!AN20="","",'Rekapitulace stavby'!AN20)</f>
        <v/>
      </c>
      <c r="L26" s="120"/>
    </row>
    <row r="27" spans="2:12" s="121" customFormat="1" ht="6.95" customHeight="1" x14ac:dyDescent="0.2">
      <c r="B27" s="120"/>
      <c r="L27" s="120"/>
    </row>
    <row r="28" spans="2:12" s="121" customFormat="1" ht="12" customHeight="1" x14ac:dyDescent="0.2">
      <c r="B28" s="120"/>
      <c r="D28" s="119" t="s">
        <v>27</v>
      </c>
      <c r="L28" s="120"/>
    </row>
    <row r="29" spans="2:12" s="125" customFormat="1" ht="16.5" customHeight="1" x14ac:dyDescent="0.2">
      <c r="B29" s="124"/>
      <c r="E29" s="402" t="s">
        <v>1</v>
      </c>
      <c r="F29" s="402"/>
      <c r="G29" s="402"/>
      <c r="H29" s="402"/>
      <c r="L29" s="124"/>
    </row>
    <row r="30" spans="2:12" s="121" customFormat="1" ht="6.95" customHeight="1" x14ac:dyDescent="0.2">
      <c r="B30" s="120"/>
      <c r="L30" s="120"/>
    </row>
    <row r="31" spans="2:12" s="121" customFormat="1" ht="6.95" customHeight="1" x14ac:dyDescent="0.2">
      <c r="B31" s="120"/>
      <c r="D31" s="126"/>
      <c r="E31" s="126"/>
      <c r="F31" s="126"/>
      <c r="G31" s="126"/>
      <c r="H31" s="126"/>
      <c r="I31" s="126"/>
      <c r="J31" s="126"/>
      <c r="K31" s="126"/>
      <c r="L31" s="120"/>
    </row>
    <row r="32" spans="2:12" s="121" customFormat="1" ht="25.35" customHeight="1" x14ac:dyDescent="0.2">
      <c r="B32" s="120"/>
      <c r="D32" s="127" t="s">
        <v>28</v>
      </c>
      <c r="J32" s="128">
        <f>ROUND(J132, 2)</f>
        <v>0</v>
      </c>
      <c r="L32" s="120"/>
    </row>
    <row r="33" spans="2:12" s="121" customFormat="1" ht="6.95" customHeight="1" x14ac:dyDescent="0.2">
      <c r="B33" s="120"/>
      <c r="D33" s="126"/>
      <c r="E33" s="126"/>
      <c r="F33" s="126"/>
      <c r="G33" s="126"/>
      <c r="H33" s="126"/>
      <c r="I33" s="126"/>
      <c r="J33" s="126"/>
      <c r="K33" s="126"/>
      <c r="L33" s="120"/>
    </row>
    <row r="34" spans="2:12" s="121" customFormat="1" ht="14.45" customHeight="1" x14ac:dyDescent="0.2">
      <c r="B34" s="120"/>
      <c r="F34" s="129" t="s">
        <v>30</v>
      </c>
      <c r="I34" s="129" t="s">
        <v>29</v>
      </c>
      <c r="J34" s="129" t="s">
        <v>31</v>
      </c>
      <c r="L34" s="120"/>
    </row>
    <row r="35" spans="2:12" s="121" customFormat="1" ht="14.45" customHeight="1" x14ac:dyDescent="0.2">
      <c r="B35" s="120"/>
      <c r="D35" s="130" t="s">
        <v>32</v>
      </c>
      <c r="E35" s="119" t="s">
        <v>33</v>
      </c>
      <c r="F35" s="131">
        <f>ROUND((SUM(BE132:BE175)),  2)</f>
        <v>0</v>
      </c>
      <c r="I35" s="132">
        <v>0.21</v>
      </c>
      <c r="J35" s="131">
        <f>ROUND(((SUM(BE132:BE175))*I35),  2)</f>
        <v>0</v>
      </c>
      <c r="L35" s="120"/>
    </row>
    <row r="36" spans="2:12" s="121" customFormat="1" ht="14.45" customHeight="1" x14ac:dyDescent="0.2">
      <c r="B36" s="120"/>
      <c r="E36" s="119" t="s">
        <v>34</v>
      </c>
      <c r="F36" s="131">
        <f>ROUND((SUM(BF132:BF175)),  2)</f>
        <v>0</v>
      </c>
      <c r="I36" s="132">
        <v>0.12</v>
      </c>
      <c r="J36" s="131">
        <f>ROUND(((SUM(BF132:BF175))*I36),  2)</f>
        <v>0</v>
      </c>
      <c r="L36" s="120"/>
    </row>
    <row r="37" spans="2:12" s="121" customFormat="1" ht="14.45" hidden="1" customHeight="1" x14ac:dyDescent="0.2">
      <c r="B37" s="120"/>
      <c r="E37" s="119" t="s">
        <v>35</v>
      </c>
      <c r="F37" s="131">
        <f>ROUND((SUM(BG132:BG175)),  2)</f>
        <v>0</v>
      </c>
      <c r="I37" s="132">
        <v>0.21</v>
      </c>
      <c r="J37" s="131">
        <f>0</f>
        <v>0</v>
      </c>
      <c r="L37" s="120"/>
    </row>
    <row r="38" spans="2:12" s="121" customFormat="1" ht="14.45" hidden="1" customHeight="1" x14ac:dyDescent="0.2">
      <c r="B38" s="120"/>
      <c r="E38" s="119" t="s">
        <v>36</v>
      </c>
      <c r="F38" s="131">
        <f>ROUND((SUM(BH132:BH175)),  2)</f>
        <v>0</v>
      </c>
      <c r="I38" s="132">
        <v>0.12</v>
      </c>
      <c r="J38" s="131">
        <f>0</f>
        <v>0</v>
      </c>
      <c r="L38" s="120"/>
    </row>
    <row r="39" spans="2:12" s="121" customFormat="1" ht="14.45" hidden="1" customHeight="1" x14ac:dyDescent="0.2">
      <c r="B39" s="120"/>
      <c r="E39" s="119" t="s">
        <v>37</v>
      </c>
      <c r="F39" s="131">
        <f>ROUND((SUM(BI132:BI175)),  2)</f>
        <v>0</v>
      </c>
      <c r="I39" s="132">
        <v>0</v>
      </c>
      <c r="J39" s="131">
        <f>0</f>
        <v>0</v>
      </c>
      <c r="L39" s="120"/>
    </row>
    <row r="40" spans="2:12" s="121" customFormat="1" ht="6.95" customHeight="1" x14ac:dyDescent="0.2">
      <c r="B40" s="120"/>
      <c r="L40" s="120"/>
    </row>
    <row r="41" spans="2:12" s="121" customFormat="1" ht="25.35" customHeight="1" x14ac:dyDescent="0.2">
      <c r="B41" s="120"/>
      <c r="C41" s="133"/>
      <c r="D41" s="134" t="s">
        <v>38</v>
      </c>
      <c r="E41" s="135"/>
      <c r="F41" s="135"/>
      <c r="G41" s="136" t="s">
        <v>39</v>
      </c>
      <c r="H41" s="137" t="s">
        <v>40</v>
      </c>
      <c r="I41" s="135"/>
      <c r="J41" s="138">
        <f>SUM(J32:J39)</f>
        <v>0</v>
      </c>
      <c r="K41" s="139"/>
      <c r="L41" s="120"/>
    </row>
    <row r="42" spans="2:12" s="121" customFormat="1" ht="14.45" customHeight="1" x14ac:dyDescent="0.2">
      <c r="B42" s="120"/>
      <c r="L42" s="120"/>
    </row>
    <row r="43" spans="2:12" ht="14.45" customHeight="1" x14ac:dyDescent="0.2">
      <c r="B43" s="116"/>
      <c r="L43" s="116"/>
    </row>
    <row r="44" spans="2:12" ht="14.45" customHeight="1" x14ac:dyDescent="0.2">
      <c r="B44" s="116"/>
      <c r="L44" s="116"/>
    </row>
    <row r="45" spans="2:12" ht="14.45" customHeight="1" x14ac:dyDescent="0.2">
      <c r="B45" s="116"/>
      <c r="L45" s="116"/>
    </row>
    <row r="46" spans="2:12" ht="14.45" customHeight="1" x14ac:dyDescent="0.2">
      <c r="B46" s="116"/>
      <c r="L46" s="116"/>
    </row>
    <row r="47" spans="2:12" ht="14.45" customHeight="1" x14ac:dyDescent="0.2">
      <c r="B47" s="116"/>
      <c r="L47" s="116"/>
    </row>
    <row r="48" spans="2:12" ht="14.45" customHeight="1" x14ac:dyDescent="0.2">
      <c r="B48" s="116"/>
      <c r="L48" s="116"/>
    </row>
    <row r="49" spans="2:12" ht="14.45" customHeight="1" x14ac:dyDescent="0.2">
      <c r="B49" s="116"/>
      <c r="L49" s="116"/>
    </row>
    <row r="50" spans="2:12" s="121" customFormat="1" ht="14.45" customHeight="1" x14ac:dyDescent="0.2">
      <c r="B50" s="120"/>
      <c r="D50" s="140" t="s">
        <v>41</v>
      </c>
      <c r="E50" s="141"/>
      <c r="F50" s="141"/>
      <c r="G50" s="140" t="s">
        <v>42</v>
      </c>
      <c r="H50" s="141"/>
      <c r="I50" s="141"/>
      <c r="J50" s="141"/>
      <c r="K50" s="141"/>
      <c r="L50" s="120"/>
    </row>
    <row r="51" spans="2:12" x14ac:dyDescent="0.2">
      <c r="B51" s="116"/>
      <c r="L51" s="116"/>
    </row>
    <row r="52" spans="2:12" x14ac:dyDescent="0.2">
      <c r="B52" s="116"/>
      <c r="L52" s="116"/>
    </row>
    <row r="53" spans="2:12" x14ac:dyDescent="0.2">
      <c r="B53" s="116"/>
      <c r="L53" s="116"/>
    </row>
    <row r="54" spans="2:12" x14ac:dyDescent="0.2">
      <c r="B54" s="116"/>
      <c r="L54" s="116"/>
    </row>
    <row r="55" spans="2:12" x14ac:dyDescent="0.2">
      <c r="B55" s="116"/>
      <c r="L55" s="116"/>
    </row>
    <row r="56" spans="2:12" x14ac:dyDescent="0.2">
      <c r="B56" s="116"/>
      <c r="L56" s="116"/>
    </row>
    <row r="57" spans="2:12" x14ac:dyDescent="0.2">
      <c r="B57" s="116"/>
      <c r="L57" s="116"/>
    </row>
    <row r="58" spans="2:12" x14ac:dyDescent="0.2">
      <c r="B58" s="116"/>
      <c r="L58" s="116"/>
    </row>
    <row r="59" spans="2:12" x14ac:dyDescent="0.2">
      <c r="B59" s="116"/>
      <c r="L59" s="116"/>
    </row>
    <row r="60" spans="2:12" x14ac:dyDescent="0.2">
      <c r="B60" s="116"/>
      <c r="L60" s="116"/>
    </row>
    <row r="61" spans="2:12" s="121" customFormat="1" ht="12.75" x14ac:dyDescent="0.2">
      <c r="B61" s="120"/>
      <c r="D61" s="142" t="s">
        <v>43</v>
      </c>
      <c r="E61" s="143"/>
      <c r="F61" s="144" t="s">
        <v>44</v>
      </c>
      <c r="G61" s="142" t="s">
        <v>43</v>
      </c>
      <c r="H61" s="143"/>
      <c r="I61" s="143"/>
      <c r="J61" s="145" t="s">
        <v>44</v>
      </c>
      <c r="K61" s="143"/>
      <c r="L61" s="120"/>
    </row>
    <row r="62" spans="2:12" x14ac:dyDescent="0.2">
      <c r="B62" s="116"/>
      <c r="L62" s="116"/>
    </row>
    <row r="63" spans="2:12" x14ac:dyDescent="0.2">
      <c r="B63" s="116"/>
      <c r="L63" s="116"/>
    </row>
    <row r="64" spans="2:12" x14ac:dyDescent="0.2">
      <c r="B64" s="116"/>
      <c r="L64" s="116"/>
    </row>
    <row r="65" spans="2:12" s="121" customFormat="1" ht="12.75" x14ac:dyDescent="0.2">
      <c r="B65" s="120"/>
      <c r="D65" s="140" t="s">
        <v>45</v>
      </c>
      <c r="E65" s="141"/>
      <c r="F65" s="141"/>
      <c r="G65" s="140" t="s">
        <v>46</v>
      </c>
      <c r="H65" s="141"/>
      <c r="I65" s="141"/>
      <c r="J65" s="141"/>
      <c r="K65" s="141"/>
      <c r="L65" s="120"/>
    </row>
    <row r="66" spans="2:12" x14ac:dyDescent="0.2">
      <c r="B66" s="116"/>
      <c r="L66" s="116"/>
    </row>
    <row r="67" spans="2:12" x14ac:dyDescent="0.2">
      <c r="B67" s="116"/>
      <c r="L67" s="116"/>
    </row>
    <row r="68" spans="2:12" x14ac:dyDescent="0.2">
      <c r="B68" s="116"/>
      <c r="L68" s="116"/>
    </row>
    <row r="69" spans="2:12" x14ac:dyDescent="0.2">
      <c r="B69" s="116"/>
      <c r="L69" s="116"/>
    </row>
    <row r="70" spans="2:12" x14ac:dyDescent="0.2">
      <c r="B70" s="116"/>
      <c r="L70" s="116"/>
    </row>
    <row r="71" spans="2:12" x14ac:dyDescent="0.2">
      <c r="B71" s="116"/>
      <c r="L71" s="116"/>
    </row>
    <row r="72" spans="2:12" x14ac:dyDescent="0.2">
      <c r="B72" s="116"/>
      <c r="L72" s="116"/>
    </row>
    <row r="73" spans="2:12" x14ac:dyDescent="0.2">
      <c r="B73" s="116"/>
      <c r="L73" s="116"/>
    </row>
    <row r="74" spans="2:12" x14ac:dyDescent="0.2">
      <c r="B74" s="116"/>
      <c r="L74" s="116"/>
    </row>
    <row r="75" spans="2:12" x14ac:dyDescent="0.2">
      <c r="B75" s="116"/>
      <c r="L75" s="116"/>
    </row>
    <row r="76" spans="2:12" s="121" customFormat="1" ht="12.75" x14ac:dyDescent="0.2">
      <c r="B76" s="120"/>
      <c r="D76" s="142" t="s">
        <v>43</v>
      </c>
      <c r="E76" s="143"/>
      <c r="F76" s="144" t="s">
        <v>44</v>
      </c>
      <c r="G76" s="142" t="s">
        <v>43</v>
      </c>
      <c r="H76" s="143"/>
      <c r="I76" s="143"/>
      <c r="J76" s="145" t="s">
        <v>44</v>
      </c>
      <c r="K76" s="143"/>
      <c r="L76" s="120"/>
    </row>
    <row r="77" spans="2:12" s="121" customFormat="1" ht="14.45" customHeight="1" x14ac:dyDescent="0.2"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120"/>
    </row>
    <row r="81" spans="2:12" s="121" customFormat="1" ht="6.95" customHeight="1" x14ac:dyDescent="0.2"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120"/>
    </row>
    <row r="82" spans="2:12" s="121" customFormat="1" ht="24.95" customHeight="1" x14ac:dyDescent="0.2">
      <c r="B82" s="120"/>
      <c r="C82" s="117" t="s">
        <v>86</v>
      </c>
      <c r="L82" s="120"/>
    </row>
    <row r="83" spans="2:12" s="121" customFormat="1" ht="6.95" customHeight="1" x14ac:dyDescent="0.2">
      <c r="B83" s="120"/>
      <c r="L83" s="120"/>
    </row>
    <row r="84" spans="2:12" s="121" customFormat="1" ht="12" customHeight="1" x14ac:dyDescent="0.2">
      <c r="B84" s="120"/>
      <c r="C84" s="119" t="s">
        <v>14</v>
      </c>
      <c r="L84" s="120"/>
    </row>
    <row r="85" spans="2:12" s="121" customFormat="1" ht="16.5" customHeight="1" x14ac:dyDescent="0.2">
      <c r="B85" s="120"/>
      <c r="E85" s="398" t="str">
        <f>E7</f>
        <v>Nemocnice Klatovy , RTG komplet</v>
      </c>
      <c r="F85" s="399"/>
      <c r="G85" s="399"/>
      <c r="H85" s="399"/>
      <c r="L85" s="120"/>
    </row>
    <row r="86" spans="2:12" ht="12" customHeight="1" x14ac:dyDescent="0.2">
      <c r="B86" s="116"/>
      <c r="C86" s="119" t="s">
        <v>83</v>
      </c>
      <c r="L86" s="116"/>
    </row>
    <row r="87" spans="2:12" s="121" customFormat="1" ht="16.5" customHeight="1" x14ac:dyDescent="0.2">
      <c r="B87" s="120"/>
      <c r="E87" s="398" t="s">
        <v>400</v>
      </c>
      <c r="F87" s="395"/>
      <c r="G87" s="395"/>
      <c r="H87" s="395"/>
      <c r="L87" s="120"/>
    </row>
    <row r="88" spans="2:12" s="121" customFormat="1" ht="12" customHeight="1" x14ac:dyDescent="0.2">
      <c r="B88" s="120"/>
      <c r="C88" s="119" t="s">
        <v>85</v>
      </c>
      <c r="L88" s="120"/>
    </row>
    <row r="89" spans="2:12" s="121" customFormat="1" ht="16.5" customHeight="1" x14ac:dyDescent="0.2">
      <c r="B89" s="120"/>
      <c r="E89" s="394" t="str">
        <f>E11</f>
        <v xml:space="preserve">A01 - Stavebně konstrukční část </v>
      </c>
      <c r="F89" s="395"/>
      <c r="G89" s="395"/>
      <c r="H89" s="395"/>
      <c r="L89" s="120"/>
    </row>
    <row r="90" spans="2:12" s="121" customFormat="1" ht="6.95" customHeight="1" x14ac:dyDescent="0.2">
      <c r="B90" s="120"/>
      <c r="L90" s="120"/>
    </row>
    <row r="91" spans="2:12" s="121" customFormat="1" ht="12" customHeight="1" x14ac:dyDescent="0.2">
      <c r="B91" s="120"/>
      <c r="C91" s="119" t="s">
        <v>17</v>
      </c>
      <c r="F91" s="122" t="str">
        <f>F14</f>
        <v xml:space="preserve"> </v>
      </c>
      <c r="I91" s="119" t="s">
        <v>19</v>
      </c>
      <c r="J91" s="123">
        <f>IF(J14="","",J14)</f>
        <v>45658</v>
      </c>
      <c r="L91" s="120"/>
    </row>
    <row r="92" spans="2:12" s="121" customFormat="1" ht="6.95" customHeight="1" x14ac:dyDescent="0.2">
      <c r="B92" s="120"/>
      <c r="L92" s="120"/>
    </row>
    <row r="93" spans="2:12" s="121" customFormat="1" ht="15.2" customHeight="1" x14ac:dyDescent="0.2">
      <c r="B93" s="120"/>
      <c r="C93" s="119" t="s">
        <v>20</v>
      </c>
      <c r="F93" s="122" t="str">
        <f>E17</f>
        <v xml:space="preserve"> </v>
      </c>
      <c r="I93" s="119" t="s">
        <v>24</v>
      </c>
      <c r="J93" s="150" t="str">
        <f>E23</f>
        <v xml:space="preserve"> </v>
      </c>
      <c r="L93" s="120"/>
    </row>
    <row r="94" spans="2:12" s="121" customFormat="1" ht="15.2" customHeight="1" x14ac:dyDescent="0.2">
      <c r="B94" s="120"/>
      <c r="C94" s="119" t="s">
        <v>23</v>
      </c>
      <c r="F94" s="122" t="str">
        <f>IF(E20="","",E20)</f>
        <v>Firma</v>
      </c>
      <c r="I94" s="119" t="s">
        <v>26</v>
      </c>
      <c r="J94" s="150" t="str">
        <f>E26</f>
        <v xml:space="preserve"> </v>
      </c>
      <c r="L94" s="120"/>
    </row>
    <row r="95" spans="2:12" s="121" customFormat="1" ht="10.35" customHeight="1" x14ac:dyDescent="0.2">
      <c r="B95" s="120"/>
      <c r="L95" s="120"/>
    </row>
    <row r="96" spans="2:12" s="121" customFormat="1" ht="29.25" customHeight="1" x14ac:dyDescent="0.2">
      <c r="B96" s="120"/>
      <c r="C96" s="151" t="s">
        <v>87</v>
      </c>
      <c r="D96" s="133"/>
      <c r="E96" s="133"/>
      <c r="F96" s="133"/>
      <c r="G96" s="133"/>
      <c r="H96" s="133"/>
      <c r="I96" s="133"/>
      <c r="J96" s="152" t="s">
        <v>88</v>
      </c>
      <c r="K96" s="133"/>
      <c r="L96" s="120"/>
    </row>
    <row r="97" spans="2:47" s="121" customFormat="1" ht="10.35" customHeight="1" x14ac:dyDescent="0.2">
      <c r="B97" s="120"/>
      <c r="L97" s="120"/>
    </row>
    <row r="98" spans="2:47" s="121" customFormat="1" ht="22.9" customHeight="1" x14ac:dyDescent="0.2">
      <c r="B98" s="120"/>
      <c r="C98" s="153" t="s">
        <v>89</v>
      </c>
      <c r="J98" s="128">
        <f>J132</f>
        <v>0</v>
      </c>
      <c r="L98" s="120"/>
      <c r="AU98" s="113" t="s">
        <v>90</v>
      </c>
    </row>
    <row r="99" spans="2:47" s="155" customFormat="1" ht="24.95" customHeight="1" x14ac:dyDescent="0.2">
      <c r="B99" s="154"/>
      <c r="D99" s="156" t="s">
        <v>91</v>
      </c>
      <c r="E99" s="157"/>
      <c r="F99" s="157"/>
      <c r="G99" s="157"/>
      <c r="H99" s="157"/>
      <c r="I99" s="157"/>
      <c r="J99" s="158">
        <f>J133</f>
        <v>0</v>
      </c>
      <c r="L99" s="154"/>
    </row>
    <row r="100" spans="2:47" s="160" customFormat="1" ht="19.899999999999999" customHeight="1" x14ac:dyDescent="0.2">
      <c r="B100" s="159"/>
      <c r="D100" s="161" t="s">
        <v>92</v>
      </c>
      <c r="E100" s="162"/>
      <c r="F100" s="162"/>
      <c r="G100" s="162"/>
      <c r="H100" s="162"/>
      <c r="I100" s="162"/>
      <c r="J100" s="163">
        <f>J134</f>
        <v>0</v>
      </c>
      <c r="L100" s="159"/>
    </row>
    <row r="101" spans="2:47" s="160" customFormat="1" ht="19.899999999999999" customHeight="1" x14ac:dyDescent="0.2">
      <c r="B101" s="159"/>
      <c r="D101" s="161" t="s">
        <v>93</v>
      </c>
      <c r="E101" s="162"/>
      <c r="F101" s="162"/>
      <c r="G101" s="162"/>
      <c r="H101" s="162"/>
      <c r="I101" s="162"/>
      <c r="J101" s="163">
        <f>J136</f>
        <v>0</v>
      </c>
      <c r="L101" s="159"/>
    </row>
    <row r="102" spans="2:47" s="160" customFormat="1" ht="14.85" customHeight="1" x14ac:dyDescent="0.2">
      <c r="B102" s="159"/>
      <c r="D102" s="161" t="s">
        <v>94</v>
      </c>
      <c r="E102" s="162"/>
      <c r="F102" s="162"/>
      <c r="G102" s="162"/>
      <c r="H102" s="162"/>
      <c r="I102" s="162"/>
      <c r="J102" s="163">
        <f>J138</f>
        <v>0</v>
      </c>
      <c r="L102" s="159"/>
    </row>
    <row r="103" spans="2:47" s="160" customFormat="1" ht="19.899999999999999" customHeight="1" x14ac:dyDescent="0.2">
      <c r="B103" s="159"/>
      <c r="D103" s="161" t="s">
        <v>95</v>
      </c>
      <c r="E103" s="162"/>
      <c r="F103" s="162"/>
      <c r="G103" s="162"/>
      <c r="H103" s="162"/>
      <c r="I103" s="162"/>
      <c r="J103" s="163">
        <f>J145</f>
        <v>0</v>
      </c>
      <c r="L103" s="159"/>
    </row>
    <row r="104" spans="2:47" s="160" customFormat="1" ht="19.899999999999999" customHeight="1" x14ac:dyDescent="0.2">
      <c r="B104" s="159"/>
      <c r="D104" s="161" t="s">
        <v>96</v>
      </c>
      <c r="E104" s="162"/>
      <c r="F104" s="162"/>
      <c r="G104" s="162"/>
      <c r="H104" s="162"/>
      <c r="I104" s="162"/>
      <c r="J104" s="163">
        <f>J148</f>
        <v>0</v>
      </c>
      <c r="L104" s="159"/>
    </row>
    <row r="105" spans="2:47" s="155" customFormat="1" ht="24.95" customHeight="1" x14ac:dyDescent="0.2">
      <c r="B105" s="154"/>
      <c r="D105" s="156" t="s">
        <v>97</v>
      </c>
      <c r="E105" s="157"/>
      <c r="F105" s="157"/>
      <c r="G105" s="157"/>
      <c r="H105" s="157"/>
      <c r="I105" s="157"/>
      <c r="J105" s="158">
        <f>J150</f>
        <v>0</v>
      </c>
      <c r="L105" s="154"/>
    </row>
    <row r="106" spans="2:47" s="160" customFormat="1" ht="19.899999999999999" customHeight="1" x14ac:dyDescent="0.2">
      <c r="B106" s="159"/>
      <c r="D106" s="161" t="s">
        <v>98</v>
      </c>
      <c r="E106" s="162"/>
      <c r="F106" s="162"/>
      <c r="G106" s="162"/>
      <c r="H106" s="162"/>
      <c r="I106" s="162"/>
      <c r="J106" s="163">
        <f>J151</f>
        <v>0</v>
      </c>
      <c r="L106" s="159"/>
    </row>
    <row r="107" spans="2:47" s="160" customFormat="1" ht="19.899999999999999" customHeight="1" x14ac:dyDescent="0.2">
      <c r="B107" s="159"/>
      <c r="D107" s="161" t="s">
        <v>99</v>
      </c>
      <c r="E107" s="162"/>
      <c r="F107" s="162"/>
      <c r="G107" s="162"/>
      <c r="H107" s="162"/>
      <c r="I107" s="162"/>
      <c r="J107" s="163">
        <f>J154</f>
        <v>0</v>
      </c>
      <c r="L107" s="159"/>
    </row>
    <row r="108" spans="2:47" s="160" customFormat="1" ht="19.899999999999999" customHeight="1" x14ac:dyDescent="0.2">
      <c r="B108" s="159"/>
      <c r="D108" s="161" t="s">
        <v>100</v>
      </c>
      <c r="E108" s="162"/>
      <c r="F108" s="162"/>
      <c r="G108" s="162"/>
      <c r="H108" s="162"/>
      <c r="I108" s="162"/>
      <c r="J108" s="163">
        <f>J157</f>
        <v>0</v>
      </c>
      <c r="L108" s="159"/>
    </row>
    <row r="109" spans="2:47" s="160" customFormat="1" ht="19.899999999999999" customHeight="1" x14ac:dyDescent="0.2">
      <c r="B109" s="159"/>
      <c r="D109" s="161" t="s">
        <v>101</v>
      </c>
      <c r="E109" s="162"/>
      <c r="F109" s="162"/>
      <c r="G109" s="162"/>
      <c r="H109" s="162"/>
      <c r="I109" s="162"/>
      <c r="J109" s="163">
        <f>J162</f>
        <v>0</v>
      </c>
      <c r="L109" s="159"/>
    </row>
    <row r="110" spans="2:47" s="160" customFormat="1" ht="19.899999999999999" customHeight="1" x14ac:dyDescent="0.2">
      <c r="B110" s="159"/>
      <c r="D110" s="161" t="s">
        <v>102</v>
      </c>
      <c r="E110" s="162"/>
      <c r="F110" s="162"/>
      <c r="G110" s="162"/>
      <c r="H110" s="162"/>
      <c r="I110" s="162"/>
      <c r="J110" s="163">
        <f>J173</f>
        <v>0</v>
      </c>
      <c r="L110" s="159"/>
    </row>
    <row r="111" spans="2:47" s="121" customFormat="1" ht="21.75" customHeight="1" x14ac:dyDescent="0.2">
      <c r="B111" s="120"/>
      <c r="L111" s="120"/>
    </row>
    <row r="112" spans="2:47" s="121" customFormat="1" ht="6.95" customHeight="1" x14ac:dyDescent="0.2">
      <c r="B112" s="146"/>
      <c r="C112" s="147"/>
      <c r="D112" s="147"/>
      <c r="E112" s="147"/>
      <c r="F112" s="147"/>
      <c r="G112" s="147"/>
      <c r="H112" s="147"/>
      <c r="I112" s="147"/>
      <c r="J112" s="147"/>
      <c r="K112" s="147"/>
      <c r="L112" s="120"/>
    </row>
    <row r="116" spans="2:12" s="121" customFormat="1" ht="6.95" customHeight="1" x14ac:dyDescent="0.2">
      <c r="B116" s="148"/>
      <c r="C116" s="149"/>
      <c r="D116" s="149"/>
      <c r="E116" s="149"/>
      <c r="F116" s="149"/>
      <c r="G116" s="149"/>
      <c r="H116" s="149"/>
      <c r="I116" s="149"/>
      <c r="J116" s="149"/>
      <c r="K116" s="149"/>
      <c r="L116" s="120"/>
    </row>
    <row r="117" spans="2:12" s="121" customFormat="1" ht="24.95" customHeight="1" x14ac:dyDescent="0.2">
      <c r="B117" s="120"/>
      <c r="C117" s="117" t="s">
        <v>103</v>
      </c>
      <c r="L117" s="120"/>
    </row>
    <row r="118" spans="2:12" s="121" customFormat="1" ht="6.95" customHeight="1" x14ac:dyDescent="0.2">
      <c r="B118" s="120"/>
      <c r="L118" s="120"/>
    </row>
    <row r="119" spans="2:12" s="121" customFormat="1" ht="12" customHeight="1" x14ac:dyDescent="0.2">
      <c r="B119" s="120"/>
      <c r="C119" s="119" t="s">
        <v>14</v>
      </c>
      <c r="L119" s="120"/>
    </row>
    <row r="120" spans="2:12" s="121" customFormat="1" ht="16.5" customHeight="1" x14ac:dyDescent="0.2">
      <c r="B120" s="120"/>
      <c r="E120" s="398" t="str">
        <f>E7</f>
        <v>Nemocnice Klatovy , RTG komplet</v>
      </c>
      <c r="F120" s="399"/>
      <c r="G120" s="399"/>
      <c r="H120" s="399"/>
      <c r="L120" s="120"/>
    </row>
    <row r="121" spans="2:12" ht="12" customHeight="1" x14ac:dyDescent="0.2">
      <c r="B121" s="116"/>
      <c r="C121" s="119" t="s">
        <v>83</v>
      </c>
      <c r="L121" s="116"/>
    </row>
    <row r="122" spans="2:12" s="121" customFormat="1" ht="16.5" customHeight="1" x14ac:dyDescent="0.2">
      <c r="B122" s="120"/>
      <c r="E122" s="398" t="s">
        <v>84</v>
      </c>
      <c r="F122" s="395"/>
      <c r="G122" s="395"/>
      <c r="H122" s="395"/>
      <c r="L122" s="120"/>
    </row>
    <row r="123" spans="2:12" s="121" customFormat="1" ht="12" customHeight="1" x14ac:dyDescent="0.2">
      <c r="B123" s="120"/>
      <c r="C123" s="119" t="s">
        <v>85</v>
      </c>
      <c r="L123" s="120"/>
    </row>
    <row r="124" spans="2:12" s="121" customFormat="1" ht="16.5" customHeight="1" x14ac:dyDescent="0.2">
      <c r="B124" s="120"/>
      <c r="E124" s="394" t="str">
        <f>E11</f>
        <v xml:space="preserve">A01 - Stavebně konstrukční část </v>
      </c>
      <c r="F124" s="395"/>
      <c r="G124" s="395"/>
      <c r="H124" s="395"/>
      <c r="L124" s="120"/>
    </row>
    <row r="125" spans="2:12" s="121" customFormat="1" ht="6.95" customHeight="1" x14ac:dyDescent="0.2">
      <c r="B125" s="120"/>
      <c r="L125" s="120"/>
    </row>
    <row r="126" spans="2:12" s="121" customFormat="1" ht="12" customHeight="1" x14ac:dyDescent="0.2">
      <c r="B126" s="120"/>
      <c r="C126" s="119" t="s">
        <v>17</v>
      </c>
      <c r="F126" s="122" t="str">
        <f>F14</f>
        <v xml:space="preserve"> </v>
      </c>
      <c r="I126" s="119" t="s">
        <v>19</v>
      </c>
      <c r="J126" s="123">
        <f>IF(J14="","",J14)</f>
        <v>45658</v>
      </c>
      <c r="L126" s="120"/>
    </row>
    <row r="127" spans="2:12" s="121" customFormat="1" ht="6.95" customHeight="1" x14ac:dyDescent="0.2">
      <c r="B127" s="120"/>
      <c r="L127" s="120"/>
    </row>
    <row r="128" spans="2:12" s="121" customFormat="1" ht="15.2" customHeight="1" x14ac:dyDescent="0.2">
      <c r="B128" s="120"/>
      <c r="C128" s="119" t="s">
        <v>20</v>
      </c>
      <c r="F128" s="122" t="str">
        <f>E17</f>
        <v xml:space="preserve"> </v>
      </c>
      <c r="I128" s="119" t="s">
        <v>24</v>
      </c>
      <c r="J128" s="150" t="str">
        <f>E23</f>
        <v xml:space="preserve"> </v>
      </c>
      <c r="L128" s="120"/>
    </row>
    <row r="129" spans="2:65" s="121" customFormat="1" ht="15.2" customHeight="1" x14ac:dyDescent="0.2">
      <c r="B129" s="120"/>
      <c r="C129" s="119" t="s">
        <v>23</v>
      </c>
      <c r="F129" s="122" t="str">
        <f>IF(E20="","",E20)</f>
        <v>Firma</v>
      </c>
      <c r="I129" s="119" t="s">
        <v>26</v>
      </c>
      <c r="J129" s="150" t="str">
        <f>E26</f>
        <v xml:space="preserve"> </v>
      </c>
      <c r="L129" s="120"/>
    </row>
    <row r="130" spans="2:65" s="121" customFormat="1" ht="10.35" customHeight="1" x14ac:dyDescent="0.2">
      <c r="B130" s="120"/>
      <c r="L130" s="120"/>
    </row>
    <row r="131" spans="2:65" s="171" customFormat="1" ht="29.25" customHeight="1" x14ac:dyDescent="0.2">
      <c r="B131" s="164"/>
      <c r="C131" s="165" t="s">
        <v>104</v>
      </c>
      <c r="D131" s="166" t="s">
        <v>53</v>
      </c>
      <c r="E131" s="166" t="s">
        <v>49</v>
      </c>
      <c r="F131" s="166" t="s">
        <v>50</v>
      </c>
      <c r="G131" s="166" t="s">
        <v>105</v>
      </c>
      <c r="H131" s="166" t="s">
        <v>106</v>
      </c>
      <c r="I131" s="166" t="s">
        <v>107</v>
      </c>
      <c r="J131" s="166" t="s">
        <v>88</v>
      </c>
      <c r="K131" s="167" t="s">
        <v>108</v>
      </c>
      <c r="L131" s="164"/>
      <c r="M131" s="168" t="s">
        <v>1</v>
      </c>
      <c r="N131" s="169" t="s">
        <v>32</v>
      </c>
      <c r="O131" s="169" t="s">
        <v>109</v>
      </c>
      <c r="P131" s="169" t="s">
        <v>110</v>
      </c>
      <c r="Q131" s="169" t="s">
        <v>111</v>
      </c>
      <c r="R131" s="169" t="s">
        <v>112</v>
      </c>
      <c r="S131" s="169" t="s">
        <v>113</v>
      </c>
      <c r="T131" s="170" t="s">
        <v>114</v>
      </c>
    </row>
    <row r="132" spans="2:65" s="121" customFormat="1" ht="22.9" customHeight="1" x14ac:dyDescent="0.25">
      <c r="B132" s="120"/>
      <c r="C132" s="172" t="s">
        <v>115</v>
      </c>
      <c r="J132" s="173">
        <f>SUM(J133+J150)</f>
        <v>0</v>
      </c>
      <c r="L132" s="120"/>
      <c r="M132" s="174"/>
      <c r="N132" s="126"/>
      <c r="O132" s="126"/>
      <c r="P132" s="175" t="e">
        <f>P133+P150</f>
        <v>#REF!</v>
      </c>
      <c r="Q132" s="126"/>
      <c r="R132" s="175" t="e">
        <f>R133+R150</f>
        <v>#REF!</v>
      </c>
      <c r="S132" s="126"/>
      <c r="T132" s="176" t="e">
        <f>T133+T150</f>
        <v>#REF!</v>
      </c>
      <c r="AT132" s="113" t="s">
        <v>67</v>
      </c>
      <c r="AU132" s="113" t="s">
        <v>90</v>
      </c>
      <c r="BK132" s="177" t="e">
        <f>BK133+BK150</f>
        <v>#REF!</v>
      </c>
    </row>
    <row r="133" spans="2:65" s="179" customFormat="1" ht="25.9" customHeight="1" x14ac:dyDescent="0.2">
      <c r="B133" s="178"/>
      <c r="D133" s="180" t="s">
        <v>67</v>
      </c>
      <c r="E133" s="181" t="s">
        <v>116</v>
      </c>
      <c r="F133" s="181" t="s">
        <v>117</v>
      </c>
      <c r="J133" s="182">
        <f>SUM(J134+J136+J138+J145+J148)</f>
        <v>0</v>
      </c>
      <c r="L133" s="178"/>
      <c r="M133" s="183"/>
      <c r="P133" s="184" t="e">
        <f>P134+P136+#REF!+P145+P148</f>
        <v>#REF!</v>
      </c>
      <c r="R133" s="184" t="e">
        <f>R134+R136+#REF!+R145+R148</f>
        <v>#REF!</v>
      </c>
      <c r="T133" s="185" t="e">
        <f>T134+T136+#REF!+T145+T148</f>
        <v>#REF!</v>
      </c>
      <c r="AR133" s="180" t="s">
        <v>73</v>
      </c>
      <c r="AT133" s="186" t="s">
        <v>67</v>
      </c>
      <c r="AU133" s="186" t="s">
        <v>68</v>
      </c>
      <c r="AY133" s="180" t="s">
        <v>118</v>
      </c>
      <c r="BK133" s="187" t="e">
        <f>BK134+BK136+#REF!+BK145+BK148</f>
        <v>#REF!</v>
      </c>
    </row>
    <row r="134" spans="2:65" s="179" customFormat="1" ht="22.9" customHeight="1" x14ac:dyDescent="0.2">
      <c r="B134" s="178"/>
      <c r="D134" s="180" t="s">
        <v>67</v>
      </c>
      <c r="E134" s="188" t="s">
        <v>75</v>
      </c>
      <c r="F134" s="188" t="s">
        <v>119</v>
      </c>
      <c r="J134" s="189">
        <f>BK134</f>
        <v>0</v>
      </c>
      <c r="L134" s="178"/>
      <c r="M134" s="183"/>
      <c r="P134" s="184">
        <f>SUM(P135:P135)</f>
        <v>0</v>
      </c>
      <c r="R134" s="184">
        <f>SUM(R135:R135)</f>
        <v>12.113328000000001</v>
      </c>
      <c r="T134" s="185">
        <f>SUM(T135:T135)</f>
        <v>0</v>
      </c>
      <c r="AR134" s="180" t="s">
        <v>73</v>
      </c>
      <c r="AT134" s="186" t="s">
        <v>67</v>
      </c>
      <c r="AU134" s="186" t="s">
        <v>73</v>
      </c>
      <c r="AY134" s="180" t="s">
        <v>118</v>
      </c>
      <c r="BK134" s="187">
        <f>SUM(BK135:BK135)</f>
        <v>0</v>
      </c>
    </row>
    <row r="135" spans="2:65" s="121" customFormat="1" ht="37.9" customHeight="1" x14ac:dyDescent="0.2">
      <c r="B135" s="120"/>
      <c r="C135" s="204" t="s">
        <v>75</v>
      </c>
      <c r="D135" s="204" t="s">
        <v>120</v>
      </c>
      <c r="E135" s="205" t="s">
        <v>127</v>
      </c>
      <c r="F135" s="206" t="s">
        <v>128</v>
      </c>
      <c r="G135" s="207" t="s">
        <v>129</v>
      </c>
      <c r="H135" s="208">
        <v>4.8</v>
      </c>
      <c r="I135" s="52"/>
      <c r="J135" s="209">
        <f>ROUND(I135*H135,2)</f>
        <v>0</v>
      </c>
      <c r="K135" s="206" t="s">
        <v>1</v>
      </c>
      <c r="L135" s="120"/>
      <c r="M135" s="210" t="s">
        <v>1</v>
      </c>
      <c r="N135" s="190" t="s">
        <v>33</v>
      </c>
      <c r="P135" s="191">
        <f>O135*H135</f>
        <v>0</v>
      </c>
      <c r="Q135" s="191">
        <v>2.5236100000000001</v>
      </c>
      <c r="R135" s="191">
        <f>Q135*H135</f>
        <v>12.113328000000001</v>
      </c>
      <c r="S135" s="191">
        <v>0</v>
      </c>
      <c r="T135" s="192">
        <f>S135*H135</f>
        <v>0</v>
      </c>
      <c r="AR135" s="193" t="s">
        <v>126</v>
      </c>
      <c r="AT135" s="193" t="s">
        <v>120</v>
      </c>
      <c r="AU135" s="193" t="s">
        <v>75</v>
      </c>
      <c r="AY135" s="113" t="s">
        <v>118</v>
      </c>
      <c r="BE135" s="194">
        <f>IF(N135="základní",J135,0)</f>
        <v>0</v>
      </c>
      <c r="BF135" s="194">
        <f>IF(N135="snížená",J135,0)</f>
        <v>0</v>
      </c>
      <c r="BG135" s="194">
        <f>IF(N135="zákl. přenesená",J135,0)</f>
        <v>0</v>
      </c>
      <c r="BH135" s="194">
        <f>IF(N135="sníž. přenesená",J135,0)</f>
        <v>0</v>
      </c>
      <c r="BI135" s="194">
        <f>IF(N135="nulová",J135,0)</f>
        <v>0</v>
      </c>
      <c r="BJ135" s="113" t="s">
        <v>73</v>
      </c>
      <c r="BK135" s="194">
        <f>ROUND(I135*H135,2)</f>
        <v>0</v>
      </c>
      <c r="BL135" s="113" t="s">
        <v>126</v>
      </c>
      <c r="BM135" s="193" t="s">
        <v>130</v>
      </c>
    </row>
    <row r="136" spans="2:65" s="179" customFormat="1" ht="22.9" customHeight="1" x14ac:dyDescent="0.2">
      <c r="B136" s="178"/>
      <c r="D136" s="180" t="s">
        <v>67</v>
      </c>
      <c r="E136" s="188" t="s">
        <v>125</v>
      </c>
      <c r="F136" s="188" t="s">
        <v>132</v>
      </c>
      <c r="J136" s="189">
        <f>BK136</f>
        <v>0</v>
      </c>
      <c r="L136" s="178"/>
      <c r="M136" s="183"/>
      <c r="P136" s="184">
        <f>SUM(P137:P137)</f>
        <v>0</v>
      </c>
      <c r="R136" s="184">
        <f>SUM(R137:R137)</f>
        <v>1.7470700000000001</v>
      </c>
      <c r="T136" s="185">
        <f>SUM(T137:T137)</f>
        <v>0</v>
      </c>
      <c r="AR136" s="180" t="s">
        <v>73</v>
      </c>
      <c r="AT136" s="186" t="s">
        <v>67</v>
      </c>
      <c r="AU136" s="186" t="s">
        <v>73</v>
      </c>
      <c r="AY136" s="180" t="s">
        <v>118</v>
      </c>
      <c r="BK136" s="187">
        <f>SUM(BK137:BK137)</f>
        <v>0</v>
      </c>
    </row>
    <row r="137" spans="2:65" s="121" customFormat="1" ht="24.2" customHeight="1" x14ac:dyDescent="0.2">
      <c r="B137" s="120"/>
      <c r="C137" s="204" t="s">
        <v>126</v>
      </c>
      <c r="D137" s="204" t="s">
        <v>120</v>
      </c>
      <c r="E137" s="205" t="s">
        <v>133</v>
      </c>
      <c r="F137" s="206" t="s">
        <v>134</v>
      </c>
      <c r="G137" s="207" t="s">
        <v>121</v>
      </c>
      <c r="H137" s="208">
        <v>6.5</v>
      </c>
      <c r="I137" s="52"/>
      <c r="J137" s="209">
        <f>ROUND(I137*H137,2)</f>
        <v>0</v>
      </c>
      <c r="K137" s="206" t="s">
        <v>122</v>
      </c>
      <c r="L137" s="120"/>
      <c r="M137" s="210" t="s">
        <v>1</v>
      </c>
      <c r="N137" s="190" t="s">
        <v>33</v>
      </c>
      <c r="P137" s="191">
        <f>O137*H137</f>
        <v>0</v>
      </c>
      <c r="Q137" s="191">
        <v>0.26878000000000002</v>
      </c>
      <c r="R137" s="191">
        <f>Q137*H137</f>
        <v>1.7470700000000001</v>
      </c>
      <c r="S137" s="191">
        <v>0</v>
      </c>
      <c r="T137" s="192">
        <f>S137*H137</f>
        <v>0</v>
      </c>
      <c r="AR137" s="193" t="s">
        <v>126</v>
      </c>
      <c r="AT137" s="193" t="s">
        <v>120</v>
      </c>
      <c r="AU137" s="193" t="s">
        <v>75</v>
      </c>
      <c r="AY137" s="113" t="s">
        <v>118</v>
      </c>
      <c r="BE137" s="194">
        <f>IF(N137="základní",J137,0)</f>
        <v>0</v>
      </c>
      <c r="BF137" s="194">
        <f>IF(N137="snížená",J137,0)</f>
        <v>0</v>
      </c>
      <c r="BG137" s="194">
        <f>IF(N137="zákl. přenesená",J137,0)</f>
        <v>0</v>
      </c>
      <c r="BH137" s="194">
        <f>IF(N137="sníž. přenesená",J137,0)</f>
        <v>0</v>
      </c>
      <c r="BI137" s="194">
        <f>IF(N137="nulová",J137,0)</f>
        <v>0</v>
      </c>
      <c r="BJ137" s="113" t="s">
        <v>73</v>
      </c>
      <c r="BK137" s="194">
        <f>ROUND(I137*H137,2)</f>
        <v>0</v>
      </c>
      <c r="BL137" s="113" t="s">
        <v>126</v>
      </c>
      <c r="BM137" s="193" t="s">
        <v>135</v>
      </c>
    </row>
    <row r="138" spans="2:65" s="179" customFormat="1" ht="20.85" customHeight="1" x14ac:dyDescent="0.2">
      <c r="B138" s="178"/>
      <c r="D138" s="180" t="s">
        <v>67</v>
      </c>
      <c r="E138" s="188" t="s">
        <v>137</v>
      </c>
      <c r="F138" s="188" t="s">
        <v>138</v>
      </c>
      <c r="J138" s="189">
        <f>BK138</f>
        <v>0</v>
      </c>
      <c r="L138" s="178"/>
      <c r="M138" s="183"/>
      <c r="P138" s="184">
        <f>SUM(P139:P144)</f>
        <v>0</v>
      </c>
      <c r="R138" s="184">
        <f>SUM(R139:R144)</f>
        <v>2.7909000000000002</v>
      </c>
      <c r="T138" s="185">
        <f>SUM(T139:T144)</f>
        <v>0</v>
      </c>
      <c r="AR138" s="180" t="s">
        <v>73</v>
      </c>
      <c r="AT138" s="186" t="s">
        <v>67</v>
      </c>
      <c r="AU138" s="186" t="s">
        <v>75</v>
      </c>
      <c r="AY138" s="180" t="s">
        <v>118</v>
      </c>
      <c r="BK138" s="187">
        <f>SUM(BK139:BK144)</f>
        <v>0</v>
      </c>
    </row>
    <row r="139" spans="2:65" s="121" customFormat="1" ht="37.9" customHeight="1" x14ac:dyDescent="0.2">
      <c r="B139" s="120"/>
      <c r="C139" s="204" t="s">
        <v>139</v>
      </c>
      <c r="D139" s="204" t="s">
        <v>120</v>
      </c>
      <c r="E139" s="205" t="s">
        <v>140</v>
      </c>
      <c r="F139" s="206" t="s">
        <v>141</v>
      </c>
      <c r="G139" s="207" t="s">
        <v>121</v>
      </c>
      <c r="H139" s="208">
        <v>135</v>
      </c>
      <c r="I139" s="52"/>
      <c r="J139" s="209">
        <f>ROUND(I139*H139,2)</f>
        <v>0</v>
      </c>
      <c r="K139" s="206" t="s">
        <v>122</v>
      </c>
      <c r="L139" s="120"/>
      <c r="M139" s="210" t="s">
        <v>1</v>
      </c>
      <c r="N139" s="190" t="s">
        <v>33</v>
      </c>
      <c r="P139" s="191">
        <f>O139*H139</f>
        <v>0</v>
      </c>
      <c r="Q139" s="191">
        <v>1.9699999999999999E-2</v>
      </c>
      <c r="R139" s="191">
        <f>Q139*H139</f>
        <v>2.6595</v>
      </c>
      <c r="S139" s="191">
        <v>0</v>
      </c>
      <c r="T139" s="192">
        <f>S139*H139</f>
        <v>0</v>
      </c>
      <c r="AR139" s="193" t="s">
        <v>126</v>
      </c>
      <c r="AT139" s="193" t="s">
        <v>120</v>
      </c>
      <c r="AU139" s="193" t="s">
        <v>125</v>
      </c>
      <c r="AY139" s="113" t="s">
        <v>118</v>
      </c>
      <c r="BE139" s="194">
        <f>IF(N139="základní",J139,0)</f>
        <v>0</v>
      </c>
      <c r="BF139" s="194">
        <f>IF(N139="snížená",J139,0)</f>
        <v>0</v>
      </c>
      <c r="BG139" s="194">
        <f>IF(N139="zákl. přenesená",J139,0)</f>
        <v>0</v>
      </c>
      <c r="BH139" s="194">
        <f>IF(N139="sníž. přenesená",J139,0)</f>
        <v>0</v>
      </c>
      <c r="BI139" s="194">
        <f>IF(N139="nulová",J139,0)</f>
        <v>0</v>
      </c>
      <c r="BJ139" s="113" t="s">
        <v>73</v>
      </c>
      <c r="BK139" s="194">
        <f>ROUND(I139*H139,2)</f>
        <v>0</v>
      </c>
      <c r="BL139" s="113" t="s">
        <v>126</v>
      </c>
      <c r="BM139" s="193" t="s">
        <v>142</v>
      </c>
    </row>
    <row r="140" spans="2:65" s="121" customFormat="1" ht="21.75" customHeight="1" x14ac:dyDescent="0.2">
      <c r="B140" s="120"/>
      <c r="C140" s="204" t="s">
        <v>136</v>
      </c>
      <c r="D140" s="204" t="s">
        <v>120</v>
      </c>
      <c r="E140" s="205" t="s">
        <v>143</v>
      </c>
      <c r="F140" s="206" t="s">
        <v>144</v>
      </c>
      <c r="G140" s="207" t="s">
        <v>121</v>
      </c>
      <c r="H140" s="208">
        <v>30</v>
      </c>
      <c r="I140" s="52"/>
      <c r="J140" s="209">
        <f>ROUND(I140*H140,2)</f>
        <v>0</v>
      </c>
      <c r="K140" s="206" t="s">
        <v>122</v>
      </c>
      <c r="L140" s="120"/>
      <c r="M140" s="210" t="s">
        <v>1</v>
      </c>
      <c r="N140" s="190" t="s">
        <v>33</v>
      </c>
      <c r="P140" s="191">
        <f>O140*H140</f>
        <v>0</v>
      </c>
      <c r="Q140" s="191">
        <v>4.3800000000000002E-3</v>
      </c>
      <c r="R140" s="191">
        <f>Q140*H140</f>
        <v>0.13140000000000002</v>
      </c>
      <c r="S140" s="191">
        <v>0</v>
      </c>
      <c r="T140" s="192">
        <f>S140*H140</f>
        <v>0</v>
      </c>
      <c r="AR140" s="193" t="s">
        <v>126</v>
      </c>
      <c r="AT140" s="193" t="s">
        <v>120</v>
      </c>
      <c r="AU140" s="193" t="s">
        <v>125</v>
      </c>
      <c r="AY140" s="113" t="s">
        <v>118</v>
      </c>
      <c r="BE140" s="194">
        <f>IF(N140="základní",J140,0)</f>
        <v>0</v>
      </c>
      <c r="BF140" s="194">
        <f>IF(N140="snížená",J140,0)</f>
        <v>0</v>
      </c>
      <c r="BG140" s="194">
        <f>IF(N140="zákl. přenesená",J140,0)</f>
        <v>0</v>
      </c>
      <c r="BH140" s="194">
        <f>IF(N140="sníž. přenesená",J140,0)</f>
        <v>0</v>
      </c>
      <c r="BI140" s="194">
        <f>IF(N140="nulová",J140,0)</f>
        <v>0</v>
      </c>
      <c r="BJ140" s="113" t="s">
        <v>73</v>
      </c>
      <c r="BK140" s="194">
        <f>ROUND(I140*H140,2)</f>
        <v>0</v>
      </c>
      <c r="BL140" s="113" t="s">
        <v>126</v>
      </c>
      <c r="BM140" s="193" t="s">
        <v>145</v>
      </c>
    </row>
    <row r="141" spans="2:65" s="212" customFormat="1" x14ac:dyDescent="0.2">
      <c r="B141" s="211"/>
      <c r="D141" s="197" t="s">
        <v>124</v>
      </c>
      <c r="E141" s="213" t="s">
        <v>1</v>
      </c>
      <c r="F141" s="214"/>
      <c r="H141" s="213"/>
      <c r="L141" s="211"/>
      <c r="M141" s="215"/>
      <c r="T141" s="216"/>
      <c r="AT141" s="213" t="s">
        <v>124</v>
      </c>
      <c r="AU141" s="213" t="s">
        <v>125</v>
      </c>
      <c r="AV141" s="212" t="s">
        <v>73</v>
      </c>
      <c r="AW141" s="212" t="s">
        <v>25</v>
      </c>
      <c r="AX141" s="212" t="s">
        <v>68</v>
      </c>
      <c r="AY141" s="213" t="s">
        <v>118</v>
      </c>
    </row>
    <row r="142" spans="2:65" s="196" customFormat="1" x14ac:dyDescent="0.2">
      <c r="B142" s="195"/>
      <c r="D142" s="197" t="s">
        <v>124</v>
      </c>
      <c r="E142" s="202" t="s">
        <v>1</v>
      </c>
      <c r="F142" s="198"/>
      <c r="H142" s="199"/>
      <c r="L142" s="195"/>
      <c r="M142" s="200"/>
      <c r="T142" s="201"/>
      <c r="AT142" s="202" t="s">
        <v>124</v>
      </c>
      <c r="AU142" s="202" t="s">
        <v>125</v>
      </c>
      <c r="AV142" s="196" t="s">
        <v>75</v>
      </c>
      <c r="AW142" s="196" t="s">
        <v>25</v>
      </c>
      <c r="AX142" s="196" t="s">
        <v>68</v>
      </c>
      <c r="AY142" s="202" t="s">
        <v>118</v>
      </c>
    </row>
    <row r="143" spans="2:65" s="196" customFormat="1" x14ac:dyDescent="0.2">
      <c r="B143" s="195"/>
      <c r="D143" s="197" t="s">
        <v>124</v>
      </c>
      <c r="E143" s="202" t="s">
        <v>1</v>
      </c>
      <c r="F143" s="198"/>
      <c r="H143" s="199"/>
      <c r="L143" s="195"/>
      <c r="M143" s="200"/>
      <c r="T143" s="201"/>
      <c r="AT143" s="202" t="s">
        <v>124</v>
      </c>
      <c r="AU143" s="202" t="s">
        <v>125</v>
      </c>
      <c r="AV143" s="196" t="s">
        <v>75</v>
      </c>
      <c r="AW143" s="196" t="s">
        <v>25</v>
      </c>
      <c r="AX143" s="196" t="s">
        <v>68</v>
      </c>
      <c r="AY143" s="202" t="s">
        <v>118</v>
      </c>
    </row>
    <row r="144" spans="2:65" s="218" customFormat="1" x14ac:dyDescent="0.2">
      <c r="B144" s="217"/>
      <c r="D144" s="197" t="s">
        <v>124</v>
      </c>
      <c r="E144" s="219" t="s">
        <v>1</v>
      </c>
      <c r="F144" s="220"/>
      <c r="H144" s="221"/>
      <c r="L144" s="217"/>
      <c r="M144" s="222"/>
      <c r="T144" s="223"/>
      <c r="AT144" s="219" t="s">
        <v>124</v>
      </c>
      <c r="AU144" s="219" t="s">
        <v>125</v>
      </c>
      <c r="AV144" s="218" t="s">
        <v>126</v>
      </c>
      <c r="AW144" s="218" t="s">
        <v>25</v>
      </c>
      <c r="AX144" s="218" t="s">
        <v>73</v>
      </c>
      <c r="AY144" s="219" t="s">
        <v>118</v>
      </c>
    </row>
    <row r="145" spans="2:65" s="179" customFormat="1" ht="22.9" customHeight="1" x14ac:dyDescent="0.2">
      <c r="B145" s="178"/>
      <c r="D145" s="180" t="s">
        <v>67</v>
      </c>
      <c r="E145" s="188" t="s">
        <v>147</v>
      </c>
      <c r="F145" s="188" t="s">
        <v>150</v>
      </c>
      <c r="J145" s="189">
        <f>BK145</f>
        <v>0</v>
      </c>
      <c r="L145" s="178"/>
      <c r="M145" s="183"/>
      <c r="P145" s="184">
        <f>SUM(P146:P147)</f>
        <v>0</v>
      </c>
      <c r="R145" s="184">
        <f>SUM(R146:R147)</f>
        <v>1.519E-2</v>
      </c>
      <c r="T145" s="185">
        <f>SUM(T146:T147)</f>
        <v>0</v>
      </c>
      <c r="AR145" s="180" t="s">
        <v>73</v>
      </c>
      <c r="AT145" s="186" t="s">
        <v>67</v>
      </c>
      <c r="AU145" s="186" t="s">
        <v>73</v>
      </c>
      <c r="AY145" s="180" t="s">
        <v>118</v>
      </c>
      <c r="BK145" s="187">
        <f>SUM(BK146:BK147)</f>
        <v>0</v>
      </c>
    </row>
    <row r="146" spans="2:65" s="121" customFormat="1" ht="33" customHeight="1" x14ac:dyDescent="0.2">
      <c r="B146" s="120"/>
      <c r="C146" s="204" t="s">
        <v>151</v>
      </c>
      <c r="D146" s="204" t="s">
        <v>120</v>
      </c>
      <c r="E146" s="205" t="s">
        <v>152</v>
      </c>
      <c r="F146" s="206" t="s">
        <v>153</v>
      </c>
      <c r="G146" s="207" t="s">
        <v>121</v>
      </c>
      <c r="H146" s="208">
        <v>3</v>
      </c>
      <c r="I146" s="52"/>
      <c r="J146" s="209">
        <f>ROUND(I146*H146,2)</f>
        <v>0</v>
      </c>
      <c r="K146" s="206" t="s">
        <v>122</v>
      </c>
      <c r="L146" s="120"/>
      <c r="M146" s="210" t="s">
        <v>1</v>
      </c>
      <c r="N146" s="190" t="s">
        <v>33</v>
      </c>
      <c r="P146" s="191">
        <f>O146*H146</f>
        <v>0</v>
      </c>
      <c r="Q146" s="191">
        <v>1.2999999999999999E-4</v>
      </c>
      <c r="R146" s="191">
        <f>Q146*H146</f>
        <v>3.8999999999999994E-4</v>
      </c>
      <c r="S146" s="191">
        <v>0</v>
      </c>
      <c r="T146" s="192">
        <f>S146*H146</f>
        <v>0</v>
      </c>
      <c r="AR146" s="193" t="s">
        <v>126</v>
      </c>
      <c r="AT146" s="193" t="s">
        <v>120</v>
      </c>
      <c r="AU146" s="193" t="s">
        <v>75</v>
      </c>
      <c r="AY146" s="113" t="s">
        <v>118</v>
      </c>
      <c r="BE146" s="194">
        <f>IF(N146="základní",J146,0)</f>
        <v>0</v>
      </c>
      <c r="BF146" s="194">
        <f>IF(N146="snížená",J146,0)</f>
        <v>0</v>
      </c>
      <c r="BG146" s="194">
        <f>IF(N146="zákl. přenesená",J146,0)</f>
        <v>0</v>
      </c>
      <c r="BH146" s="194">
        <f>IF(N146="sníž. přenesená",J146,0)</f>
        <v>0</v>
      </c>
      <c r="BI146" s="194">
        <f>IF(N146="nulová",J146,0)</f>
        <v>0</v>
      </c>
      <c r="BJ146" s="113" t="s">
        <v>73</v>
      </c>
      <c r="BK146" s="194">
        <f>ROUND(I146*H146,2)</f>
        <v>0</v>
      </c>
      <c r="BL146" s="113" t="s">
        <v>126</v>
      </c>
      <c r="BM146" s="193" t="s">
        <v>154</v>
      </c>
    </row>
    <row r="147" spans="2:65" s="121" customFormat="1" ht="24.2" customHeight="1" x14ac:dyDescent="0.2">
      <c r="B147" s="120"/>
      <c r="C147" s="204" t="s">
        <v>155</v>
      </c>
      <c r="D147" s="204" t="s">
        <v>120</v>
      </c>
      <c r="E147" s="205" t="s">
        <v>156</v>
      </c>
      <c r="F147" s="206" t="s">
        <v>157</v>
      </c>
      <c r="G147" s="207" t="s">
        <v>121</v>
      </c>
      <c r="H147" s="208">
        <v>370</v>
      </c>
      <c r="I147" s="52"/>
      <c r="J147" s="209">
        <f>ROUND(I147*H147,2)</f>
        <v>0</v>
      </c>
      <c r="K147" s="206" t="s">
        <v>122</v>
      </c>
      <c r="L147" s="120"/>
      <c r="M147" s="210" t="s">
        <v>1</v>
      </c>
      <c r="N147" s="190" t="s">
        <v>33</v>
      </c>
      <c r="P147" s="191">
        <f>O147*H147</f>
        <v>0</v>
      </c>
      <c r="Q147" s="191">
        <v>4.0000000000000003E-5</v>
      </c>
      <c r="R147" s="191">
        <f>Q147*H147</f>
        <v>1.4800000000000001E-2</v>
      </c>
      <c r="S147" s="191">
        <v>0</v>
      </c>
      <c r="T147" s="192">
        <f>S147*H147</f>
        <v>0</v>
      </c>
      <c r="AR147" s="193" t="s">
        <v>126</v>
      </c>
      <c r="AT147" s="193" t="s">
        <v>120</v>
      </c>
      <c r="AU147" s="193" t="s">
        <v>75</v>
      </c>
      <c r="AY147" s="113" t="s">
        <v>118</v>
      </c>
      <c r="BE147" s="194">
        <f>IF(N147="základní",J147,0)</f>
        <v>0</v>
      </c>
      <c r="BF147" s="194">
        <f>IF(N147="snížená",J147,0)</f>
        <v>0</v>
      </c>
      <c r="BG147" s="194">
        <f>IF(N147="zákl. přenesená",J147,0)</f>
        <v>0</v>
      </c>
      <c r="BH147" s="194">
        <f>IF(N147="sníž. přenesená",J147,0)</f>
        <v>0</v>
      </c>
      <c r="BI147" s="194">
        <f>IF(N147="nulová",J147,0)</f>
        <v>0</v>
      </c>
      <c r="BJ147" s="113" t="s">
        <v>73</v>
      </c>
      <c r="BK147" s="194">
        <f>ROUND(I147*H147,2)</f>
        <v>0</v>
      </c>
      <c r="BL147" s="113" t="s">
        <v>126</v>
      </c>
      <c r="BM147" s="193" t="s">
        <v>158</v>
      </c>
    </row>
    <row r="148" spans="2:65" s="179" customFormat="1" ht="22.9" customHeight="1" x14ac:dyDescent="0.2">
      <c r="B148" s="178"/>
      <c r="D148" s="180" t="s">
        <v>67</v>
      </c>
      <c r="E148" s="188" t="s">
        <v>160</v>
      </c>
      <c r="F148" s="188" t="s">
        <v>161</v>
      </c>
      <c r="J148" s="189">
        <f>BK148</f>
        <v>0</v>
      </c>
      <c r="L148" s="178"/>
      <c r="M148" s="183"/>
      <c r="P148" s="184">
        <f>P149</f>
        <v>0</v>
      </c>
      <c r="R148" s="184">
        <f>R149</f>
        <v>0</v>
      </c>
      <c r="T148" s="185">
        <f>T149</f>
        <v>0</v>
      </c>
      <c r="AR148" s="180" t="s">
        <v>73</v>
      </c>
      <c r="AT148" s="186" t="s">
        <v>67</v>
      </c>
      <c r="AU148" s="186" t="s">
        <v>73</v>
      </c>
      <c r="AY148" s="180" t="s">
        <v>118</v>
      </c>
      <c r="BK148" s="187">
        <f>BK149</f>
        <v>0</v>
      </c>
    </row>
    <row r="149" spans="2:65" s="121" customFormat="1" ht="21.75" customHeight="1" x14ac:dyDescent="0.2">
      <c r="B149" s="120"/>
      <c r="C149" s="204" t="s">
        <v>162</v>
      </c>
      <c r="D149" s="204" t="s">
        <v>120</v>
      </c>
      <c r="E149" s="205" t="s">
        <v>163</v>
      </c>
      <c r="F149" s="206" t="s">
        <v>164</v>
      </c>
      <c r="G149" s="207" t="s">
        <v>165</v>
      </c>
      <c r="H149" s="208">
        <v>10</v>
      </c>
      <c r="I149" s="52"/>
      <c r="J149" s="209">
        <f>ROUND(I149*H149,2)</f>
        <v>0</v>
      </c>
      <c r="K149" s="206" t="s">
        <v>122</v>
      </c>
      <c r="L149" s="120"/>
      <c r="M149" s="210" t="s">
        <v>1</v>
      </c>
      <c r="N149" s="190" t="s">
        <v>33</v>
      </c>
      <c r="P149" s="191">
        <f>O149*H149</f>
        <v>0</v>
      </c>
      <c r="Q149" s="191">
        <v>0</v>
      </c>
      <c r="R149" s="191">
        <f>Q149*H149</f>
        <v>0</v>
      </c>
      <c r="S149" s="191">
        <v>0</v>
      </c>
      <c r="T149" s="192">
        <f>S149*H149</f>
        <v>0</v>
      </c>
      <c r="AR149" s="193" t="s">
        <v>126</v>
      </c>
      <c r="AT149" s="193" t="s">
        <v>120</v>
      </c>
      <c r="AU149" s="193" t="s">
        <v>75</v>
      </c>
      <c r="AY149" s="113" t="s">
        <v>118</v>
      </c>
      <c r="BE149" s="194">
        <f>IF(N149="základní",J149,0)</f>
        <v>0</v>
      </c>
      <c r="BF149" s="194">
        <f>IF(N149="snížená",J149,0)</f>
        <v>0</v>
      </c>
      <c r="BG149" s="194">
        <f>IF(N149="zákl. přenesená",J149,0)</f>
        <v>0</v>
      </c>
      <c r="BH149" s="194">
        <f>IF(N149="sníž. přenesená",J149,0)</f>
        <v>0</v>
      </c>
      <c r="BI149" s="194">
        <f>IF(N149="nulová",J149,0)</f>
        <v>0</v>
      </c>
      <c r="BJ149" s="113" t="s">
        <v>73</v>
      </c>
      <c r="BK149" s="194">
        <f>ROUND(I149*H149,2)</f>
        <v>0</v>
      </c>
      <c r="BL149" s="113" t="s">
        <v>126</v>
      </c>
      <c r="BM149" s="193" t="s">
        <v>166</v>
      </c>
    </row>
    <row r="150" spans="2:65" s="179" customFormat="1" ht="25.9" customHeight="1" x14ac:dyDescent="0.2">
      <c r="B150" s="178"/>
      <c r="D150" s="180" t="s">
        <v>67</v>
      </c>
      <c r="E150" s="181" t="s">
        <v>167</v>
      </c>
      <c r="F150" s="181" t="s">
        <v>168</v>
      </c>
      <c r="J150" s="182">
        <f>SUM(J151+J154+J157+J162+J173)</f>
        <v>0</v>
      </c>
      <c r="L150" s="178"/>
      <c r="M150" s="183"/>
      <c r="P150" s="184" t="e">
        <f>#REF!+#REF!+P151+#REF!+P154+P157+#REF!+P162+#REF!+P173+#REF!</f>
        <v>#REF!</v>
      </c>
      <c r="R150" s="184" t="e">
        <f>#REF!+#REF!+R151+#REF!+R154+R157+#REF!+R162+#REF!+R173+#REF!</f>
        <v>#REF!</v>
      </c>
      <c r="T150" s="185" t="e">
        <f>#REF!+#REF!+T151+#REF!+T154+T157+#REF!+T162+#REF!+T173+#REF!</f>
        <v>#REF!</v>
      </c>
      <c r="AR150" s="180" t="s">
        <v>75</v>
      </c>
      <c r="AT150" s="186" t="s">
        <v>67</v>
      </c>
      <c r="AU150" s="186" t="s">
        <v>68</v>
      </c>
      <c r="AY150" s="180" t="s">
        <v>118</v>
      </c>
      <c r="BK150" s="187" t="e">
        <f>#REF!+#REF!+BK151+#REF!+BK154+BK157+#REF!+BK162+#REF!+BK173+#REF!</f>
        <v>#REF!</v>
      </c>
    </row>
    <row r="151" spans="2:65" s="179" customFormat="1" ht="22.9" customHeight="1" x14ac:dyDescent="0.2">
      <c r="B151" s="178"/>
      <c r="D151" s="180" t="s">
        <v>67</v>
      </c>
      <c r="E151" s="188" t="s">
        <v>173</v>
      </c>
      <c r="F151" s="188" t="s">
        <v>174</v>
      </c>
      <c r="J151" s="189">
        <f>BK151</f>
        <v>0</v>
      </c>
      <c r="L151" s="178"/>
      <c r="M151" s="183"/>
      <c r="P151" s="184">
        <f>SUM(P152:P153)</f>
        <v>0</v>
      </c>
      <c r="R151" s="184">
        <f>SUM(R152:R153)</f>
        <v>0</v>
      </c>
      <c r="T151" s="185">
        <f>SUM(T152:T153)</f>
        <v>0</v>
      </c>
      <c r="AR151" s="180" t="s">
        <v>75</v>
      </c>
      <c r="AT151" s="186" t="s">
        <v>67</v>
      </c>
      <c r="AU151" s="186" t="s">
        <v>73</v>
      </c>
      <c r="AY151" s="180" t="s">
        <v>118</v>
      </c>
      <c r="BK151" s="187">
        <f>SUM(BK152:BK153)</f>
        <v>0</v>
      </c>
    </row>
    <row r="152" spans="2:65" s="121" customFormat="1" ht="62.65" customHeight="1" x14ac:dyDescent="0.2">
      <c r="B152" s="120"/>
      <c r="C152" s="204" t="s">
        <v>177</v>
      </c>
      <c r="D152" s="204" t="s">
        <v>120</v>
      </c>
      <c r="E152" s="205" t="s">
        <v>178</v>
      </c>
      <c r="F152" s="206" t="s">
        <v>179</v>
      </c>
      <c r="G152" s="207" t="s">
        <v>121</v>
      </c>
      <c r="H152" s="208">
        <v>45</v>
      </c>
      <c r="I152" s="52"/>
      <c r="J152" s="209">
        <f>ROUND(I152*H152,2)</f>
        <v>0</v>
      </c>
      <c r="K152" s="206" t="s">
        <v>1</v>
      </c>
      <c r="L152" s="120"/>
      <c r="M152" s="210" t="s">
        <v>1</v>
      </c>
      <c r="N152" s="190" t="s">
        <v>33</v>
      </c>
      <c r="P152" s="191">
        <f>O152*H152</f>
        <v>0</v>
      </c>
      <c r="Q152" s="191">
        <v>0</v>
      </c>
      <c r="R152" s="191">
        <f>Q152*H152</f>
        <v>0</v>
      </c>
      <c r="S152" s="191">
        <v>0</v>
      </c>
      <c r="T152" s="192">
        <f>S152*H152</f>
        <v>0</v>
      </c>
      <c r="AR152" s="193" t="s">
        <v>123</v>
      </c>
      <c r="AT152" s="193" t="s">
        <v>120</v>
      </c>
      <c r="AU152" s="193" t="s">
        <v>75</v>
      </c>
      <c r="AY152" s="113" t="s">
        <v>118</v>
      </c>
      <c r="BE152" s="194">
        <f>IF(N152="základní",J152,0)</f>
        <v>0</v>
      </c>
      <c r="BF152" s="194">
        <f>IF(N152="snížená",J152,0)</f>
        <v>0</v>
      </c>
      <c r="BG152" s="194">
        <f>IF(N152="zákl. přenesená",J152,0)</f>
        <v>0</v>
      </c>
      <c r="BH152" s="194">
        <f>IF(N152="sníž. přenesená",J152,0)</f>
        <v>0</v>
      </c>
      <c r="BI152" s="194">
        <f>IF(N152="nulová",J152,0)</f>
        <v>0</v>
      </c>
      <c r="BJ152" s="113" t="s">
        <v>73</v>
      </c>
      <c r="BK152" s="194">
        <f>ROUND(I152*H152,2)</f>
        <v>0</v>
      </c>
      <c r="BL152" s="113" t="s">
        <v>123</v>
      </c>
      <c r="BM152" s="193" t="s">
        <v>180</v>
      </c>
    </row>
    <row r="153" spans="2:65" s="121" customFormat="1" ht="24.2" customHeight="1" x14ac:dyDescent="0.2">
      <c r="B153" s="120"/>
      <c r="C153" s="204" t="s">
        <v>181</v>
      </c>
      <c r="D153" s="204" t="s">
        <v>120</v>
      </c>
      <c r="E153" s="205" t="s">
        <v>182</v>
      </c>
      <c r="F153" s="206" t="s">
        <v>183</v>
      </c>
      <c r="G153" s="207" t="s">
        <v>165</v>
      </c>
      <c r="H153" s="208">
        <v>1.6</v>
      </c>
      <c r="I153" s="52"/>
      <c r="J153" s="209">
        <f>ROUND(I153*H153,2)</f>
        <v>0</v>
      </c>
      <c r="K153" s="206" t="s">
        <v>122</v>
      </c>
      <c r="L153" s="120"/>
      <c r="M153" s="210" t="s">
        <v>1</v>
      </c>
      <c r="N153" s="190" t="s">
        <v>33</v>
      </c>
      <c r="P153" s="191">
        <f>O153*H153</f>
        <v>0</v>
      </c>
      <c r="Q153" s="191">
        <v>0</v>
      </c>
      <c r="R153" s="191">
        <f>Q153*H153</f>
        <v>0</v>
      </c>
      <c r="S153" s="191">
        <v>0</v>
      </c>
      <c r="T153" s="192">
        <f>S153*H153</f>
        <v>0</v>
      </c>
      <c r="AR153" s="193" t="s">
        <v>123</v>
      </c>
      <c r="AT153" s="193" t="s">
        <v>120</v>
      </c>
      <c r="AU153" s="193" t="s">
        <v>75</v>
      </c>
      <c r="AY153" s="113" t="s">
        <v>118</v>
      </c>
      <c r="BE153" s="194">
        <f>IF(N153="základní",J153,0)</f>
        <v>0</v>
      </c>
      <c r="BF153" s="194">
        <f>IF(N153="snížená",J153,0)</f>
        <v>0</v>
      </c>
      <c r="BG153" s="194">
        <f>IF(N153="zákl. přenesená",J153,0)</f>
        <v>0</v>
      </c>
      <c r="BH153" s="194">
        <f>IF(N153="sníž. přenesená",J153,0)</f>
        <v>0</v>
      </c>
      <c r="BI153" s="194">
        <f>IF(N153="nulová",J153,0)</f>
        <v>0</v>
      </c>
      <c r="BJ153" s="113" t="s">
        <v>73</v>
      </c>
      <c r="BK153" s="194">
        <f>ROUND(I153*H153,2)</f>
        <v>0</v>
      </c>
      <c r="BL153" s="113" t="s">
        <v>123</v>
      </c>
      <c r="BM153" s="193" t="s">
        <v>184</v>
      </c>
    </row>
    <row r="154" spans="2:65" s="179" customFormat="1" ht="22.9" customHeight="1" x14ac:dyDescent="0.2">
      <c r="B154" s="178"/>
      <c r="D154" s="180" t="s">
        <v>67</v>
      </c>
      <c r="E154" s="188" t="s">
        <v>185</v>
      </c>
      <c r="F154" s="188" t="s">
        <v>186</v>
      </c>
      <c r="J154" s="189">
        <f>BK154</f>
        <v>0</v>
      </c>
      <c r="L154" s="178"/>
      <c r="M154" s="183"/>
      <c r="P154" s="184">
        <f>SUM(P155:P156)</f>
        <v>0</v>
      </c>
      <c r="R154" s="184">
        <f>SUM(R155:R156)</f>
        <v>0</v>
      </c>
      <c r="T154" s="185">
        <f>SUM(T155:T156)</f>
        <v>0</v>
      </c>
      <c r="AR154" s="180" t="s">
        <v>75</v>
      </c>
      <c r="AT154" s="186" t="s">
        <v>67</v>
      </c>
      <c r="AU154" s="186" t="s">
        <v>73</v>
      </c>
      <c r="AY154" s="180" t="s">
        <v>118</v>
      </c>
      <c r="BK154" s="187">
        <f>SUM(BK155:BK156)</f>
        <v>0</v>
      </c>
    </row>
    <row r="155" spans="2:65" s="121" customFormat="1" ht="44.25" customHeight="1" x14ac:dyDescent="0.2">
      <c r="B155" s="120"/>
      <c r="C155" s="204" t="s">
        <v>187</v>
      </c>
      <c r="D155" s="204" t="s">
        <v>120</v>
      </c>
      <c r="E155" s="205" t="s">
        <v>188</v>
      </c>
      <c r="F155" s="206" t="s">
        <v>300</v>
      </c>
      <c r="G155" s="207" t="s">
        <v>159</v>
      </c>
      <c r="H155" s="208">
        <v>1</v>
      </c>
      <c r="I155" s="52"/>
      <c r="J155" s="209">
        <f>ROUND(I155*H155,2)</f>
        <v>0</v>
      </c>
      <c r="K155" s="206" t="s">
        <v>1</v>
      </c>
      <c r="L155" s="120"/>
      <c r="M155" s="210" t="s">
        <v>1</v>
      </c>
      <c r="N155" s="190" t="s">
        <v>33</v>
      </c>
      <c r="P155" s="191">
        <f>O155*H155</f>
        <v>0</v>
      </c>
      <c r="Q155" s="191">
        <v>0</v>
      </c>
      <c r="R155" s="191">
        <f>Q155*H155</f>
        <v>0</v>
      </c>
      <c r="S155" s="191">
        <v>0</v>
      </c>
      <c r="T155" s="192">
        <f>S155*H155</f>
        <v>0</v>
      </c>
      <c r="AR155" s="193" t="s">
        <v>123</v>
      </c>
      <c r="AT155" s="193" t="s">
        <v>120</v>
      </c>
      <c r="AU155" s="193" t="s">
        <v>75</v>
      </c>
      <c r="AY155" s="113" t="s">
        <v>118</v>
      </c>
      <c r="BE155" s="194">
        <f t="shared" ref="BE155:BE156" si="0">IF(N155="základní",J155,0)</f>
        <v>0</v>
      </c>
      <c r="BF155" s="194">
        <f t="shared" ref="BF155:BF156" si="1">IF(N155="snížená",J155,0)</f>
        <v>0</v>
      </c>
      <c r="BG155" s="194">
        <f t="shared" ref="BG155:BG156" si="2">IF(N155="zákl. přenesená",J155,0)</f>
        <v>0</v>
      </c>
      <c r="BH155" s="194">
        <f t="shared" ref="BH155:BH156" si="3">IF(N155="sníž. přenesená",J155,0)</f>
        <v>0</v>
      </c>
      <c r="BI155" s="194">
        <f t="shared" ref="BI155:BI156" si="4">IF(N155="nulová",J155,0)</f>
        <v>0</v>
      </c>
      <c r="BJ155" s="113" t="s">
        <v>73</v>
      </c>
      <c r="BK155" s="194">
        <f>ROUND(I155*H155,2)</f>
        <v>0</v>
      </c>
      <c r="BL155" s="113" t="s">
        <v>123</v>
      </c>
      <c r="BM155" s="193" t="s">
        <v>189</v>
      </c>
    </row>
    <row r="156" spans="2:65" s="121" customFormat="1" ht="37.9" customHeight="1" x14ac:dyDescent="0.2">
      <c r="B156" s="120"/>
      <c r="C156" s="204" t="s">
        <v>190</v>
      </c>
      <c r="D156" s="204" t="s">
        <v>120</v>
      </c>
      <c r="E156" s="205" t="s">
        <v>191</v>
      </c>
      <c r="F156" s="206" t="s">
        <v>301</v>
      </c>
      <c r="G156" s="207" t="s">
        <v>159</v>
      </c>
      <c r="H156" s="208">
        <v>1</v>
      </c>
      <c r="I156" s="52"/>
      <c r="J156" s="209">
        <f>ROUND(I156*H156,2)</f>
        <v>0</v>
      </c>
      <c r="K156" s="206" t="s">
        <v>1</v>
      </c>
      <c r="L156" s="120"/>
      <c r="M156" s="210" t="s">
        <v>1</v>
      </c>
      <c r="N156" s="190" t="s">
        <v>33</v>
      </c>
      <c r="P156" s="191">
        <f>O156*H156</f>
        <v>0</v>
      </c>
      <c r="Q156" s="191">
        <v>0</v>
      </c>
      <c r="R156" s="191">
        <f>Q156*H156</f>
        <v>0</v>
      </c>
      <c r="S156" s="191">
        <v>0</v>
      </c>
      <c r="T156" s="192">
        <f>S156*H156</f>
        <v>0</v>
      </c>
      <c r="AR156" s="193" t="s">
        <v>123</v>
      </c>
      <c r="AT156" s="193" t="s">
        <v>120</v>
      </c>
      <c r="AU156" s="193" t="s">
        <v>75</v>
      </c>
      <c r="AY156" s="113" t="s">
        <v>118</v>
      </c>
      <c r="BE156" s="194">
        <f t="shared" si="0"/>
        <v>0</v>
      </c>
      <c r="BF156" s="194">
        <f t="shared" si="1"/>
        <v>0</v>
      </c>
      <c r="BG156" s="194">
        <f t="shared" si="2"/>
        <v>0</v>
      </c>
      <c r="BH156" s="194">
        <f t="shared" si="3"/>
        <v>0</v>
      </c>
      <c r="BI156" s="194">
        <f t="shared" si="4"/>
        <v>0</v>
      </c>
      <c r="BJ156" s="113" t="s">
        <v>73</v>
      </c>
      <c r="BK156" s="194">
        <f>ROUND(I156*H156,2)</f>
        <v>0</v>
      </c>
      <c r="BL156" s="113" t="s">
        <v>123</v>
      </c>
      <c r="BM156" s="193" t="s">
        <v>192</v>
      </c>
    </row>
    <row r="157" spans="2:65" s="179" customFormat="1" ht="22.9" customHeight="1" x14ac:dyDescent="0.2">
      <c r="B157" s="178"/>
      <c r="D157" s="180" t="s">
        <v>67</v>
      </c>
      <c r="E157" s="188" t="s">
        <v>193</v>
      </c>
      <c r="F157" s="188" t="s">
        <v>194</v>
      </c>
      <c r="J157" s="189">
        <f>BK157</f>
        <v>0</v>
      </c>
      <c r="L157" s="178"/>
      <c r="M157" s="183"/>
      <c r="P157" s="184">
        <f>SUM(P158:P161)</f>
        <v>0</v>
      </c>
      <c r="R157" s="184">
        <f>SUM(R158:R161)</f>
        <v>0</v>
      </c>
      <c r="T157" s="185">
        <f>SUM(T158:T161)</f>
        <v>0</v>
      </c>
      <c r="AR157" s="180" t="s">
        <v>75</v>
      </c>
      <c r="AT157" s="186" t="s">
        <v>67</v>
      </c>
      <c r="AU157" s="186" t="s">
        <v>73</v>
      </c>
      <c r="AY157" s="180" t="s">
        <v>118</v>
      </c>
      <c r="BK157" s="187">
        <f>SUM(BK158:BK161)</f>
        <v>0</v>
      </c>
    </row>
    <row r="158" spans="2:65" s="121" customFormat="1" ht="44.25" customHeight="1" x14ac:dyDescent="0.2">
      <c r="B158" s="120"/>
      <c r="C158" s="204" t="s">
        <v>195</v>
      </c>
      <c r="D158" s="204" t="s">
        <v>120</v>
      </c>
      <c r="E158" s="205" t="s">
        <v>196</v>
      </c>
      <c r="F158" s="206" t="s">
        <v>302</v>
      </c>
      <c r="G158" s="207" t="s">
        <v>159</v>
      </c>
      <c r="H158" s="208">
        <v>1</v>
      </c>
      <c r="I158" s="52"/>
      <c r="J158" s="209">
        <f>ROUND(I158*H158,2)</f>
        <v>0</v>
      </c>
      <c r="K158" s="206" t="s">
        <v>1</v>
      </c>
      <c r="L158" s="120"/>
      <c r="M158" s="210" t="s">
        <v>1</v>
      </c>
      <c r="N158" s="190" t="s">
        <v>33</v>
      </c>
      <c r="P158" s="191">
        <f>O158*H158</f>
        <v>0</v>
      </c>
      <c r="Q158" s="191">
        <v>0</v>
      </c>
      <c r="R158" s="191">
        <f>Q158*H158</f>
        <v>0</v>
      </c>
      <c r="S158" s="191">
        <v>0</v>
      </c>
      <c r="T158" s="192">
        <f>S158*H158</f>
        <v>0</v>
      </c>
      <c r="AR158" s="193" t="s">
        <v>123</v>
      </c>
      <c r="AT158" s="193" t="s">
        <v>120</v>
      </c>
      <c r="AU158" s="193" t="s">
        <v>75</v>
      </c>
      <c r="AY158" s="113" t="s">
        <v>118</v>
      </c>
      <c r="BE158" s="194">
        <f>IF(N158="základní",J158,0)</f>
        <v>0</v>
      </c>
      <c r="BF158" s="194">
        <f>IF(N158="snížená",J158,0)</f>
        <v>0</v>
      </c>
      <c r="BG158" s="194">
        <f>IF(N158="zákl. přenesená",J158,0)</f>
        <v>0</v>
      </c>
      <c r="BH158" s="194">
        <f>IF(N158="sníž. přenesená",J158,0)</f>
        <v>0</v>
      </c>
      <c r="BI158" s="194">
        <f>IF(N158="nulová",J158,0)</f>
        <v>0</v>
      </c>
      <c r="BJ158" s="113" t="s">
        <v>73</v>
      </c>
      <c r="BK158" s="194">
        <f>ROUND(I158*H158,2)</f>
        <v>0</v>
      </c>
      <c r="BL158" s="113" t="s">
        <v>123</v>
      </c>
      <c r="BM158" s="193" t="s">
        <v>197</v>
      </c>
    </row>
    <row r="159" spans="2:65" s="121" customFormat="1" ht="37.9" customHeight="1" x14ac:dyDescent="0.2">
      <c r="B159" s="120"/>
      <c r="C159" s="204" t="s">
        <v>198</v>
      </c>
      <c r="D159" s="204" t="s">
        <v>120</v>
      </c>
      <c r="E159" s="205" t="s">
        <v>199</v>
      </c>
      <c r="F159" s="206" t="s">
        <v>341</v>
      </c>
      <c r="G159" s="207" t="s">
        <v>159</v>
      </c>
      <c r="H159" s="208">
        <v>6</v>
      </c>
      <c r="I159" s="52"/>
      <c r="J159" s="209">
        <f>ROUND(I159*H159,2)</f>
        <v>0</v>
      </c>
      <c r="K159" s="206" t="s">
        <v>1</v>
      </c>
      <c r="L159" s="120"/>
      <c r="M159" s="210" t="s">
        <v>1</v>
      </c>
      <c r="N159" s="190" t="s">
        <v>33</v>
      </c>
      <c r="P159" s="191">
        <f>O159*H159</f>
        <v>0</v>
      </c>
      <c r="Q159" s="191">
        <v>0</v>
      </c>
      <c r="R159" s="191">
        <f>Q159*H159</f>
        <v>0</v>
      </c>
      <c r="S159" s="191">
        <v>0</v>
      </c>
      <c r="T159" s="192">
        <f>S159*H159</f>
        <v>0</v>
      </c>
      <c r="AR159" s="193" t="s">
        <v>123</v>
      </c>
      <c r="AT159" s="193" t="s">
        <v>120</v>
      </c>
      <c r="AU159" s="193" t="s">
        <v>75</v>
      </c>
      <c r="AY159" s="113" t="s">
        <v>118</v>
      </c>
      <c r="BE159" s="194">
        <f>IF(N159="základní",J159,0)</f>
        <v>0</v>
      </c>
      <c r="BF159" s="194">
        <f>IF(N159="snížená",J159,0)</f>
        <v>0</v>
      </c>
      <c r="BG159" s="194">
        <f>IF(N159="zákl. přenesená",J159,0)</f>
        <v>0</v>
      </c>
      <c r="BH159" s="194">
        <f>IF(N159="sníž. přenesená",J159,0)</f>
        <v>0</v>
      </c>
      <c r="BI159" s="194">
        <f>IF(N159="nulová",J159,0)</f>
        <v>0</v>
      </c>
      <c r="BJ159" s="113" t="s">
        <v>73</v>
      </c>
      <c r="BK159" s="194">
        <f>ROUND(I159*H159,2)</f>
        <v>0</v>
      </c>
      <c r="BL159" s="113" t="s">
        <v>123</v>
      </c>
      <c r="BM159" s="193" t="s">
        <v>200</v>
      </c>
    </row>
    <row r="160" spans="2:65" s="121" customFormat="1" ht="37.9" customHeight="1" x14ac:dyDescent="0.2">
      <c r="B160" s="120"/>
      <c r="C160" s="204" t="s">
        <v>201</v>
      </c>
      <c r="D160" s="204" t="s">
        <v>120</v>
      </c>
      <c r="E160" s="205" t="s">
        <v>202</v>
      </c>
      <c r="F160" s="206" t="s">
        <v>342</v>
      </c>
      <c r="G160" s="207" t="s">
        <v>159</v>
      </c>
      <c r="H160" s="208">
        <v>2</v>
      </c>
      <c r="I160" s="52"/>
      <c r="J160" s="209">
        <f>ROUND(I160*H160,2)</f>
        <v>0</v>
      </c>
      <c r="K160" s="206" t="s">
        <v>1</v>
      </c>
      <c r="L160" s="120"/>
      <c r="M160" s="210" t="s">
        <v>1</v>
      </c>
      <c r="N160" s="190" t="s">
        <v>33</v>
      </c>
      <c r="P160" s="191">
        <f>O160*H160</f>
        <v>0</v>
      </c>
      <c r="Q160" s="191">
        <v>0</v>
      </c>
      <c r="R160" s="191">
        <f>Q160*H160</f>
        <v>0</v>
      </c>
      <c r="S160" s="191">
        <v>0</v>
      </c>
      <c r="T160" s="192">
        <f>S160*H160</f>
        <v>0</v>
      </c>
      <c r="AR160" s="193" t="s">
        <v>123</v>
      </c>
      <c r="AT160" s="193" t="s">
        <v>120</v>
      </c>
      <c r="AU160" s="193" t="s">
        <v>75</v>
      </c>
      <c r="AY160" s="113" t="s">
        <v>118</v>
      </c>
      <c r="BE160" s="194">
        <f>IF(N160="základní",J160,0)</f>
        <v>0</v>
      </c>
      <c r="BF160" s="194">
        <f>IF(N160="snížená",J160,0)</f>
        <v>0</v>
      </c>
      <c r="BG160" s="194">
        <f>IF(N160="zákl. přenesená",J160,0)</f>
        <v>0</v>
      </c>
      <c r="BH160" s="194">
        <f>IF(N160="sníž. přenesená",J160,0)</f>
        <v>0</v>
      </c>
      <c r="BI160" s="194">
        <f>IF(N160="nulová",J160,0)</f>
        <v>0</v>
      </c>
      <c r="BJ160" s="113" t="s">
        <v>73</v>
      </c>
      <c r="BK160" s="194">
        <f>ROUND(I160*H160,2)</f>
        <v>0</v>
      </c>
      <c r="BL160" s="113" t="s">
        <v>123</v>
      </c>
      <c r="BM160" s="193" t="s">
        <v>203</v>
      </c>
    </row>
    <row r="161" spans="2:65" s="121" customFormat="1" ht="24.2" customHeight="1" x14ac:dyDescent="0.2">
      <c r="B161" s="120"/>
      <c r="C161" s="204" t="s">
        <v>204</v>
      </c>
      <c r="D161" s="204" t="s">
        <v>120</v>
      </c>
      <c r="E161" s="205" t="s">
        <v>205</v>
      </c>
      <c r="F161" s="206" t="s">
        <v>206</v>
      </c>
      <c r="G161" s="207" t="s">
        <v>159</v>
      </c>
      <c r="H161" s="208">
        <v>5</v>
      </c>
      <c r="I161" s="52"/>
      <c r="J161" s="209">
        <f>ROUND(I161*H161,2)</f>
        <v>0</v>
      </c>
      <c r="K161" s="206" t="s">
        <v>1</v>
      </c>
      <c r="L161" s="120"/>
      <c r="M161" s="210" t="s">
        <v>1</v>
      </c>
      <c r="N161" s="190" t="s">
        <v>33</v>
      </c>
      <c r="P161" s="191">
        <f>O161*H161</f>
        <v>0</v>
      </c>
      <c r="Q161" s="191">
        <v>0</v>
      </c>
      <c r="R161" s="191">
        <f>Q161*H161</f>
        <v>0</v>
      </c>
      <c r="S161" s="191">
        <v>0</v>
      </c>
      <c r="T161" s="192">
        <f>S161*H161</f>
        <v>0</v>
      </c>
      <c r="AR161" s="193" t="s">
        <v>123</v>
      </c>
      <c r="AT161" s="193" t="s">
        <v>120</v>
      </c>
      <c r="AU161" s="193" t="s">
        <v>75</v>
      </c>
      <c r="AY161" s="113" t="s">
        <v>118</v>
      </c>
      <c r="BE161" s="194">
        <f t="shared" ref="BE161" si="5">IF(N161="základní",J161,0)</f>
        <v>0</v>
      </c>
      <c r="BF161" s="194">
        <f t="shared" ref="BF161" si="6">IF(N161="snížená",J161,0)</f>
        <v>0</v>
      </c>
      <c r="BG161" s="194">
        <f t="shared" ref="BG161" si="7">IF(N161="zákl. přenesená",J161,0)</f>
        <v>0</v>
      </c>
      <c r="BH161" s="194">
        <f t="shared" ref="BH161" si="8">IF(N161="sníž. přenesená",J161,0)</f>
        <v>0</v>
      </c>
      <c r="BI161" s="194">
        <f t="shared" ref="BI161" si="9">IF(N161="nulová",J161,0)</f>
        <v>0</v>
      </c>
      <c r="BJ161" s="113" t="s">
        <v>73</v>
      </c>
      <c r="BK161" s="194">
        <f>ROUND(I161*H161,2)</f>
        <v>0</v>
      </c>
      <c r="BL161" s="113" t="s">
        <v>123</v>
      </c>
      <c r="BM161" s="193" t="s">
        <v>207</v>
      </c>
    </row>
    <row r="162" spans="2:65" s="179" customFormat="1" ht="22.9" customHeight="1" x14ac:dyDescent="0.2">
      <c r="B162" s="178"/>
      <c r="D162" s="180" t="s">
        <v>67</v>
      </c>
      <c r="E162" s="188" t="s">
        <v>208</v>
      </c>
      <c r="F162" s="188" t="s">
        <v>209</v>
      </c>
      <c r="J162" s="189">
        <f>BK162</f>
        <v>0</v>
      </c>
      <c r="L162" s="178"/>
      <c r="M162" s="183"/>
      <c r="P162" s="184">
        <f>SUM(P163:P172)</f>
        <v>0</v>
      </c>
      <c r="R162" s="184">
        <f>SUM(R163:R172)</f>
        <v>0.41988999999999999</v>
      </c>
      <c r="T162" s="185">
        <f>SUM(T163:T172)</f>
        <v>0</v>
      </c>
      <c r="AR162" s="180" t="s">
        <v>75</v>
      </c>
      <c r="AT162" s="186" t="s">
        <v>67</v>
      </c>
      <c r="AU162" s="186" t="s">
        <v>73</v>
      </c>
      <c r="AY162" s="180" t="s">
        <v>118</v>
      </c>
      <c r="BK162" s="187">
        <f>SUM(BK163:BK172)</f>
        <v>0</v>
      </c>
    </row>
    <row r="163" spans="2:65" s="121" customFormat="1" ht="21.75" customHeight="1" x14ac:dyDescent="0.2">
      <c r="B163" s="120"/>
      <c r="C163" s="204" t="s">
        <v>210</v>
      </c>
      <c r="D163" s="204" t="s">
        <v>120</v>
      </c>
      <c r="E163" s="205" t="s">
        <v>211</v>
      </c>
      <c r="F163" s="206" t="s">
        <v>212</v>
      </c>
      <c r="G163" s="207" t="s">
        <v>121</v>
      </c>
      <c r="H163" s="208">
        <v>45</v>
      </c>
      <c r="I163" s="52"/>
      <c r="J163" s="209">
        <f t="shared" ref="J163:J172" si="10">ROUND(I163*H163,2)</f>
        <v>0</v>
      </c>
      <c r="K163" s="206" t="s">
        <v>122</v>
      </c>
      <c r="L163" s="120"/>
      <c r="M163" s="210" t="s">
        <v>1</v>
      </c>
      <c r="N163" s="190" t="s">
        <v>33</v>
      </c>
      <c r="P163" s="191">
        <f t="shared" ref="P163:P172" si="11">O163*H163</f>
        <v>0</v>
      </c>
      <c r="Q163" s="191">
        <v>0</v>
      </c>
      <c r="R163" s="191">
        <f t="shared" ref="R163:R172" si="12">Q163*H163</f>
        <v>0</v>
      </c>
      <c r="S163" s="191">
        <v>0</v>
      </c>
      <c r="T163" s="192">
        <f t="shared" ref="T163:T172" si="13">S163*H163</f>
        <v>0</v>
      </c>
      <c r="AR163" s="193" t="s">
        <v>123</v>
      </c>
      <c r="AT163" s="193" t="s">
        <v>120</v>
      </c>
      <c r="AU163" s="193" t="s">
        <v>75</v>
      </c>
      <c r="AY163" s="113" t="s">
        <v>118</v>
      </c>
      <c r="BE163" s="194">
        <f t="shared" ref="BE163:BE172" si="14">IF(N163="základní",J163,0)</f>
        <v>0</v>
      </c>
      <c r="BF163" s="194">
        <f t="shared" ref="BF163:BF172" si="15">IF(N163="snížená",J163,0)</f>
        <v>0</v>
      </c>
      <c r="BG163" s="194">
        <f t="shared" ref="BG163:BG172" si="16">IF(N163="zákl. přenesená",J163,0)</f>
        <v>0</v>
      </c>
      <c r="BH163" s="194">
        <f t="shared" ref="BH163:BH172" si="17">IF(N163="sníž. přenesená",J163,0)</f>
        <v>0</v>
      </c>
      <c r="BI163" s="194">
        <f t="shared" ref="BI163:BI172" si="18">IF(N163="nulová",J163,0)</f>
        <v>0</v>
      </c>
      <c r="BJ163" s="113" t="s">
        <v>73</v>
      </c>
      <c r="BK163" s="194">
        <f t="shared" ref="BK163:BK172" si="19">ROUND(I163*H163,2)</f>
        <v>0</v>
      </c>
      <c r="BL163" s="113" t="s">
        <v>123</v>
      </c>
      <c r="BM163" s="193" t="s">
        <v>213</v>
      </c>
    </row>
    <row r="164" spans="2:65" s="121" customFormat="1" ht="16.5" customHeight="1" x14ac:dyDescent="0.2">
      <c r="B164" s="120"/>
      <c r="C164" s="204" t="s">
        <v>214</v>
      </c>
      <c r="D164" s="204" t="s">
        <v>120</v>
      </c>
      <c r="E164" s="205" t="s">
        <v>215</v>
      </c>
      <c r="F164" s="206" t="s">
        <v>216</v>
      </c>
      <c r="G164" s="207" t="s">
        <v>121</v>
      </c>
      <c r="H164" s="208">
        <v>45</v>
      </c>
      <c r="I164" s="52"/>
      <c r="J164" s="209">
        <f t="shared" si="10"/>
        <v>0</v>
      </c>
      <c r="K164" s="206" t="s">
        <v>122</v>
      </c>
      <c r="L164" s="120"/>
      <c r="M164" s="210" t="s">
        <v>1</v>
      </c>
      <c r="N164" s="190" t="s">
        <v>33</v>
      </c>
      <c r="P164" s="191">
        <f t="shared" si="11"/>
        <v>0</v>
      </c>
      <c r="Q164" s="191">
        <v>0</v>
      </c>
      <c r="R164" s="191">
        <f t="shared" si="12"/>
        <v>0</v>
      </c>
      <c r="S164" s="191">
        <v>0</v>
      </c>
      <c r="T164" s="192">
        <f t="shared" si="13"/>
        <v>0</v>
      </c>
      <c r="AR164" s="193" t="s">
        <v>123</v>
      </c>
      <c r="AT164" s="193" t="s">
        <v>120</v>
      </c>
      <c r="AU164" s="193" t="s">
        <v>75</v>
      </c>
      <c r="AY164" s="113" t="s">
        <v>118</v>
      </c>
      <c r="BE164" s="194">
        <f t="shared" si="14"/>
        <v>0</v>
      </c>
      <c r="BF164" s="194">
        <f t="shared" si="15"/>
        <v>0</v>
      </c>
      <c r="BG164" s="194">
        <f t="shared" si="16"/>
        <v>0</v>
      </c>
      <c r="BH164" s="194">
        <f t="shared" si="17"/>
        <v>0</v>
      </c>
      <c r="BI164" s="194">
        <f t="shared" si="18"/>
        <v>0</v>
      </c>
      <c r="BJ164" s="113" t="s">
        <v>73</v>
      </c>
      <c r="BK164" s="194">
        <f t="shared" si="19"/>
        <v>0</v>
      </c>
      <c r="BL164" s="113" t="s">
        <v>123</v>
      </c>
      <c r="BM164" s="193" t="s">
        <v>217</v>
      </c>
    </row>
    <row r="165" spans="2:65" s="121" customFormat="1" ht="24.2" customHeight="1" x14ac:dyDescent="0.2">
      <c r="B165" s="120"/>
      <c r="C165" s="204" t="s">
        <v>218</v>
      </c>
      <c r="D165" s="204" t="s">
        <v>120</v>
      </c>
      <c r="E165" s="205" t="s">
        <v>219</v>
      </c>
      <c r="F165" s="206" t="s">
        <v>220</v>
      </c>
      <c r="G165" s="207" t="s">
        <v>121</v>
      </c>
      <c r="H165" s="208">
        <v>45</v>
      </c>
      <c r="I165" s="52"/>
      <c r="J165" s="209">
        <f t="shared" si="10"/>
        <v>0</v>
      </c>
      <c r="K165" s="206" t="s">
        <v>122</v>
      </c>
      <c r="L165" s="120"/>
      <c r="M165" s="210" t="s">
        <v>1</v>
      </c>
      <c r="N165" s="190" t="s">
        <v>33</v>
      </c>
      <c r="P165" s="191">
        <f t="shared" si="11"/>
        <v>0</v>
      </c>
      <c r="Q165" s="191">
        <v>3.0000000000000001E-5</v>
      </c>
      <c r="R165" s="191">
        <f t="shared" si="12"/>
        <v>1.3500000000000001E-3</v>
      </c>
      <c r="S165" s="191">
        <v>0</v>
      </c>
      <c r="T165" s="192">
        <f t="shared" si="13"/>
        <v>0</v>
      </c>
      <c r="AR165" s="193" t="s">
        <v>123</v>
      </c>
      <c r="AT165" s="193" t="s">
        <v>120</v>
      </c>
      <c r="AU165" s="193" t="s">
        <v>75</v>
      </c>
      <c r="AY165" s="113" t="s">
        <v>118</v>
      </c>
      <c r="BE165" s="194">
        <f t="shared" si="14"/>
        <v>0</v>
      </c>
      <c r="BF165" s="194">
        <f t="shared" si="15"/>
        <v>0</v>
      </c>
      <c r="BG165" s="194">
        <f t="shared" si="16"/>
        <v>0</v>
      </c>
      <c r="BH165" s="194">
        <f t="shared" si="17"/>
        <v>0</v>
      </c>
      <c r="BI165" s="194">
        <f t="shared" si="18"/>
        <v>0</v>
      </c>
      <c r="BJ165" s="113" t="s">
        <v>73</v>
      </c>
      <c r="BK165" s="194">
        <f t="shared" si="19"/>
        <v>0</v>
      </c>
      <c r="BL165" s="113" t="s">
        <v>123</v>
      </c>
      <c r="BM165" s="193" t="s">
        <v>221</v>
      </c>
    </row>
    <row r="166" spans="2:65" s="121" customFormat="1" ht="33" customHeight="1" x14ac:dyDescent="0.2">
      <c r="B166" s="120"/>
      <c r="C166" s="204" t="s">
        <v>222</v>
      </c>
      <c r="D166" s="204" t="s">
        <v>120</v>
      </c>
      <c r="E166" s="205" t="s">
        <v>223</v>
      </c>
      <c r="F166" s="206" t="s">
        <v>224</v>
      </c>
      <c r="G166" s="207" t="s">
        <v>121</v>
      </c>
      <c r="H166" s="208">
        <v>45</v>
      </c>
      <c r="I166" s="52"/>
      <c r="J166" s="209">
        <f t="shared" si="10"/>
        <v>0</v>
      </c>
      <c r="K166" s="206" t="s">
        <v>122</v>
      </c>
      <c r="L166" s="120"/>
      <c r="M166" s="210" t="s">
        <v>1</v>
      </c>
      <c r="N166" s="190" t="s">
        <v>33</v>
      </c>
      <c r="P166" s="191">
        <f t="shared" si="11"/>
        <v>0</v>
      </c>
      <c r="Q166" s="191">
        <v>4.4999999999999997E-3</v>
      </c>
      <c r="R166" s="191">
        <f t="shared" si="12"/>
        <v>0.20249999999999999</v>
      </c>
      <c r="S166" s="191">
        <v>0</v>
      </c>
      <c r="T166" s="192">
        <f t="shared" si="13"/>
        <v>0</v>
      </c>
      <c r="AR166" s="193" t="s">
        <v>123</v>
      </c>
      <c r="AT166" s="193" t="s">
        <v>120</v>
      </c>
      <c r="AU166" s="193" t="s">
        <v>75</v>
      </c>
      <c r="AY166" s="113" t="s">
        <v>118</v>
      </c>
      <c r="BE166" s="194">
        <f t="shared" si="14"/>
        <v>0</v>
      </c>
      <c r="BF166" s="194">
        <f t="shared" si="15"/>
        <v>0</v>
      </c>
      <c r="BG166" s="194">
        <f t="shared" si="16"/>
        <v>0</v>
      </c>
      <c r="BH166" s="194">
        <f t="shared" si="17"/>
        <v>0</v>
      </c>
      <c r="BI166" s="194">
        <f t="shared" si="18"/>
        <v>0</v>
      </c>
      <c r="BJ166" s="113" t="s">
        <v>73</v>
      </c>
      <c r="BK166" s="194">
        <f t="shared" si="19"/>
        <v>0</v>
      </c>
      <c r="BL166" s="113" t="s">
        <v>123</v>
      </c>
      <c r="BM166" s="193" t="s">
        <v>225</v>
      </c>
    </row>
    <row r="167" spans="2:65" s="121" customFormat="1" ht="44.25" customHeight="1" x14ac:dyDescent="0.2">
      <c r="B167" s="120"/>
      <c r="C167" s="204" t="s">
        <v>226</v>
      </c>
      <c r="D167" s="204" t="s">
        <v>120</v>
      </c>
      <c r="E167" s="205" t="s">
        <v>227</v>
      </c>
      <c r="F167" s="206" t="s">
        <v>228</v>
      </c>
      <c r="G167" s="207" t="s">
        <v>121</v>
      </c>
      <c r="H167" s="208">
        <v>45</v>
      </c>
      <c r="I167" s="52"/>
      <c r="J167" s="209">
        <f t="shared" si="10"/>
        <v>0</v>
      </c>
      <c r="K167" s="206" t="s">
        <v>1</v>
      </c>
      <c r="L167" s="120"/>
      <c r="M167" s="210" t="s">
        <v>1</v>
      </c>
      <c r="N167" s="190" t="s">
        <v>33</v>
      </c>
      <c r="P167" s="191">
        <f t="shared" si="11"/>
        <v>0</v>
      </c>
      <c r="Q167" s="191">
        <v>2.9999999999999997E-4</v>
      </c>
      <c r="R167" s="191">
        <f t="shared" si="12"/>
        <v>1.3499999999999998E-2</v>
      </c>
      <c r="S167" s="191">
        <v>0</v>
      </c>
      <c r="T167" s="192">
        <f t="shared" si="13"/>
        <v>0</v>
      </c>
      <c r="AR167" s="193" t="s">
        <v>123</v>
      </c>
      <c r="AT167" s="193" t="s">
        <v>120</v>
      </c>
      <c r="AU167" s="193" t="s">
        <v>75</v>
      </c>
      <c r="AY167" s="113" t="s">
        <v>118</v>
      </c>
      <c r="BE167" s="194">
        <f t="shared" si="14"/>
        <v>0</v>
      </c>
      <c r="BF167" s="194">
        <f t="shared" si="15"/>
        <v>0</v>
      </c>
      <c r="BG167" s="194">
        <f t="shared" si="16"/>
        <v>0</v>
      </c>
      <c r="BH167" s="194">
        <f t="shared" si="17"/>
        <v>0</v>
      </c>
      <c r="BI167" s="194">
        <f t="shared" si="18"/>
        <v>0</v>
      </c>
      <c r="BJ167" s="113" t="s">
        <v>73</v>
      </c>
      <c r="BK167" s="194">
        <f t="shared" si="19"/>
        <v>0</v>
      </c>
      <c r="BL167" s="113" t="s">
        <v>123</v>
      </c>
      <c r="BM167" s="193" t="s">
        <v>229</v>
      </c>
    </row>
    <row r="168" spans="2:65" s="121" customFormat="1" ht="37.9" customHeight="1" x14ac:dyDescent="0.2">
      <c r="B168" s="120"/>
      <c r="C168" s="204" t="s">
        <v>230</v>
      </c>
      <c r="D168" s="204" t="s">
        <v>120</v>
      </c>
      <c r="E168" s="205" t="s">
        <v>231</v>
      </c>
      <c r="F168" s="206" t="s">
        <v>232</v>
      </c>
      <c r="G168" s="207" t="s">
        <v>131</v>
      </c>
      <c r="H168" s="208">
        <v>55</v>
      </c>
      <c r="I168" s="52"/>
      <c r="J168" s="209">
        <f t="shared" si="10"/>
        <v>0</v>
      </c>
      <c r="K168" s="206" t="s">
        <v>1</v>
      </c>
      <c r="L168" s="120"/>
      <c r="M168" s="210" t="s">
        <v>1</v>
      </c>
      <c r="N168" s="190" t="s">
        <v>33</v>
      </c>
      <c r="P168" s="191">
        <f t="shared" si="11"/>
        <v>0</v>
      </c>
      <c r="Q168" s="191">
        <v>2.9999999999999997E-4</v>
      </c>
      <c r="R168" s="191">
        <f t="shared" si="12"/>
        <v>1.6499999999999997E-2</v>
      </c>
      <c r="S168" s="191">
        <v>0</v>
      </c>
      <c r="T168" s="192">
        <f t="shared" si="13"/>
        <v>0</v>
      </c>
      <c r="AR168" s="193" t="s">
        <v>123</v>
      </c>
      <c r="AT168" s="193" t="s">
        <v>120</v>
      </c>
      <c r="AU168" s="193" t="s">
        <v>75</v>
      </c>
      <c r="AY168" s="113" t="s">
        <v>118</v>
      </c>
      <c r="BE168" s="194">
        <f t="shared" si="14"/>
        <v>0</v>
      </c>
      <c r="BF168" s="194">
        <f t="shared" si="15"/>
        <v>0</v>
      </c>
      <c r="BG168" s="194">
        <f t="shared" si="16"/>
        <v>0</v>
      </c>
      <c r="BH168" s="194">
        <f t="shared" si="17"/>
        <v>0</v>
      </c>
      <c r="BI168" s="194">
        <f t="shared" si="18"/>
        <v>0</v>
      </c>
      <c r="BJ168" s="113" t="s">
        <v>73</v>
      </c>
      <c r="BK168" s="194">
        <f t="shared" si="19"/>
        <v>0</v>
      </c>
      <c r="BL168" s="113" t="s">
        <v>123</v>
      </c>
      <c r="BM168" s="193" t="s">
        <v>233</v>
      </c>
    </row>
    <row r="169" spans="2:65" s="121" customFormat="1" ht="24.2" customHeight="1" x14ac:dyDescent="0.2">
      <c r="B169" s="120"/>
      <c r="C169" s="224" t="s">
        <v>234</v>
      </c>
      <c r="D169" s="224" t="s">
        <v>170</v>
      </c>
      <c r="E169" s="225" t="s">
        <v>235</v>
      </c>
      <c r="F169" s="226" t="s">
        <v>236</v>
      </c>
      <c r="G169" s="227" t="s">
        <v>121</v>
      </c>
      <c r="H169" s="228">
        <v>58</v>
      </c>
      <c r="I169" s="53"/>
      <c r="J169" s="229">
        <f t="shared" si="10"/>
        <v>0</v>
      </c>
      <c r="K169" s="226" t="s">
        <v>1</v>
      </c>
      <c r="L169" s="230"/>
      <c r="M169" s="231" t="s">
        <v>1</v>
      </c>
      <c r="N169" s="232" t="s">
        <v>33</v>
      </c>
      <c r="P169" s="191">
        <f t="shared" si="11"/>
        <v>0</v>
      </c>
      <c r="Q169" s="191">
        <v>2.64E-3</v>
      </c>
      <c r="R169" s="191">
        <f t="shared" si="12"/>
        <v>0.15312000000000001</v>
      </c>
      <c r="S169" s="191">
        <v>0</v>
      </c>
      <c r="T169" s="192">
        <f t="shared" si="13"/>
        <v>0</v>
      </c>
      <c r="AR169" s="193" t="s">
        <v>171</v>
      </c>
      <c r="AT169" s="193" t="s">
        <v>170</v>
      </c>
      <c r="AU169" s="193" t="s">
        <v>75</v>
      </c>
      <c r="AY169" s="113" t="s">
        <v>118</v>
      </c>
      <c r="BE169" s="194">
        <f t="shared" si="14"/>
        <v>0</v>
      </c>
      <c r="BF169" s="194">
        <f t="shared" si="15"/>
        <v>0</v>
      </c>
      <c r="BG169" s="194">
        <f t="shared" si="16"/>
        <v>0</v>
      </c>
      <c r="BH169" s="194">
        <f t="shared" si="17"/>
        <v>0</v>
      </c>
      <c r="BI169" s="194">
        <f t="shared" si="18"/>
        <v>0</v>
      </c>
      <c r="BJ169" s="113" t="s">
        <v>73</v>
      </c>
      <c r="BK169" s="194">
        <f t="shared" si="19"/>
        <v>0</v>
      </c>
      <c r="BL169" s="113" t="s">
        <v>123</v>
      </c>
      <c r="BM169" s="193" t="s">
        <v>237</v>
      </c>
    </row>
    <row r="170" spans="2:65" s="121" customFormat="1" ht="16.5" customHeight="1" x14ac:dyDescent="0.2">
      <c r="B170" s="120"/>
      <c r="C170" s="204" t="s">
        <v>238</v>
      </c>
      <c r="D170" s="204" t="s">
        <v>120</v>
      </c>
      <c r="E170" s="205" t="s">
        <v>239</v>
      </c>
      <c r="F170" s="206" t="s">
        <v>240</v>
      </c>
      <c r="G170" s="207" t="s">
        <v>121</v>
      </c>
      <c r="H170" s="208">
        <v>19.600000000000001</v>
      </c>
      <c r="I170" s="52"/>
      <c r="J170" s="209">
        <f t="shared" si="10"/>
        <v>0</v>
      </c>
      <c r="K170" s="206" t="s">
        <v>122</v>
      </c>
      <c r="L170" s="120"/>
      <c r="M170" s="210" t="s">
        <v>1</v>
      </c>
      <c r="N170" s="190" t="s">
        <v>33</v>
      </c>
      <c r="P170" s="191">
        <f t="shared" si="11"/>
        <v>0</v>
      </c>
      <c r="Q170" s="191">
        <v>1.5E-3</v>
      </c>
      <c r="R170" s="191">
        <f t="shared" si="12"/>
        <v>2.9400000000000003E-2</v>
      </c>
      <c r="S170" s="191">
        <v>0</v>
      </c>
      <c r="T170" s="192">
        <f t="shared" si="13"/>
        <v>0</v>
      </c>
      <c r="AR170" s="193" t="s">
        <v>123</v>
      </c>
      <c r="AT170" s="193" t="s">
        <v>120</v>
      </c>
      <c r="AU170" s="193" t="s">
        <v>75</v>
      </c>
      <c r="AY170" s="113" t="s">
        <v>118</v>
      </c>
      <c r="BE170" s="194">
        <f t="shared" si="14"/>
        <v>0</v>
      </c>
      <c r="BF170" s="194">
        <f t="shared" si="15"/>
        <v>0</v>
      </c>
      <c r="BG170" s="194">
        <f t="shared" si="16"/>
        <v>0</v>
      </c>
      <c r="BH170" s="194">
        <f t="shared" si="17"/>
        <v>0</v>
      </c>
      <c r="BI170" s="194">
        <f t="shared" si="18"/>
        <v>0</v>
      </c>
      <c r="BJ170" s="113" t="s">
        <v>73</v>
      </c>
      <c r="BK170" s="194">
        <f t="shared" si="19"/>
        <v>0</v>
      </c>
      <c r="BL170" s="113" t="s">
        <v>123</v>
      </c>
      <c r="BM170" s="193" t="s">
        <v>241</v>
      </c>
    </row>
    <row r="171" spans="2:65" s="121" customFormat="1" ht="16.5" customHeight="1" x14ac:dyDescent="0.2">
      <c r="B171" s="120"/>
      <c r="C171" s="204" t="s">
        <v>242</v>
      </c>
      <c r="D171" s="204" t="s">
        <v>120</v>
      </c>
      <c r="E171" s="205" t="s">
        <v>243</v>
      </c>
      <c r="F171" s="206" t="s">
        <v>244</v>
      </c>
      <c r="G171" s="207" t="s">
        <v>131</v>
      </c>
      <c r="H171" s="208">
        <v>11</v>
      </c>
      <c r="I171" s="52"/>
      <c r="J171" s="209">
        <f t="shared" si="10"/>
        <v>0</v>
      </c>
      <c r="K171" s="206" t="s">
        <v>122</v>
      </c>
      <c r="L171" s="120"/>
      <c r="M171" s="210" t="s">
        <v>1</v>
      </c>
      <c r="N171" s="190" t="s">
        <v>33</v>
      </c>
      <c r="P171" s="191">
        <f t="shared" si="11"/>
        <v>0</v>
      </c>
      <c r="Q171" s="191">
        <v>3.2000000000000003E-4</v>
      </c>
      <c r="R171" s="191">
        <f t="shared" si="12"/>
        <v>3.5200000000000001E-3</v>
      </c>
      <c r="S171" s="191">
        <v>0</v>
      </c>
      <c r="T171" s="192">
        <f t="shared" si="13"/>
        <v>0</v>
      </c>
      <c r="AR171" s="193" t="s">
        <v>123</v>
      </c>
      <c r="AT171" s="193" t="s">
        <v>120</v>
      </c>
      <c r="AU171" s="193" t="s">
        <v>75</v>
      </c>
      <c r="AY171" s="113" t="s">
        <v>118</v>
      </c>
      <c r="BE171" s="194">
        <f t="shared" si="14"/>
        <v>0</v>
      </c>
      <c r="BF171" s="194">
        <f t="shared" si="15"/>
        <v>0</v>
      </c>
      <c r="BG171" s="194">
        <f t="shared" si="16"/>
        <v>0</v>
      </c>
      <c r="BH171" s="194">
        <f t="shared" si="17"/>
        <v>0</v>
      </c>
      <c r="BI171" s="194">
        <f t="shared" si="18"/>
        <v>0</v>
      </c>
      <c r="BJ171" s="113" t="s">
        <v>73</v>
      </c>
      <c r="BK171" s="194">
        <f t="shared" si="19"/>
        <v>0</v>
      </c>
      <c r="BL171" s="113" t="s">
        <v>123</v>
      </c>
      <c r="BM171" s="193" t="s">
        <v>245</v>
      </c>
    </row>
    <row r="172" spans="2:65" s="121" customFormat="1" ht="24.2" customHeight="1" x14ac:dyDescent="0.2">
      <c r="B172" s="120"/>
      <c r="C172" s="204" t="s">
        <v>246</v>
      </c>
      <c r="D172" s="204" t="s">
        <v>120</v>
      </c>
      <c r="E172" s="205" t="s">
        <v>247</v>
      </c>
      <c r="F172" s="206" t="s">
        <v>248</v>
      </c>
      <c r="G172" s="207" t="s">
        <v>165</v>
      </c>
      <c r="H172" s="208">
        <v>3.012</v>
      </c>
      <c r="I172" s="52"/>
      <c r="J172" s="209">
        <f t="shared" si="10"/>
        <v>0</v>
      </c>
      <c r="K172" s="206" t="s">
        <v>122</v>
      </c>
      <c r="L172" s="120"/>
      <c r="M172" s="210" t="s">
        <v>1</v>
      </c>
      <c r="N172" s="190" t="s">
        <v>33</v>
      </c>
      <c r="P172" s="191">
        <f t="shared" si="11"/>
        <v>0</v>
      </c>
      <c r="Q172" s="191">
        <v>0</v>
      </c>
      <c r="R172" s="191">
        <f t="shared" si="12"/>
        <v>0</v>
      </c>
      <c r="S172" s="191">
        <v>0</v>
      </c>
      <c r="T172" s="192">
        <f t="shared" si="13"/>
        <v>0</v>
      </c>
      <c r="AR172" s="193" t="s">
        <v>123</v>
      </c>
      <c r="AT172" s="193" t="s">
        <v>120</v>
      </c>
      <c r="AU172" s="193" t="s">
        <v>75</v>
      </c>
      <c r="AY172" s="113" t="s">
        <v>118</v>
      </c>
      <c r="BE172" s="194">
        <f t="shared" si="14"/>
        <v>0</v>
      </c>
      <c r="BF172" s="194">
        <f t="shared" si="15"/>
        <v>0</v>
      </c>
      <c r="BG172" s="194">
        <f t="shared" si="16"/>
        <v>0</v>
      </c>
      <c r="BH172" s="194">
        <f t="shared" si="17"/>
        <v>0</v>
      </c>
      <c r="BI172" s="194">
        <f t="shared" si="18"/>
        <v>0</v>
      </c>
      <c r="BJ172" s="113" t="s">
        <v>73</v>
      </c>
      <c r="BK172" s="194">
        <f t="shared" si="19"/>
        <v>0</v>
      </c>
      <c r="BL172" s="113" t="s">
        <v>123</v>
      </c>
      <c r="BM172" s="193" t="s">
        <v>249</v>
      </c>
    </row>
    <row r="173" spans="2:65" s="179" customFormat="1" ht="22.9" customHeight="1" x14ac:dyDescent="0.2">
      <c r="B173" s="178"/>
      <c r="D173" s="180" t="s">
        <v>67</v>
      </c>
      <c r="E173" s="188" t="s">
        <v>250</v>
      </c>
      <c r="F173" s="188" t="s">
        <v>251</v>
      </c>
      <c r="J173" s="189">
        <f>BK173</f>
        <v>0</v>
      </c>
      <c r="L173" s="178"/>
      <c r="M173" s="183"/>
      <c r="P173" s="184">
        <f>SUM(P174:P175)</f>
        <v>0</v>
      </c>
      <c r="R173" s="184">
        <f>SUM(R174:R175)</f>
        <v>3.0000000000000002E-2</v>
      </c>
      <c r="T173" s="185">
        <f>SUM(T174:T175)</f>
        <v>0</v>
      </c>
      <c r="AR173" s="180" t="s">
        <v>75</v>
      </c>
      <c r="AT173" s="186" t="s">
        <v>67</v>
      </c>
      <c r="AU173" s="186" t="s">
        <v>73</v>
      </c>
      <c r="AY173" s="180" t="s">
        <v>118</v>
      </c>
      <c r="BK173" s="187">
        <f>SUM(BK174:BK175)</f>
        <v>0</v>
      </c>
    </row>
    <row r="174" spans="2:65" s="121" customFormat="1" ht="24.2" customHeight="1" x14ac:dyDescent="0.2">
      <c r="B174" s="120"/>
      <c r="C174" s="204" t="s">
        <v>252</v>
      </c>
      <c r="D174" s="204" t="s">
        <v>120</v>
      </c>
      <c r="E174" s="205" t="s">
        <v>253</v>
      </c>
      <c r="F174" s="206" t="s">
        <v>254</v>
      </c>
      <c r="G174" s="207" t="s">
        <v>121</v>
      </c>
      <c r="H174" s="208">
        <v>150</v>
      </c>
      <c r="I174" s="52"/>
      <c r="J174" s="209">
        <f>ROUND(I174*H174,2)</f>
        <v>0</v>
      </c>
      <c r="K174" s="206" t="s">
        <v>122</v>
      </c>
      <c r="L174" s="120"/>
      <c r="M174" s="210" t="s">
        <v>1</v>
      </c>
      <c r="N174" s="190" t="s">
        <v>33</v>
      </c>
      <c r="P174" s="191">
        <f>O174*H174</f>
        <v>0</v>
      </c>
      <c r="Q174" s="191">
        <v>2.0000000000000001E-4</v>
      </c>
      <c r="R174" s="191">
        <f>Q174*H174</f>
        <v>3.0000000000000002E-2</v>
      </c>
      <c r="S174" s="191">
        <v>0</v>
      </c>
      <c r="T174" s="192">
        <f>S174*H174</f>
        <v>0</v>
      </c>
      <c r="AR174" s="193" t="s">
        <v>123</v>
      </c>
      <c r="AT174" s="193" t="s">
        <v>120</v>
      </c>
      <c r="AU174" s="193" t="s">
        <v>75</v>
      </c>
      <c r="AY174" s="113" t="s">
        <v>118</v>
      </c>
      <c r="BE174" s="194">
        <f>IF(N174="základní",J174,0)</f>
        <v>0</v>
      </c>
      <c r="BF174" s="194">
        <f>IF(N174="snížená",J174,0)</f>
        <v>0</v>
      </c>
      <c r="BG174" s="194">
        <f>IF(N174="zákl. přenesená",J174,0)</f>
        <v>0</v>
      </c>
      <c r="BH174" s="194">
        <f>IF(N174="sníž. přenesená",J174,0)</f>
        <v>0</v>
      </c>
      <c r="BI174" s="194">
        <f>IF(N174="nulová",J174,0)</f>
        <v>0</v>
      </c>
      <c r="BJ174" s="113" t="s">
        <v>73</v>
      </c>
      <c r="BK174" s="194">
        <f>ROUND(I174*H174,2)</f>
        <v>0</v>
      </c>
      <c r="BL174" s="113" t="s">
        <v>123</v>
      </c>
      <c r="BM174" s="193" t="s">
        <v>255</v>
      </c>
    </row>
    <row r="175" spans="2:65" s="121" customFormat="1" ht="37.9" customHeight="1" x14ac:dyDescent="0.2">
      <c r="B175" s="120"/>
      <c r="C175" s="204" t="s">
        <v>256</v>
      </c>
      <c r="D175" s="204" t="s">
        <v>120</v>
      </c>
      <c r="E175" s="205" t="s">
        <v>257</v>
      </c>
      <c r="F175" s="206" t="s">
        <v>258</v>
      </c>
      <c r="G175" s="207" t="s">
        <v>121</v>
      </c>
      <c r="H175" s="208">
        <v>150</v>
      </c>
      <c r="I175" s="52"/>
      <c r="J175" s="209">
        <f>ROUND(I175*H175,2)</f>
        <v>0</v>
      </c>
      <c r="K175" s="206" t="s">
        <v>1</v>
      </c>
      <c r="L175" s="120"/>
      <c r="M175" s="210" t="s">
        <v>1</v>
      </c>
      <c r="N175" s="190" t="s">
        <v>33</v>
      </c>
      <c r="P175" s="191">
        <f>O175*H175</f>
        <v>0</v>
      </c>
      <c r="Q175" s="191">
        <v>0</v>
      </c>
      <c r="R175" s="191">
        <f>Q175*H175</f>
        <v>0</v>
      </c>
      <c r="S175" s="191">
        <v>0</v>
      </c>
      <c r="T175" s="192">
        <f>S175*H175</f>
        <v>0</v>
      </c>
      <c r="AR175" s="193" t="s">
        <v>123</v>
      </c>
      <c r="AT175" s="193" t="s">
        <v>120</v>
      </c>
      <c r="AU175" s="193" t="s">
        <v>75</v>
      </c>
      <c r="AY175" s="113" t="s">
        <v>118</v>
      </c>
      <c r="BE175" s="194">
        <f>IF(N175="základní",J175,0)</f>
        <v>0</v>
      </c>
      <c r="BF175" s="194">
        <f>IF(N175="snížená",J175,0)</f>
        <v>0</v>
      </c>
      <c r="BG175" s="194">
        <f>IF(N175="zákl. přenesená",J175,0)</f>
        <v>0</v>
      </c>
      <c r="BH175" s="194">
        <f>IF(N175="sníž. přenesená",J175,0)</f>
        <v>0</v>
      </c>
      <c r="BI175" s="194">
        <f>IF(N175="nulová",J175,0)</f>
        <v>0</v>
      </c>
      <c r="BJ175" s="113" t="s">
        <v>73</v>
      </c>
      <c r="BK175" s="194">
        <f>ROUND(I175*H175,2)</f>
        <v>0</v>
      </c>
      <c r="BL175" s="113" t="s">
        <v>123</v>
      </c>
      <c r="BM175" s="193" t="s">
        <v>259</v>
      </c>
    </row>
    <row r="176" spans="2:65" s="121" customFormat="1" ht="6.95" customHeight="1" x14ac:dyDescent="0.2">
      <c r="B176" s="146"/>
      <c r="C176" s="147"/>
      <c r="D176" s="147"/>
      <c r="E176" s="147"/>
      <c r="F176" s="147"/>
      <c r="G176" s="147"/>
      <c r="H176" s="147"/>
      <c r="I176" s="147"/>
      <c r="J176" s="147"/>
      <c r="K176" s="147"/>
      <c r="L176" s="120"/>
    </row>
  </sheetData>
  <sheetProtection algorithmName="SHA-512" hashValue="BB3r09tNwgDV1kSUdTLIA7aBomKRp1WmeWBT+ABYLb1+O2+VcI6NX+R28LSgZ/XRvCL10xcAL5LbCdFIyZAsuA==" saltValue="JNkD2ToMGNe5DNcBSga8rA==" spinCount="100000" sheet="1" objects="1" scenarios="1"/>
  <autoFilter ref="C131:K175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45"/>
  <sheetViews>
    <sheetView showGridLines="0" workbookViewId="0">
      <selection activeCell="A2" sqref="A2"/>
    </sheetView>
  </sheetViews>
  <sheetFormatPr defaultRowHeight="11.25" x14ac:dyDescent="0.2"/>
  <cols>
    <col min="1" max="1" width="8.33203125" style="54" customWidth="1"/>
    <col min="2" max="2" width="1.1640625" style="54" customWidth="1"/>
    <col min="3" max="3" width="4.1640625" style="54" customWidth="1"/>
    <col min="4" max="4" width="4.33203125" style="54" customWidth="1"/>
    <col min="5" max="5" width="17.1640625" style="54" customWidth="1"/>
    <col min="6" max="6" width="50.83203125" style="54" customWidth="1"/>
    <col min="7" max="7" width="7.5" style="54" customWidth="1"/>
    <col min="8" max="8" width="14" style="54" customWidth="1"/>
    <col min="9" max="9" width="15.83203125" style="54" customWidth="1"/>
    <col min="10" max="11" width="22.33203125" style="54" customWidth="1"/>
    <col min="12" max="12" width="23.1640625" style="54" customWidth="1"/>
    <col min="13" max="13" width="10.83203125" style="54" hidden="1" customWidth="1"/>
    <col min="14" max="14" width="0" style="54" hidden="1" customWidth="1"/>
    <col min="15" max="20" width="14.1640625" style="54" hidden="1" customWidth="1"/>
    <col min="21" max="21" width="16.33203125" style="54" hidden="1" customWidth="1"/>
    <col min="22" max="22" width="12.33203125" style="54" hidden="1" customWidth="1"/>
    <col min="23" max="23" width="16.33203125" style="54" hidden="1" customWidth="1"/>
    <col min="24" max="24" width="12.33203125" style="54" hidden="1" customWidth="1"/>
    <col min="25" max="25" width="15" style="54" hidden="1" customWidth="1"/>
    <col min="26" max="26" width="11" style="54" hidden="1" customWidth="1"/>
    <col min="27" max="27" width="15" style="54" hidden="1" customWidth="1"/>
    <col min="28" max="28" width="16.33203125" style="54" hidden="1" customWidth="1"/>
    <col min="29" max="29" width="11" style="54" hidden="1" customWidth="1"/>
    <col min="30" max="30" width="15" style="54" hidden="1" customWidth="1"/>
    <col min="31" max="31" width="16.33203125" style="54" hidden="1" customWidth="1"/>
    <col min="32" max="67" width="0" style="54" hidden="1" customWidth="1"/>
    <col min="68" max="16384" width="9.33203125" style="54"/>
  </cols>
  <sheetData>
    <row r="2" spans="2:46" ht="36.950000000000003" customHeight="1" x14ac:dyDescent="0.2">
      <c r="L2" s="396" t="s">
        <v>5</v>
      </c>
      <c r="M2" s="397"/>
      <c r="N2" s="397"/>
      <c r="O2" s="397"/>
      <c r="P2" s="397"/>
      <c r="Q2" s="397"/>
      <c r="R2" s="397"/>
      <c r="S2" s="397"/>
      <c r="T2" s="397"/>
      <c r="U2" s="397"/>
      <c r="V2" s="397"/>
      <c r="AT2" s="113" t="s">
        <v>81</v>
      </c>
    </row>
    <row r="3" spans="2:46" ht="6.95" customHeight="1" x14ac:dyDescent="0.2">
      <c r="B3" s="114"/>
      <c r="C3" s="115"/>
      <c r="D3" s="115"/>
      <c r="E3" s="115"/>
      <c r="F3" s="115"/>
      <c r="G3" s="115"/>
      <c r="H3" s="115"/>
      <c r="I3" s="115"/>
      <c r="J3" s="115"/>
      <c r="K3" s="115"/>
      <c r="L3" s="116"/>
      <c r="AT3" s="113" t="s">
        <v>75</v>
      </c>
    </row>
    <row r="4" spans="2:46" ht="24.95" customHeight="1" x14ac:dyDescent="0.2">
      <c r="B4" s="116"/>
      <c r="D4" s="117" t="s">
        <v>82</v>
      </c>
      <c r="L4" s="116"/>
      <c r="M4" s="118" t="s">
        <v>10</v>
      </c>
      <c r="AT4" s="113" t="s">
        <v>3</v>
      </c>
    </row>
    <row r="5" spans="2:46" ht="6.95" customHeight="1" x14ac:dyDescent="0.2">
      <c r="B5" s="116"/>
      <c r="L5" s="116"/>
    </row>
    <row r="6" spans="2:46" ht="12" customHeight="1" x14ac:dyDescent="0.2">
      <c r="B6" s="116"/>
      <c r="D6" s="119" t="s">
        <v>14</v>
      </c>
      <c r="L6" s="116"/>
    </row>
    <row r="7" spans="2:46" ht="16.5" customHeight="1" x14ac:dyDescent="0.2">
      <c r="B7" s="116"/>
      <c r="E7" s="398" t="str">
        <f>'Rekapitulace stavby'!K6</f>
        <v>Nemocnice Klatovy , RTG komplet</v>
      </c>
      <c r="F7" s="399"/>
      <c r="G7" s="399"/>
      <c r="H7" s="399"/>
      <c r="L7" s="116"/>
    </row>
    <row r="8" spans="2:46" ht="12" customHeight="1" x14ac:dyDescent="0.2">
      <c r="B8" s="116"/>
      <c r="D8" s="119" t="s">
        <v>83</v>
      </c>
      <c r="L8" s="116"/>
    </row>
    <row r="9" spans="2:46" s="121" customFormat="1" ht="16.5" customHeight="1" x14ac:dyDescent="0.2">
      <c r="B9" s="120"/>
      <c r="E9" s="398" t="s">
        <v>402</v>
      </c>
      <c r="F9" s="395"/>
      <c r="G9" s="395"/>
      <c r="H9" s="395"/>
      <c r="L9" s="120"/>
    </row>
    <row r="10" spans="2:46" s="121" customFormat="1" ht="12" customHeight="1" x14ac:dyDescent="0.2">
      <c r="B10" s="120"/>
      <c r="D10" s="119" t="s">
        <v>85</v>
      </c>
      <c r="L10" s="120"/>
    </row>
    <row r="11" spans="2:46" s="121" customFormat="1" ht="16.5" customHeight="1" x14ac:dyDescent="0.2">
      <c r="B11" s="120"/>
      <c r="E11" s="394" t="s">
        <v>401</v>
      </c>
      <c r="F11" s="395"/>
      <c r="G11" s="395"/>
      <c r="H11" s="395"/>
      <c r="L11" s="120"/>
    </row>
    <row r="12" spans="2:46" s="121" customFormat="1" x14ac:dyDescent="0.2">
      <c r="B12" s="120"/>
      <c r="L12" s="120"/>
    </row>
    <row r="13" spans="2:46" s="121" customFormat="1" ht="12" customHeight="1" x14ac:dyDescent="0.2">
      <c r="B13" s="120"/>
      <c r="D13" s="119" t="s">
        <v>15</v>
      </c>
      <c r="F13" s="122" t="s">
        <v>1</v>
      </c>
      <c r="I13" s="119" t="s">
        <v>16</v>
      </c>
      <c r="J13" s="122" t="s">
        <v>1</v>
      </c>
      <c r="L13" s="120"/>
    </row>
    <row r="14" spans="2:46" s="121" customFormat="1" ht="12" customHeight="1" x14ac:dyDescent="0.2">
      <c r="B14" s="120"/>
      <c r="D14" s="119" t="s">
        <v>17</v>
      </c>
      <c r="F14" s="122" t="s">
        <v>18</v>
      </c>
      <c r="I14" s="119" t="s">
        <v>19</v>
      </c>
      <c r="J14" s="123">
        <f>'Rekapitulace stavby'!AN8</f>
        <v>45658</v>
      </c>
      <c r="L14" s="120"/>
    </row>
    <row r="15" spans="2:46" s="121" customFormat="1" ht="10.9" customHeight="1" x14ac:dyDescent="0.2">
      <c r="B15" s="120"/>
      <c r="L15" s="120"/>
    </row>
    <row r="16" spans="2:46" s="121" customFormat="1" ht="12" customHeight="1" x14ac:dyDescent="0.2">
      <c r="B16" s="120"/>
      <c r="D16" s="119" t="s">
        <v>20</v>
      </c>
      <c r="I16" s="119" t="s">
        <v>21</v>
      </c>
      <c r="J16" s="122" t="str">
        <f>IF('Rekapitulace stavby'!AN10="","",'Rekapitulace stavby'!AN10)</f>
        <v/>
      </c>
      <c r="L16" s="120"/>
    </row>
    <row r="17" spans="2:12" s="121" customFormat="1" ht="18" customHeight="1" x14ac:dyDescent="0.2">
      <c r="B17" s="120"/>
      <c r="E17" s="122" t="str">
        <f>IF('Rekapitulace stavby'!E11="","",'Rekapitulace stavby'!E11)</f>
        <v xml:space="preserve"> </v>
      </c>
      <c r="I17" s="119" t="s">
        <v>22</v>
      </c>
      <c r="J17" s="122" t="str">
        <f>IF('Rekapitulace stavby'!AN11="","",'Rekapitulace stavby'!AN11)</f>
        <v/>
      </c>
      <c r="L17" s="120"/>
    </row>
    <row r="18" spans="2:12" s="121" customFormat="1" ht="6.95" customHeight="1" x14ac:dyDescent="0.2">
      <c r="B18" s="120"/>
      <c r="L18" s="120"/>
    </row>
    <row r="19" spans="2:12" s="121" customFormat="1" ht="12" customHeight="1" x14ac:dyDescent="0.2">
      <c r="B19" s="120"/>
      <c r="D19" s="119" t="s">
        <v>23</v>
      </c>
      <c r="I19" s="119" t="s">
        <v>21</v>
      </c>
      <c r="J19" s="203" t="str">
        <f>'Rekapitulace stavby'!AN13</f>
        <v>IČ</v>
      </c>
      <c r="L19" s="120"/>
    </row>
    <row r="20" spans="2:12" s="121" customFormat="1" ht="18" customHeight="1" x14ac:dyDescent="0.2">
      <c r="B20" s="120"/>
      <c r="E20" s="400" t="str">
        <f>'Rekapitulace stavby'!E14</f>
        <v>Firma</v>
      </c>
      <c r="F20" s="401"/>
      <c r="G20" s="401"/>
      <c r="H20" s="401"/>
      <c r="I20" s="119" t="s">
        <v>22</v>
      </c>
      <c r="J20" s="203" t="str">
        <f>'Rekapitulace stavby'!AN14</f>
        <v>DIČ</v>
      </c>
      <c r="L20" s="120"/>
    </row>
    <row r="21" spans="2:12" s="121" customFormat="1" ht="6.95" customHeight="1" x14ac:dyDescent="0.2">
      <c r="B21" s="120"/>
      <c r="L21" s="120"/>
    </row>
    <row r="22" spans="2:12" s="121" customFormat="1" ht="12" customHeight="1" x14ac:dyDescent="0.2">
      <c r="B22" s="120"/>
      <c r="D22" s="119" t="s">
        <v>24</v>
      </c>
      <c r="I22" s="119" t="s">
        <v>21</v>
      </c>
      <c r="J22" s="122" t="str">
        <f>IF('Rekapitulace stavby'!AN16="","",'Rekapitulace stavby'!AN16)</f>
        <v/>
      </c>
      <c r="L22" s="120"/>
    </row>
    <row r="23" spans="2:12" s="121" customFormat="1" ht="18" customHeight="1" x14ac:dyDescent="0.2">
      <c r="B23" s="120"/>
      <c r="E23" s="122" t="str">
        <f>IF('Rekapitulace stavby'!E17="","",'Rekapitulace stavby'!E17)</f>
        <v xml:space="preserve"> </v>
      </c>
      <c r="I23" s="119" t="s">
        <v>22</v>
      </c>
      <c r="J23" s="122" t="str">
        <f>IF('Rekapitulace stavby'!AN17="","",'Rekapitulace stavby'!AN17)</f>
        <v/>
      </c>
      <c r="L23" s="120"/>
    </row>
    <row r="24" spans="2:12" s="121" customFormat="1" ht="6.95" customHeight="1" x14ac:dyDescent="0.2">
      <c r="B24" s="120"/>
      <c r="L24" s="120"/>
    </row>
    <row r="25" spans="2:12" s="121" customFormat="1" ht="12" customHeight="1" x14ac:dyDescent="0.2">
      <c r="B25" s="120"/>
      <c r="D25" s="119" t="s">
        <v>26</v>
      </c>
      <c r="I25" s="119" t="s">
        <v>21</v>
      </c>
      <c r="J25" s="122" t="str">
        <f>IF('Rekapitulace stavby'!AN19="","",'Rekapitulace stavby'!AN19)</f>
        <v/>
      </c>
      <c r="L25" s="120"/>
    </row>
    <row r="26" spans="2:12" s="121" customFormat="1" ht="18" customHeight="1" x14ac:dyDescent="0.2">
      <c r="B26" s="120"/>
      <c r="E26" s="122" t="str">
        <f>IF('Rekapitulace stavby'!E20="","",'Rekapitulace stavby'!E20)</f>
        <v xml:space="preserve"> </v>
      </c>
      <c r="I26" s="119" t="s">
        <v>22</v>
      </c>
      <c r="J26" s="122" t="str">
        <f>IF('Rekapitulace stavby'!AN20="","",'Rekapitulace stavby'!AN20)</f>
        <v/>
      </c>
      <c r="L26" s="120"/>
    </row>
    <row r="27" spans="2:12" s="121" customFormat="1" ht="6.95" customHeight="1" x14ac:dyDescent="0.2">
      <c r="B27" s="120"/>
      <c r="L27" s="120"/>
    </row>
    <row r="28" spans="2:12" s="121" customFormat="1" ht="12" customHeight="1" x14ac:dyDescent="0.2">
      <c r="B28" s="120"/>
      <c r="D28" s="119" t="s">
        <v>27</v>
      </c>
      <c r="L28" s="120"/>
    </row>
    <row r="29" spans="2:12" s="125" customFormat="1" ht="16.5" customHeight="1" x14ac:dyDescent="0.2">
      <c r="B29" s="124"/>
      <c r="E29" s="402" t="s">
        <v>1</v>
      </c>
      <c r="F29" s="402"/>
      <c r="G29" s="402"/>
      <c r="H29" s="402"/>
      <c r="L29" s="124"/>
    </row>
    <row r="30" spans="2:12" s="121" customFormat="1" ht="6.95" customHeight="1" x14ac:dyDescent="0.2">
      <c r="B30" s="120"/>
      <c r="L30" s="120"/>
    </row>
    <row r="31" spans="2:12" s="121" customFormat="1" ht="6.95" customHeight="1" x14ac:dyDescent="0.2">
      <c r="B31" s="120"/>
      <c r="D31" s="126"/>
      <c r="E31" s="126"/>
      <c r="F31" s="126"/>
      <c r="G31" s="126"/>
      <c r="H31" s="126"/>
      <c r="I31" s="126"/>
      <c r="J31" s="126"/>
      <c r="K31" s="126"/>
      <c r="L31" s="120"/>
    </row>
    <row r="32" spans="2:12" s="121" customFormat="1" ht="25.35" customHeight="1" x14ac:dyDescent="0.2">
      <c r="B32" s="120"/>
      <c r="D32" s="127" t="s">
        <v>28</v>
      </c>
      <c r="J32" s="128">
        <f>ROUND(J126, 2)</f>
        <v>0</v>
      </c>
      <c r="L32" s="120"/>
    </row>
    <row r="33" spans="2:12" s="121" customFormat="1" ht="6.95" customHeight="1" x14ac:dyDescent="0.2">
      <c r="B33" s="120"/>
      <c r="D33" s="126"/>
      <c r="E33" s="126"/>
      <c r="F33" s="126"/>
      <c r="G33" s="126"/>
      <c r="H33" s="126"/>
      <c r="I33" s="126"/>
      <c r="J33" s="126"/>
      <c r="K33" s="126"/>
      <c r="L33" s="120"/>
    </row>
    <row r="34" spans="2:12" s="121" customFormat="1" ht="14.45" customHeight="1" x14ac:dyDescent="0.2">
      <c r="B34" s="120"/>
      <c r="F34" s="129" t="s">
        <v>30</v>
      </c>
      <c r="I34" s="129" t="s">
        <v>29</v>
      </c>
      <c r="J34" s="129" t="s">
        <v>31</v>
      </c>
      <c r="L34" s="120"/>
    </row>
    <row r="35" spans="2:12" s="121" customFormat="1" ht="14.45" customHeight="1" x14ac:dyDescent="0.2">
      <c r="B35" s="120"/>
      <c r="D35" s="130" t="s">
        <v>32</v>
      </c>
      <c r="E35" s="119" t="s">
        <v>33</v>
      </c>
      <c r="F35" s="131">
        <f>ROUND((SUM(BE126:BE144)),  2)</f>
        <v>0</v>
      </c>
      <c r="I35" s="132">
        <v>0.21</v>
      </c>
      <c r="J35" s="131">
        <f>ROUND(((SUM(BE126:BE144))*I35),  2)</f>
        <v>0</v>
      </c>
      <c r="L35" s="120"/>
    </row>
    <row r="36" spans="2:12" s="121" customFormat="1" ht="14.45" customHeight="1" x14ac:dyDescent="0.2">
      <c r="B36" s="120"/>
      <c r="E36" s="119" t="s">
        <v>34</v>
      </c>
      <c r="F36" s="131">
        <f>ROUND((SUM(BF126:BF144)),  2)</f>
        <v>0</v>
      </c>
      <c r="I36" s="132">
        <v>0.12</v>
      </c>
      <c r="J36" s="131">
        <f>ROUND(((SUM(BF126:BF144))*I36),  2)</f>
        <v>0</v>
      </c>
      <c r="L36" s="120"/>
    </row>
    <row r="37" spans="2:12" s="121" customFormat="1" ht="14.45" hidden="1" customHeight="1" x14ac:dyDescent="0.2">
      <c r="B37" s="120"/>
      <c r="E37" s="119" t="s">
        <v>35</v>
      </c>
      <c r="F37" s="131">
        <f>ROUND((SUM(BG126:BG144)),  2)</f>
        <v>0</v>
      </c>
      <c r="I37" s="132">
        <v>0.21</v>
      </c>
      <c r="J37" s="131">
        <f>0</f>
        <v>0</v>
      </c>
      <c r="L37" s="120"/>
    </row>
    <row r="38" spans="2:12" s="121" customFormat="1" ht="14.45" hidden="1" customHeight="1" x14ac:dyDescent="0.2">
      <c r="B38" s="120"/>
      <c r="E38" s="119" t="s">
        <v>36</v>
      </c>
      <c r="F38" s="131">
        <f>ROUND((SUM(BH126:BH144)),  2)</f>
        <v>0</v>
      </c>
      <c r="I38" s="132">
        <v>0.12</v>
      </c>
      <c r="J38" s="131">
        <f>0</f>
        <v>0</v>
      </c>
      <c r="L38" s="120"/>
    </row>
    <row r="39" spans="2:12" s="121" customFormat="1" ht="14.45" hidden="1" customHeight="1" x14ac:dyDescent="0.2">
      <c r="B39" s="120"/>
      <c r="E39" s="119" t="s">
        <v>37</v>
      </c>
      <c r="F39" s="131">
        <f>ROUND((SUM(BI126:BI144)),  2)</f>
        <v>0</v>
      </c>
      <c r="I39" s="132">
        <v>0</v>
      </c>
      <c r="J39" s="131">
        <f>0</f>
        <v>0</v>
      </c>
      <c r="L39" s="120"/>
    </row>
    <row r="40" spans="2:12" s="121" customFormat="1" ht="6.95" customHeight="1" x14ac:dyDescent="0.2">
      <c r="B40" s="120"/>
      <c r="L40" s="120"/>
    </row>
    <row r="41" spans="2:12" s="121" customFormat="1" ht="25.35" customHeight="1" x14ac:dyDescent="0.2">
      <c r="B41" s="120"/>
      <c r="C41" s="133"/>
      <c r="D41" s="134" t="s">
        <v>38</v>
      </c>
      <c r="E41" s="135"/>
      <c r="F41" s="135"/>
      <c r="G41" s="136" t="s">
        <v>39</v>
      </c>
      <c r="H41" s="137" t="s">
        <v>40</v>
      </c>
      <c r="I41" s="135"/>
      <c r="J41" s="138">
        <f>SUM(J32:J39)</f>
        <v>0</v>
      </c>
      <c r="K41" s="139"/>
      <c r="L41" s="120"/>
    </row>
    <row r="42" spans="2:12" s="121" customFormat="1" ht="14.45" customHeight="1" x14ac:dyDescent="0.2">
      <c r="B42" s="120"/>
      <c r="L42" s="120"/>
    </row>
    <row r="43" spans="2:12" ht="14.45" customHeight="1" x14ac:dyDescent="0.2">
      <c r="B43" s="116"/>
      <c r="L43" s="116"/>
    </row>
    <row r="44" spans="2:12" ht="14.45" customHeight="1" x14ac:dyDescent="0.2">
      <c r="B44" s="116"/>
      <c r="L44" s="116"/>
    </row>
    <row r="45" spans="2:12" ht="14.45" customHeight="1" x14ac:dyDescent="0.2">
      <c r="B45" s="116"/>
      <c r="L45" s="116"/>
    </row>
    <row r="46" spans="2:12" ht="14.45" customHeight="1" x14ac:dyDescent="0.2">
      <c r="B46" s="116"/>
      <c r="L46" s="116"/>
    </row>
    <row r="47" spans="2:12" ht="14.45" customHeight="1" x14ac:dyDescent="0.2">
      <c r="B47" s="116"/>
      <c r="L47" s="116"/>
    </row>
    <row r="48" spans="2:12" ht="14.45" customHeight="1" x14ac:dyDescent="0.2">
      <c r="B48" s="116"/>
      <c r="L48" s="116"/>
    </row>
    <row r="49" spans="2:12" ht="14.45" customHeight="1" x14ac:dyDescent="0.2">
      <c r="B49" s="116"/>
      <c r="L49" s="116"/>
    </row>
    <row r="50" spans="2:12" s="121" customFormat="1" ht="14.45" customHeight="1" x14ac:dyDescent="0.2">
      <c r="B50" s="120"/>
      <c r="D50" s="140" t="s">
        <v>41</v>
      </c>
      <c r="E50" s="141"/>
      <c r="F50" s="141"/>
      <c r="G50" s="140" t="s">
        <v>42</v>
      </c>
      <c r="H50" s="141"/>
      <c r="I50" s="141"/>
      <c r="J50" s="141"/>
      <c r="K50" s="141"/>
      <c r="L50" s="120"/>
    </row>
    <row r="51" spans="2:12" x14ac:dyDescent="0.2">
      <c r="B51" s="116"/>
      <c r="L51" s="116"/>
    </row>
    <row r="52" spans="2:12" x14ac:dyDescent="0.2">
      <c r="B52" s="116"/>
      <c r="L52" s="116"/>
    </row>
    <row r="53" spans="2:12" x14ac:dyDescent="0.2">
      <c r="B53" s="116"/>
      <c r="L53" s="116"/>
    </row>
    <row r="54" spans="2:12" x14ac:dyDescent="0.2">
      <c r="B54" s="116"/>
      <c r="L54" s="116"/>
    </row>
    <row r="55" spans="2:12" x14ac:dyDescent="0.2">
      <c r="B55" s="116"/>
      <c r="L55" s="116"/>
    </row>
    <row r="56" spans="2:12" x14ac:dyDescent="0.2">
      <c r="B56" s="116"/>
      <c r="L56" s="116"/>
    </row>
    <row r="57" spans="2:12" x14ac:dyDescent="0.2">
      <c r="B57" s="116"/>
      <c r="L57" s="116"/>
    </row>
    <row r="58" spans="2:12" x14ac:dyDescent="0.2">
      <c r="B58" s="116"/>
      <c r="L58" s="116"/>
    </row>
    <row r="59" spans="2:12" x14ac:dyDescent="0.2">
      <c r="B59" s="116"/>
      <c r="L59" s="116"/>
    </row>
    <row r="60" spans="2:12" x14ac:dyDescent="0.2">
      <c r="B60" s="116"/>
      <c r="L60" s="116"/>
    </row>
    <row r="61" spans="2:12" s="121" customFormat="1" ht="12.75" x14ac:dyDescent="0.2">
      <c r="B61" s="120"/>
      <c r="D61" s="142" t="s">
        <v>43</v>
      </c>
      <c r="E61" s="143"/>
      <c r="F61" s="144" t="s">
        <v>44</v>
      </c>
      <c r="G61" s="142" t="s">
        <v>43</v>
      </c>
      <c r="H61" s="143"/>
      <c r="I61" s="143"/>
      <c r="J61" s="145" t="s">
        <v>44</v>
      </c>
      <c r="K61" s="143"/>
      <c r="L61" s="120"/>
    </row>
    <row r="62" spans="2:12" x14ac:dyDescent="0.2">
      <c r="B62" s="116"/>
      <c r="L62" s="116"/>
    </row>
    <row r="63" spans="2:12" x14ac:dyDescent="0.2">
      <c r="B63" s="116"/>
      <c r="L63" s="116"/>
    </row>
    <row r="64" spans="2:12" x14ac:dyDescent="0.2">
      <c r="B64" s="116"/>
      <c r="L64" s="116"/>
    </row>
    <row r="65" spans="2:12" s="121" customFormat="1" ht="12.75" x14ac:dyDescent="0.2">
      <c r="B65" s="120"/>
      <c r="D65" s="140" t="s">
        <v>45</v>
      </c>
      <c r="E65" s="141"/>
      <c r="F65" s="141"/>
      <c r="G65" s="140" t="s">
        <v>46</v>
      </c>
      <c r="H65" s="141"/>
      <c r="I65" s="141"/>
      <c r="J65" s="141"/>
      <c r="K65" s="141"/>
      <c r="L65" s="120"/>
    </row>
    <row r="66" spans="2:12" x14ac:dyDescent="0.2">
      <c r="B66" s="116"/>
      <c r="L66" s="116"/>
    </row>
    <row r="67" spans="2:12" x14ac:dyDescent="0.2">
      <c r="B67" s="116"/>
      <c r="L67" s="116"/>
    </row>
    <row r="68" spans="2:12" x14ac:dyDescent="0.2">
      <c r="B68" s="116"/>
      <c r="L68" s="116"/>
    </row>
    <row r="69" spans="2:12" x14ac:dyDescent="0.2">
      <c r="B69" s="116"/>
      <c r="L69" s="116"/>
    </row>
    <row r="70" spans="2:12" x14ac:dyDescent="0.2">
      <c r="B70" s="116"/>
      <c r="L70" s="116"/>
    </row>
    <row r="71" spans="2:12" x14ac:dyDescent="0.2">
      <c r="B71" s="116"/>
      <c r="L71" s="116"/>
    </row>
    <row r="72" spans="2:12" x14ac:dyDescent="0.2">
      <c r="B72" s="116"/>
      <c r="L72" s="116"/>
    </row>
    <row r="73" spans="2:12" x14ac:dyDescent="0.2">
      <c r="B73" s="116"/>
      <c r="L73" s="116"/>
    </row>
    <row r="74" spans="2:12" x14ac:dyDescent="0.2">
      <c r="B74" s="116"/>
      <c r="L74" s="116"/>
    </row>
    <row r="75" spans="2:12" x14ac:dyDescent="0.2">
      <c r="B75" s="116"/>
      <c r="L75" s="116"/>
    </row>
    <row r="76" spans="2:12" s="121" customFormat="1" ht="12.75" x14ac:dyDescent="0.2">
      <c r="B76" s="120"/>
      <c r="D76" s="142" t="s">
        <v>43</v>
      </c>
      <c r="E76" s="143"/>
      <c r="F76" s="144" t="s">
        <v>44</v>
      </c>
      <c r="G76" s="142" t="s">
        <v>43</v>
      </c>
      <c r="H76" s="143"/>
      <c r="I76" s="143"/>
      <c r="J76" s="145" t="s">
        <v>44</v>
      </c>
      <c r="K76" s="143"/>
      <c r="L76" s="120"/>
    </row>
    <row r="77" spans="2:12" s="121" customFormat="1" ht="14.45" customHeight="1" x14ac:dyDescent="0.2"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120"/>
    </row>
    <row r="81" spans="2:12" s="121" customFormat="1" ht="6.95" customHeight="1" x14ac:dyDescent="0.2"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120"/>
    </row>
    <row r="82" spans="2:12" s="121" customFormat="1" ht="24.95" customHeight="1" x14ac:dyDescent="0.2">
      <c r="B82" s="120"/>
      <c r="C82" s="117" t="s">
        <v>86</v>
      </c>
      <c r="L82" s="120"/>
    </row>
    <row r="83" spans="2:12" s="121" customFormat="1" ht="6.95" customHeight="1" x14ac:dyDescent="0.2">
      <c r="B83" s="120"/>
      <c r="L83" s="120"/>
    </row>
    <row r="84" spans="2:12" s="121" customFormat="1" ht="12" customHeight="1" x14ac:dyDescent="0.2">
      <c r="B84" s="120"/>
      <c r="C84" s="119" t="s">
        <v>14</v>
      </c>
      <c r="L84" s="120"/>
    </row>
    <row r="85" spans="2:12" s="121" customFormat="1" ht="16.5" customHeight="1" x14ac:dyDescent="0.2">
      <c r="B85" s="120"/>
      <c r="E85" s="398" t="str">
        <f>E7</f>
        <v>Nemocnice Klatovy , RTG komplet</v>
      </c>
      <c r="F85" s="399"/>
      <c r="G85" s="399"/>
      <c r="H85" s="399"/>
      <c r="L85" s="120"/>
    </row>
    <row r="86" spans="2:12" ht="12" customHeight="1" x14ac:dyDescent="0.2">
      <c r="B86" s="116"/>
      <c r="C86" s="119" t="s">
        <v>83</v>
      </c>
      <c r="L86" s="116"/>
    </row>
    <row r="87" spans="2:12" s="121" customFormat="1" ht="16.5" customHeight="1" x14ac:dyDescent="0.2">
      <c r="B87" s="120"/>
      <c r="E87" s="398" t="s">
        <v>400</v>
      </c>
      <c r="F87" s="395"/>
      <c r="G87" s="395"/>
      <c r="H87" s="395"/>
      <c r="L87" s="120"/>
    </row>
    <row r="88" spans="2:12" s="121" customFormat="1" ht="12" customHeight="1" x14ac:dyDescent="0.2">
      <c r="B88" s="120"/>
      <c r="C88" s="119" t="s">
        <v>85</v>
      </c>
      <c r="L88" s="120"/>
    </row>
    <row r="89" spans="2:12" s="121" customFormat="1" ht="16.5" customHeight="1" x14ac:dyDescent="0.2">
      <c r="B89" s="120"/>
      <c r="E89" s="394" t="str">
        <f>E11</f>
        <v>A02 - Bourací práce</v>
      </c>
      <c r="F89" s="395"/>
      <c r="G89" s="395"/>
      <c r="H89" s="395"/>
      <c r="L89" s="120"/>
    </row>
    <row r="90" spans="2:12" s="121" customFormat="1" ht="6.95" customHeight="1" x14ac:dyDescent="0.2">
      <c r="B90" s="120"/>
      <c r="L90" s="120"/>
    </row>
    <row r="91" spans="2:12" s="121" customFormat="1" ht="12" customHeight="1" x14ac:dyDescent="0.2">
      <c r="B91" s="120"/>
      <c r="C91" s="119" t="s">
        <v>17</v>
      </c>
      <c r="F91" s="122" t="str">
        <f>F14</f>
        <v xml:space="preserve"> </v>
      </c>
      <c r="I91" s="119" t="s">
        <v>19</v>
      </c>
      <c r="J91" s="123">
        <f>IF(J14="","",J14)</f>
        <v>45658</v>
      </c>
      <c r="L91" s="120"/>
    </row>
    <row r="92" spans="2:12" s="121" customFormat="1" ht="6.95" customHeight="1" x14ac:dyDescent="0.2">
      <c r="B92" s="120"/>
      <c r="L92" s="120"/>
    </row>
    <row r="93" spans="2:12" s="121" customFormat="1" ht="15.2" customHeight="1" x14ac:dyDescent="0.2">
      <c r="B93" s="120"/>
      <c r="C93" s="119" t="s">
        <v>20</v>
      </c>
      <c r="F93" s="122" t="str">
        <f>E17</f>
        <v xml:space="preserve"> </v>
      </c>
      <c r="I93" s="119" t="s">
        <v>24</v>
      </c>
      <c r="J93" s="150" t="str">
        <f>E23</f>
        <v xml:space="preserve"> </v>
      </c>
      <c r="L93" s="120"/>
    </row>
    <row r="94" spans="2:12" s="121" customFormat="1" ht="15.2" customHeight="1" x14ac:dyDescent="0.2">
      <c r="B94" s="120"/>
      <c r="C94" s="119" t="s">
        <v>23</v>
      </c>
      <c r="F94" s="122" t="str">
        <f>IF(E20="","",E20)</f>
        <v>Firma</v>
      </c>
      <c r="I94" s="119" t="s">
        <v>26</v>
      </c>
      <c r="J94" s="150" t="str">
        <f>E26</f>
        <v xml:space="preserve"> </v>
      </c>
      <c r="L94" s="120"/>
    </row>
    <row r="95" spans="2:12" s="121" customFormat="1" ht="10.35" customHeight="1" x14ac:dyDescent="0.2">
      <c r="B95" s="120"/>
      <c r="L95" s="120"/>
    </row>
    <row r="96" spans="2:12" s="121" customFormat="1" ht="29.25" customHeight="1" x14ac:dyDescent="0.2">
      <c r="B96" s="120"/>
      <c r="C96" s="151" t="s">
        <v>87</v>
      </c>
      <c r="D96" s="133"/>
      <c r="E96" s="133"/>
      <c r="F96" s="133"/>
      <c r="G96" s="133"/>
      <c r="H96" s="133"/>
      <c r="I96" s="133"/>
      <c r="J96" s="152" t="s">
        <v>88</v>
      </c>
      <c r="K96" s="133"/>
      <c r="L96" s="120"/>
    </row>
    <row r="97" spans="2:47" s="121" customFormat="1" ht="10.35" customHeight="1" x14ac:dyDescent="0.2">
      <c r="B97" s="120"/>
      <c r="L97" s="120"/>
    </row>
    <row r="98" spans="2:47" s="121" customFormat="1" ht="22.9" customHeight="1" x14ac:dyDescent="0.2">
      <c r="B98" s="120"/>
      <c r="C98" s="153" t="s">
        <v>89</v>
      </c>
      <c r="J98" s="128">
        <f>J126</f>
        <v>0</v>
      </c>
      <c r="L98" s="120"/>
      <c r="AU98" s="113" t="s">
        <v>90</v>
      </c>
    </row>
    <row r="99" spans="2:47" s="155" customFormat="1" ht="24.95" customHeight="1" x14ac:dyDescent="0.2">
      <c r="B99" s="154"/>
      <c r="D99" s="156" t="s">
        <v>91</v>
      </c>
      <c r="E99" s="157"/>
      <c r="F99" s="157"/>
      <c r="G99" s="157"/>
      <c r="H99" s="157"/>
      <c r="I99" s="157"/>
      <c r="J99" s="158">
        <f>J127</f>
        <v>0</v>
      </c>
      <c r="L99" s="154"/>
    </row>
    <row r="100" spans="2:47" s="160" customFormat="1" ht="19.899999999999999" customHeight="1" x14ac:dyDescent="0.2">
      <c r="B100" s="159"/>
      <c r="D100" s="161" t="s">
        <v>95</v>
      </c>
      <c r="E100" s="162"/>
      <c r="F100" s="162"/>
      <c r="G100" s="162"/>
      <c r="H100" s="162"/>
      <c r="I100" s="162"/>
      <c r="J100" s="163">
        <f>J128</f>
        <v>0</v>
      </c>
      <c r="L100" s="159"/>
    </row>
    <row r="101" spans="2:47" s="160" customFormat="1" ht="19.899999999999999" customHeight="1" x14ac:dyDescent="0.2">
      <c r="B101" s="159"/>
      <c r="D101" s="161" t="s">
        <v>260</v>
      </c>
      <c r="E101" s="162"/>
      <c r="F101" s="162"/>
      <c r="G101" s="162"/>
      <c r="H101" s="162"/>
      <c r="I101" s="162"/>
      <c r="J101" s="163">
        <f>J134</f>
        <v>0</v>
      </c>
      <c r="L101" s="159"/>
    </row>
    <row r="102" spans="2:47" s="155" customFormat="1" ht="24.95" customHeight="1" x14ac:dyDescent="0.2">
      <c r="B102" s="154"/>
      <c r="D102" s="156" t="s">
        <v>97</v>
      </c>
      <c r="E102" s="157"/>
      <c r="F102" s="157"/>
      <c r="G102" s="157"/>
      <c r="H102" s="157"/>
      <c r="I102" s="157"/>
      <c r="J102" s="158">
        <f>J140</f>
        <v>0</v>
      </c>
      <c r="L102" s="154"/>
    </row>
    <row r="103" spans="2:47" s="160" customFormat="1" ht="19.899999999999999" customHeight="1" x14ac:dyDescent="0.2">
      <c r="B103" s="159"/>
      <c r="D103" s="161" t="s">
        <v>101</v>
      </c>
      <c r="E103" s="162"/>
      <c r="F103" s="162"/>
      <c r="G103" s="162"/>
      <c r="H103" s="162"/>
      <c r="I103" s="162"/>
      <c r="J103" s="163">
        <f>J141</f>
        <v>0</v>
      </c>
      <c r="L103" s="159"/>
    </row>
    <row r="104" spans="2:47" s="160" customFormat="1" ht="19.899999999999999" customHeight="1" x14ac:dyDescent="0.2">
      <c r="B104" s="159"/>
      <c r="D104" s="161" t="s">
        <v>261</v>
      </c>
      <c r="E104" s="162"/>
      <c r="F104" s="162"/>
      <c r="G104" s="162"/>
      <c r="H104" s="162"/>
      <c r="I104" s="162"/>
      <c r="J104" s="163">
        <f>J143</f>
        <v>0</v>
      </c>
      <c r="L104" s="159"/>
    </row>
    <row r="105" spans="2:47" s="121" customFormat="1" ht="21.75" customHeight="1" x14ac:dyDescent="0.2">
      <c r="B105" s="120"/>
      <c r="L105" s="120"/>
    </row>
    <row r="106" spans="2:47" s="121" customFormat="1" ht="6.95" customHeight="1" x14ac:dyDescent="0.2">
      <c r="B106" s="146"/>
      <c r="C106" s="147"/>
      <c r="D106" s="147"/>
      <c r="E106" s="147"/>
      <c r="F106" s="147"/>
      <c r="G106" s="147"/>
      <c r="H106" s="147"/>
      <c r="I106" s="147"/>
      <c r="J106" s="147"/>
      <c r="K106" s="147"/>
      <c r="L106" s="120"/>
    </row>
    <row r="110" spans="2:47" s="121" customFormat="1" ht="6.95" customHeight="1" x14ac:dyDescent="0.2">
      <c r="B110" s="148"/>
      <c r="C110" s="149"/>
      <c r="D110" s="149"/>
      <c r="E110" s="149"/>
      <c r="F110" s="149"/>
      <c r="G110" s="149"/>
      <c r="H110" s="149"/>
      <c r="I110" s="149"/>
      <c r="J110" s="149"/>
      <c r="K110" s="149"/>
      <c r="L110" s="120"/>
    </row>
    <row r="111" spans="2:47" s="121" customFormat="1" ht="24.95" customHeight="1" x14ac:dyDescent="0.2">
      <c r="B111" s="120"/>
      <c r="C111" s="117" t="s">
        <v>103</v>
      </c>
      <c r="L111" s="120"/>
    </row>
    <row r="112" spans="2:47" s="121" customFormat="1" ht="6.95" customHeight="1" x14ac:dyDescent="0.2">
      <c r="B112" s="120"/>
      <c r="L112" s="120"/>
    </row>
    <row r="113" spans="2:63" s="121" customFormat="1" ht="12" customHeight="1" x14ac:dyDescent="0.2">
      <c r="B113" s="120"/>
      <c r="C113" s="119" t="s">
        <v>14</v>
      </c>
      <c r="L113" s="120"/>
    </row>
    <row r="114" spans="2:63" s="121" customFormat="1" ht="16.5" customHeight="1" x14ac:dyDescent="0.2">
      <c r="B114" s="120"/>
      <c r="E114" s="398" t="str">
        <f>E7</f>
        <v>Nemocnice Klatovy , RTG komplet</v>
      </c>
      <c r="F114" s="399"/>
      <c r="G114" s="399"/>
      <c r="H114" s="399"/>
      <c r="L114" s="120"/>
    </row>
    <row r="115" spans="2:63" ht="12" customHeight="1" x14ac:dyDescent="0.2">
      <c r="B115" s="116"/>
      <c r="C115" s="119" t="s">
        <v>83</v>
      </c>
      <c r="L115" s="116"/>
    </row>
    <row r="116" spans="2:63" s="121" customFormat="1" ht="16.5" customHeight="1" x14ac:dyDescent="0.2">
      <c r="B116" s="120"/>
      <c r="E116" s="398" t="s">
        <v>84</v>
      </c>
      <c r="F116" s="395"/>
      <c r="G116" s="395"/>
      <c r="H116" s="395"/>
      <c r="L116" s="120"/>
    </row>
    <row r="117" spans="2:63" s="121" customFormat="1" ht="12" customHeight="1" x14ac:dyDescent="0.2">
      <c r="B117" s="120"/>
      <c r="C117" s="119" t="s">
        <v>85</v>
      </c>
      <c r="L117" s="120"/>
    </row>
    <row r="118" spans="2:63" s="121" customFormat="1" ht="16.5" customHeight="1" x14ac:dyDescent="0.2">
      <c r="B118" s="120"/>
      <c r="E118" s="394" t="str">
        <f>E11</f>
        <v>A02 - Bourací práce</v>
      </c>
      <c r="F118" s="395"/>
      <c r="G118" s="395"/>
      <c r="H118" s="395"/>
      <c r="L118" s="120"/>
    </row>
    <row r="119" spans="2:63" s="121" customFormat="1" ht="6.95" customHeight="1" x14ac:dyDescent="0.2">
      <c r="B119" s="120"/>
      <c r="L119" s="120"/>
    </row>
    <row r="120" spans="2:63" s="121" customFormat="1" ht="12" customHeight="1" x14ac:dyDescent="0.2">
      <c r="B120" s="120"/>
      <c r="C120" s="119" t="s">
        <v>17</v>
      </c>
      <c r="F120" s="122" t="str">
        <f>F14</f>
        <v xml:space="preserve"> </v>
      </c>
      <c r="I120" s="119" t="s">
        <v>19</v>
      </c>
      <c r="J120" s="123">
        <f>IF(J14="","",J14)</f>
        <v>45658</v>
      </c>
      <c r="L120" s="120"/>
    </row>
    <row r="121" spans="2:63" s="121" customFormat="1" ht="6.95" customHeight="1" x14ac:dyDescent="0.2">
      <c r="B121" s="120"/>
      <c r="L121" s="120"/>
    </row>
    <row r="122" spans="2:63" s="121" customFormat="1" ht="15.2" customHeight="1" x14ac:dyDescent="0.2">
      <c r="B122" s="120"/>
      <c r="C122" s="119" t="s">
        <v>20</v>
      </c>
      <c r="F122" s="122" t="str">
        <f>E17</f>
        <v xml:space="preserve"> </v>
      </c>
      <c r="I122" s="119" t="s">
        <v>24</v>
      </c>
      <c r="J122" s="150" t="str">
        <f>E23</f>
        <v xml:space="preserve"> </v>
      </c>
      <c r="L122" s="120"/>
    </row>
    <row r="123" spans="2:63" s="121" customFormat="1" ht="15.2" customHeight="1" x14ac:dyDescent="0.2">
      <c r="B123" s="120"/>
      <c r="C123" s="119" t="s">
        <v>23</v>
      </c>
      <c r="F123" s="122" t="str">
        <f>IF(E20="","",E20)</f>
        <v>Firma</v>
      </c>
      <c r="I123" s="119" t="s">
        <v>26</v>
      </c>
      <c r="J123" s="150" t="str">
        <f>E26</f>
        <v xml:space="preserve"> </v>
      </c>
      <c r="L123" s="120"/>
    </row>
    <row r="124" spans="2:63" s="121" customFormat="1" ht="10.35" customHeight="1" x14ac:dyDescent="0.2">
      <c r="B124" s="120"/>
      <c r="L124" s="120"/>
    </row>
    <row r="125" spans="2:63" s="171" customFormat="1" ht="29.25" customHeight="1" x14ac:dyDescent="0.2">
      <c r="B125" s="164"/>
      <c r="C125" s="165" t="s">
        <v>104</v>
      </c>
      <c r="D125" s="166" t="s">
        <v>53</v>
      </c>
      <c r="E125" s="166" t="s">
        <v>49</v>
      </c>
      <c r="F125" s="166" t="s">
        <v>50</v>
      </c>
      <c r="G125" s="166" t="s">
        <v>105</v>
      </c>
      <c r="H125" s="166" t="s">
        <v>106</v>
      </c>
      <c r="I125" s="166" t="s">
        <v>107</v>
      </c>
      <c r="J125" s="166" t="s">
        <v>88</v>
      </c>
      <c r="K125" s="167" t="s">
        <v>108</v>
      </c>
      <c r="L125" s="164"/>
      <c r="M125" s="168" t="s">
        <v>1</v>
      </c>
      <c r="N125" s="169" t="s">
        <v>32</v>
      </c>
      <c r="O125" s="169" t="s">
        <v>109</v>
      </c>
      <c r="P125" s="169" t="s">
        <v>110</v>
      </c>
      <c r="Q125" s="169" t="s">
        <v>111</v>
      </c>
      <c r="R125" s="169" t="s">
        <v>112</v>
      </c>
      <c r="S125" s="169" t="s">
        <v>113</v>
      </c>
      <c r="T125" s="170" t="s">
        <v>114</v>
      </c>
    </row>
    <row r="126" spans="2:63" s="121" customFormat="1" ht="22.9" customHeight="1" x14ac:dyDescent="0.25">
      <c r="B126" s="120"/>
      <c r="C126" s="172" t="s">
        <v>115</v>
      </c>
      <c r="J126" s="173">
        <f>SUM(J127+J140)</f>
        <v>0</v>
      </c>
      <c r="L126" s="120"/>
      <c r="M126" s="174"/>
      <c r="N126" s="126"/>
      <c r="O126" s="126"/>
      <c r="P126" s="175" t="e">
        <f>P127+P140</f>
        <v>#REF!</v>
      </c>
      <c r="Q126" s="126"/>
      <c r="R126" s="175" t="e">
        <f>R127+R140</f>
        <v>#REF!</v>
      </c>
      <c r="S126" s="126"/>
      <c r="T126" s="176" t="e">
        <f>T127+T140</f>
        <v>#REF!</v>
      </c>
      <c r="AT126" s="113" t="s">
        <v>67</v>
      </c>
      <c r="AU126" s="113" t="s">
        <v>90</v>
      </c>
      <c r="BK126" s="177" t="e">
        <f>BK127+BK140</f>
        <v>#REF!</v>
      </c>
    </row>
    <row r="127" spans="2:63" s="179" customFormat="1" ht="25.9" customHeight="1" x14ac:dyDescent="0.2">
      <c r="B127" s="178"/>
      <c r="D127" s="180" t="s">
        <v>67</v>
      </c>
      <c r="E127" s="181" t="s">
        <v>116</v>
      </c>
      <c r="F127" s="181" t="s">
        <v>117</v>
      </c>
      <c r="J127" s="182">
        <f>SUM(J128+J134)</f>
        <v>0</v>
      </c>
      <c r="L127" s="178"/>
      <c r="M127" s="183"/>
      <c r="P127" s="184" t="e">
        <f>P128+#REF!+P134</f>
        <v>#REF!</v>
      </c>
      <c r="R127" s="184" t="e">
        <f>R128+#REF!+R134</f>
        <v>#REF!</v>
      </c>
      <c r="T127" s="185" t="e">
        <f>T128+#REF!+T134</f>
        <v>#REF!</v>
      </c>
      <c r="AR127" s="180" t="s">
        <v>73</v>
      </c>
      <c r="AT127" s="186" t="s">
        <v>67</v>
      </c>
      <c r="AU127" s="186" t="s">
        <v>68</v>
      </c>
      <c r="AY127" s="180" t="s">
        <v>118</v>
      </c>
      <c r="BK127" s="187" t="e">
        <f>BK128+#REF!+BK134</f>
        <v>#REF!</v>
      </c>
    </row>
    <row r="128" spans="2:63" s="179" customFormat="1" ht="22.9" customHeight="1" x14ac:dyDescent="0.2">
      <c r="B128" s="178"/>
      <c r="D128" s="180" t="s">
        <v>67</v>
      </c>
      <c r="E128" s="188" t="s">
        <v>147</v>
      </c>
      <c r="F128" s="188" t="s">
        <v>150</v>
      </c>
      <c r="J128" s="189">
        <f>BK128</f>
        <v>0</v>
      </c>
      <c r="L128" s="178"/>
      <c r="M128" s="183"/>
      <c r="P128" s="184">
        <f>SUM(P129:P133)</f>
        <v>0</v>
      </c>
      <c r="R128" s="184">
        <f>SUM(R129:R133)</f>
        <v>1E-3</v>
      </c>
      <c r="T128" s="185">
        <f>SUM(T129:T133)</f>
        <v>4.82</v>
      </c>
      <c r="AR128" s="180" t="s">
        <v>73</v>
      </c>
      <c r="AT128" s="186" t="s">
        <v>67</v>
      </c>
      <c r="AU128" s="186" t="s">
        <v>73</v>
      </c>
      <c r="AY128" s="180" t="s">
        <v>118</v>
      </c>
      <c r="BK128" s="187">
        <f>SUM(BK129:BK133)</f>
        <v>0</v>
      </c>
    </row>
    <row r="129" spans="2:65" s="121" customFormat="1" ht="24.2" customHeight="1" x14ac:dyDescent="0.2">
      <c r="B129" s="120"/>
      <c r="C129" s="204" t="s">
        <v>75</v>
      </c>
      <c r="D129" s="204" t="s">
        <v>120</v>
      </c>
      <c r="E129" s="205" t="s">
        <v>262</v>
      </c>
      <c r="F129" s="206" t="s">
        <v>263</v>
      </c>
      <c r="G129" s="207" t="s">
        <v>121</v>
      </c>
      <c r="H129" s="208">
        <v>15</v>
      </c>
      <c r="I129" s="52"/>
      <c r="J129" s="209">
        <f>ROUND(I129*H129,2)</f>
        <v>0</v>
      </c>
      <c r="K129" s="206" t="s">
        <v>122</v>
      </c>
      <c r="L129" s="120"/>
      <c r="M129" s="210" t="s">
        <v>1</v>
      </c>
      <c r="N129" s="190" t="s">
        <v>33</v>
      </c>
      <c r="P129" s="191">
        <f>O129*H129</f>
        <v>0</v>
      </c>
      <c r="Q129" s="191">
        <v>0</v>
      </c>
      <c r="R129" s="191">
        <f>Q129*H129</f>
        <v>0</v>
      </c>
      <c r="S129" s="191">
        <v>0.26100000000000001</v>
      </c>
      <c r="T129" s="192">
        <f>S129*H129</f>
        <v>3.915</v>
      </c>
      <c r="AR129" s="193" t="s">
        <v>126</v>
      </c>
      <c r="AT129" s="193" t="s">
        <v>120</v>
      </c>
      <c r="AU129" s="193" t="s">
        <v>75</v>
      </c>
      <c r="AY129" s="113" t="s">
        <v>118</v>
      </c>
      <c r="BE129" s="194">
        <f>IF(N129="základní",J129,0)</f>
        <v>0</v>
      </c>
      <c r="BF129" s="194">
        <f>IF(N129="snížená",J129,0)</f>
        <v>0</v>
      </c>
      <c r="BG129" s="194">
        <f>IF(N129="zákl. přenesená",J129,0)</f>
        <v>0</v>
      </c>
      <c r="BH129" s="194">
        <f>IF(N129="sníž. přenesená",J129,0)</f>
        <v>0</v>
      </c>
      <c r="BI129" s="194">
        <f>IF(N129="nulová",J129,0)</f>
        <v>0</v>
      </c>
      <c r="BJ129" s="113" t="s">
        <v>73</v>
      </c>
      <c r="BK129" s="194">
        <f>ROUND(I129*H129,2)</f>
        <v>0</v>
      </c>
      <c r="BL129" s="113" t="s">
        <v>126</v>
      </c>
      <c r="BM129" s="193" t="s">
        <v>264</v>
      </c>
    </row>
    <row r="130" spans="2:65" s="121" customFormat="1" ht="24.2" customHeight="1" x14ac:dyDescent="0.2">
      <c r="B130" s="120"/>
      <c r="C130" s="204" t="s">
        <v>139</v>
      </c>
      <c r="D130" s="204" t="s">
        <v>120</v>
      </c>
      <c r="E130" s="205" t="s">
        <v>265</v>
      </c>
      <c r="F130" s="206" t="s">
        <v>266</v>
      </c>
      <c r="G130" s="207" t="s">
        <v>121</v>
      </c>
      <c r="H130" s="208">
        <v>5</v>
      </c>
      <c r="I130" s="52"/>
      <c r="J130" s="209">
        <f>ROUND(I130*H130,2)</f>
        <v>0</v>
      </c>
      <c r="K130" s="206" t="s">
        <v>122</v>
      </c>
      <c r="L130" s="120"/>
      <c r="M130" s="210" t="s">
        <v>1</v>
      </c>
      <c r="N130" s="190" t="s">
        <v>33</v>
      </c>
      <c r="P130" s="191">
        <f>O130*H130</f>
        <v>0</v>
      </c>
      <c r="Q130" s="191">
        <v>0</v>
      </c>
      <c r="R130" s="191">
        <f>Q130*H130</f>
        <v>0</v>
      </c>
      <c r="S130" s="191">
        <v>3.2000000000000001E-2</v>
      </c>
      <c r="T130" s="192">
        <f>S130*H130</f>
        <v>0.16</v>
      </c>
      <c r="AR130" s="193" t="s">
        <v>126</v>
      </c>
      <c r="AT130" s="193" t="s">
        <v>120</v>
      </c>
      <c r="AU130" s="193" t="s">
        <v>75</v>
      </c>
      <c r="AY130" s="113" t="s">
        <v>118</v>
      </c>
      <c r="BE130" s="194">
        <f>IF(N130="základní",J130,0)</f>
        <v>0</v>
      </c>
      <c r="BF130" s="194">
        <f>IF(N130="snížená",J130,0)</f>
        <v>0</v>
      </c>
      <c r="BG130" s="194">
        <f>IF(N130="zákl. přenesená",J130,0)</f>
        <v>0</v>
      </c>
      <c r="BH130" s="194">
        <f>IF(N130="sníž. přenesená",J130,0)</f>
        <v>0</v>
      </c>
      <c r="BI130" s="194">
        <f>IF(N130="nulová",J130,0)</f>
        <v>0</v>
      </c>
      <c r="BJ130" s="113" t="s">
        <v>73</v>
      </c>
      <c r="BK130" s="194">
        <f>ROUND(I130*H130,2)</f>
        <v>0</v>
      </c>
      <c r="BL130" s="113" t="s">
        <v>126</v>
      </c>
      <c r="BM130" s="193" t="s">
        <v>267</v>
      </c>
    </row>
    <row r="131" spans="2:65" s="121" customFormat="1" ht="24.2" customHeight="1" x14ac:dyDescent="0.2">
      <c r="B131" s="120"/>
      <c r="C131" s="204" t="s">
        <v>136</v>
      </c>
      <c r="D131" s="204" t="s">
        <v>120</v>
      </c>
      <c r="E131" s="205" t="s">
        <v>268</v>
      </c>
      <c r="F131" s="206" t="s">
        <v>269</v>
      </c>
      <c r="G131" s="207" t="s">
        <v>131</v>
      </c>
      <c r="H131" s="208">
        <v>5</v>
      </c>
      <c r="I131" s="52"/>
      <c r="J131" s="209">
        <f>ROUND(I131*H131,2)</f>
        <v>0</v>
      </c>
      <c r="K131" s="206" t="s">
        <v>122</v>
      </c>
      <c r="L131" s="120"/>
      <c r="M131" s="210" t="s">
        <v>1</v>
      </c>
      <c r="N131" s="190" t="s">
        <v>33</v>
      </c>
      <c r="P131" s="191">
        <f>O131*H131</f>
        <v>0</v>
      </c>
      <c r="Q131" s="191">
        <v>0</v>
      </c>
      <c r="R131" s="191">
        <f>Q131*H131</f>
        <v>0</v>
      </c>
      <c r="S131" s="191">
        <v>0</v>
      </c>
      <c r="T131" s="192">
        <f>S131*H131</f>
        <v>0</v>
      </c>
      <c r="AR131" s="193" t="s">
        <v>126</v>
      </c>
      <c r="AT131" s="193" t="s">
        <v>120</v>
      </c>
      <c r="AU131" s="193" t="s">
        <v>75</v>
      </c>
      <c r="AY131" s="113" t="s">
        <v>118</v>
      </c>
      <c r="BE131" s="194">
        <f>IF(N131="základní",J131,0)</f>
        <v>0</v>
      </c>
      <c r="BF131" s="194">
        <f>IF(N131="snížená",J131,0)</f>
        <v>0</v>
      </c>
      <c r="BG131" s="194">
        <f>IF(N131="zákl. přenesená",J131,0)</f>
        <v>0</v>
      </c>
      <c r="BH131" s="194">
        <f>IF(N131="sníž. přenesená",J131,0)</f>
        <v>0</v>
      </c>
      <c r="BI131" s="194">
        <f>IF(N131="nulová",J131,0)</f>
        <v>0</v>
      </c>
      <c r="BJ131" s="113" t="s">
        <v>73</v>
      </c>
      <c r="BK131" s="194">
        <f>ROUND(I131*H131,2)</f>
        <v>0</v>
      </c>
      <c r="BL131" s="113" t="s">
        <v>126</v>
      </c>
      <c r="BM131" s="193" t="s">
        <v>270</v>
      </c>
    </row>
    <row r="132" spans="2:65" s="121" customFormat="1" ht="33" customHeight="1" x14ac:dyDescent="0.2">
      <c r="B132" s="120"/>
      <c r="C132" s="204" t="s">
        <v>148</v>
      </c>
      <c r="D132" s="204" t="s">
        <v>120</v>
      </c>
      <c r="E132" s="205" t="s">
        <v>271</v>
      </c>
      <c r="F132" s="206" t="s">
        <v>272</v>
      </c>
      <c r="G132" s="207" t="s">
        <v>129</v>
      </c>
      <c r="H132" s="208">
        <v>5</v>
      </c>
      <c r="I132" s="52"/>
      <c r="J132" s="209">
        <f>ROUND(I132*H132,2)</f>
        <v>0</v>
      </c>
      <c r="K132" s="206" t="s">
        <v>122</v>
      </c>
      <c r="L132" s="120"/>
      <c r="M132" s="210" t="s">
        <v>1</v>
      </c>
      <c r="N132" s="190" t="s">
        <v>33</v>
      </c>
      <c r="P132" s="191">
        <f>O132*H132</f>
        <v>0</v>
      </c>
      <c r="Q132" s="191">
        <v>0</v>
      </c>
      <c r="R132" s="191">
        <f>Q132*H132</f>
        <v>0</v>
      </c>
      <c r="S132" s="191">
        <v>2.9000000000000001E-2</v>
      </c>
      <c r="T132" s="192">
        <f>S132*H132</f>
        <v>0.14500000000000002</v>
      </c>
      <c r="AR132" s="193" t="s">
        <v>126</v>
      </c>
      <c r="AT132" s="193" t="s">
        <v>120</v>
      </c>
      <c r="AU132" s="193" t="s">
        <v>75</v>
      </c>
      <c r="AY132" s="113" t="s">
        <v>118</v>
      </c>
      <c r="BE132" s="194">
        <f>IF(N132="základní",J132,0)</f>
        <v>0</v>
      </c>
      <c r="BF132" s="194">
        <f>IF(N132="snížená",J132,0)</f>
        <v>0</v>
      </c>
      <c r="BG132" s="194">
        <f>IF(N132="zákl. přenesená",J132,0)</f>
        <v>0</v>
      </c>
      <c r="BH132" s="194">
        <f>IF(N132="sníž. přenesená",J132,0)</f>
        <v>0</v>
      </c>
      <c r="BI132" s="194">
        <f>IF(N132="nulová",J132,0)</f>
        <v>0</v>
      </c>
      <c r="BJ132" s="113" t="s">
        <v>73</v>
      </c>
      <c r="BK132" s="194">
        <f>ROUND(I132*H132,2)</f>
        <v>0</v>
      </c>
      <c r="BL132" s="113" t="s">
        <v>126</v>
      </c>
      <c r="BM132" s="193" t="s">
        <v>273</v>
      </c>
    </row>
    <row r="133" spans="2:65" s="121" customFormat="1" ht="24.2" customHeight="1" x14ac:dyDescent="0.2">
      <c r="B133" s="120"/>
      <c r="C133" s="204" t="s">
        <v>149</v>
      </c>
      <c r="D133" s="204" t="s">
        <v>120</v>
      </c>
      <c r="E133" s="205" t="s">
        <v>274</v>
      </c>
      <c r="F133" s="206" t="s">
        <v>275</v>
      </c>
      <c r="G133" s="207" t="s">
        <v>131</v>
      </c>
      <c r="H133" s="208">
        <v>25</v>
      </c>
      <c r="I133" s="52"/>
      <c r="J133" s="209">
        <f>ROUND(I133*H133,2)</f>
        <v>0</v>
      </c>
      <c r="K133" s="206" t="s">
        <v>1</v>
      </c>
      <c r="L133" s="120"/>
      <c r="M133" s="210" t="s">
        <v>1</v>
      </c>
      <c r="N133" s="190" t="s">
        <v>33</v>
      </c>
      <c r="P133" s="191">
        <f>O133*H133</f>
        <v>0</v>
      </c>
      <c r="Q133" s="191">
        <v>4.0000000000000003E-5</v>
      </c>
      <c r="R133" s="191">
        <f>Q133*H133</f>
        <v>1E-3</v>
      </c>
      <c r="S133" s="191">
        <v>2.4E-2</v>
      </c>
      <c r="T133" s="192">
        <f>S133*H133</f>
        <v>0.6</v>
      </c>
      <c r="AR133" s="193" t="s">
        <v>126</v>
      </c>
      <c r="AT133" s="193" t="s">
        <v>120</v>
      </c>
      <c r="AU133" s="193" t="s">
        <v>75</v>
      </c>
      <c r="AY133" s="113" t="s">
        <v>118</v>
      </c>
      <c r="BE133" s="194">
        <f>IF(N133="základní",J133,0)</f>
        <v>0</v>
      </c>
      <c r="BF133" s="194">
        <f>IF(N133="snížená",J133,0)</f>
        <v>0</v>
      </c>
      <c r="BG133" s="194">
        <f>IF(N133="zákl. přenesená",J133,0)</f>
        <v>0</v>
      </c>
      <c r="BH133" s="194">
        <f>IF(N133="sníž. přenesená",J133,0)</f>
        <v>0</v>
      </c>
      <c r="BI133" s="194">
        <f>IF(N133="nulová",J133,0)</f>
        <v>0</v>
      </c>
      <c r="BJ133" s="113" t="s">
        <v>73</v>
      </c>
      <c r="BK133" s="194">
        <f>ROUND(I133*H133,2)</f>
        <v>0</v>
      </c>
      <c r="BL133" s="113" t="s">
        <v>126</v>
      </c>
      <c r="BM133" s="193" t="s">
        <v>276</v>
      </c>
    </row>
    <row r="134" spans="2:65" s="179" customFormat="1" ht="22.9" customHeight="1" x14ac:dyDescent="0.2">
      <c r="B134" s="178"/>
      <c r="D134" s="180" t="s">
        <v>67</v>
      </c>
      <c r="E134" s="188" t="s">
        <v>278</v>
      </c>
      <c r="F134" s="188" t="s">
        <v>279</v>
      </c>
      <c r="J134" s="189">
        <f>BK134</f>
        <v>0</v>
      </c>
      <c r="L134" s="178"/>
      <c r="M134" s="183"/>
      <c r="P134" s="184">
        <f>SUM(P135:P139)</f>
        <v>0</v>
      </c>
      <c r="R134" s="184">
        <f>SUM(R135:R139)</f>
        <v>0</v>
      </c>
      <c r="T134" s="185">
        <f>SUM(T135:T139)</f>
        <v>0</v>
      </c>
      <c r="AR134" s="180" t="s">
        <v>73</v>
      </c>
      <c r="AT134" s="186" t="s">
        <v>67</v>
      </c>
      <c r="AU134" s="186" t="s">
        <v>73</v>
      </c>
      <c r="AY134" s="180" t="s">
        <v>118</v>
      </c>
      <c r="BK134" s="187">
        <f>SUM(BK135:BK139)</f>
        <v>0</v>
      </c>
    </row>
    <row r="135" spans="2:65" s="121" customFormat="1" ht="24.2" customHeight="1" x14ac:dyDescent="0.2">
      <c r="B135" s="120"/>
      <c r="C135" s="204" t="s">
        <v>162</v>
      </c>
      <c r="D135" s="204" t="s">
        <v>120</v>
      </c>
      <c r="E135" s="205" t="s">
        <v>280</v>
      </c>
      <c r="F135" s="206" t="s">
        <v>281</v>
      </c>
      <c r="G135" s="207" t="s">
        <v>165</v>
      </c>
      <c r="H135" s="208">
        <v>19</v>
      </c>
      <c r="I135" s="52"/>
      <c r="J135" s="209">
        <f>ROUND(I135*H135,2)</f>
        <v>0</v>
      </c>
      <c r="K135" s="206" t="s">
        <v>122</v>
      </c>
      <c r="L135" s="120"/>
      <c r="M135" s="210" t="s">
        <v>1</v>
      </c>
      <c r="N135" s="190" t="s">
        <v>33</v>
      </c>
      <c r="P135" s="191">
        <f>O135*H135</f>
        <v>0</v>
      </c>
      <c r="Q135" s="191">
        <v>0</v>
      </c>
      <c r="R135" s="191">
        <f>Q135*H135</f>
        <v>0</v>
      </c>
      <c r="S135" s="191">
        <v>0</v>
      </c>
      <c r="T135" s="192">
        <f>S135*H135</f>
        <v>0</v>
      </c>
      <c r="AR135" s="193" t="s">
        <v>126</v>
      </c>
      <c r="AT135" s="193" t="s">
        <v>120</v>
      </c>
      <c r="AU135" s="193" t="s">
        <v>75</v>
      </c>
      <c r="AY135" s="113" t="s">
        <v>118</v>
      </c>
      <c r="BE135" s="194">
        <f>IF(N135="základní",J135,0)</f>
        <v>0</v>
      </c>
      <c r="BF135" s="194">
        <f>IF(N135="snížená",J135,0)</f>
        <v>0</v>
      </c>
      <c r="BG135" s="194">
        <f>IF(N135="zákl. přenesená",J135,0)</f>
        <v>0</v>
      </c>
      <c r="BH135" s="194">
        <f>IF(N135="sníž. přenesená",J135,0)</f>
        <v>0</v>
      </c>
      <c r="BI135" s="194">
        <f>IF(N135="nulová",J135,0)</f>
        <v>0</v>
      </c>
      <c r="BJ135" s="113" t="s">
        <v>73</v>
      </c>
      <c r="BK135" s="194">
        <f>ROUND(I135*H135,2)</f>
        <v>0</v>
      </c>
      <c r="BL135" s="113" t="s">
        <v>126</v>
      </c>
      <c r="BM135" s="193" t="s">
        <v>282</v>
      </c>
    </row>
    <row r="136" spans="2:65" s="121" customFormat="1" ht="24.2" customHeight="1" x14ac:dyDescent="0.2">
      <c r="B136" s="120"/>
      <c r="C136" s="204" t="s">
        <v>7</v>
      </c>
      <c r="D136" s="204" t="s">
        <v>120</v>
      </c>
      <c r="E136" s="205" t="s">
        <v>283</v>
      </c>
      <c r="F136" s="206" t="s">
        <v>284</v>
      </c>
      <c r="G136" s="207" t="s">
        <v>165</v>
      </c>
      <c r="H136" s="208">
        <v>19</v>
      </c>
      <c r="I136" s="52"/>
      <c r="J136" s="209">
        <f>ROUND(I136*H136,2)</f>
        <v>0</v>
      </c>
      <c r="K136" s="206" t="s">
        <v>122</v>
      </c>
      <c r="L136" s="120"/>
      <c r="M136" s="210" t="s">
        <v>1</v>
      </c>
      <c r="N136" s="190" t="s">
        <v>33</v>
      </c>
      <c r="P136" s="191">
        <f>O136*H136</f>
        <v>0</v>
      </c>
      <c r="Q136" s="191">
        <v>0</v>
      </c>
      <c r="R136" s="191">
        <f>Q136*H136</f>
        <v>0</v>
      </c>
      <c r="S136" s="191">
        <v>0</v>
      </c>
      <c r="T136" s="192">
        <f>S136*H136</f>
        <v>0</v>
      </c>
      <c r="AR136" s="193" t="s">
        <v>126</v>
      </c>
      <c r="AT136" s="193" t="s">
        <v>120</v>
      </c>
      <c r="AU136" s="193" t="s">
        <v>75</v>
      </c>
      <c r="AY136" s="113" t="s">
        <v>118</v>
      </c>
      <c r="BE136" s="194">
        <f>IF(N136="základní",J136,0)</f>
        <v>0</v>
      </c>
      <c r="BF136" s="194">
        <f>IF(N136="snížená",J136,0)</f>
        <v>0</v>
      </c>
      <c r="BG136" s="194">
        <f>IF(N136="zákl. přenesená",J136,0)</f>
        <v>0</v>
      </c>
      <c r="BH136" s="194">
        <f>IF(N136="sníž. přenesená",J136,0)</f>
        <v>0</v>
      </c>
      <c r="BI136" s="194">
        <f>IF(N136="nulová",J136,0)</f>
        <v>0</v>
      </c>
      <c r="BJ136" s="113" t="s">
        <v>73</v>
      </c>
      <c r="BK136" s="194">
        <f>ROUND(I136*H136,2)</f>
        <v>0</v>
      </c>
      <c r="BL136" s="113" t="s">
        <v>126</v>
      </c>
      <c r="BM136" s="193" t="s">
        <v>285</v>
      </c>
    </row>
    <row r="137" spans="2:65" s="121" customFormat="1" ht="24.2" customHeight="1" x14ac:dyDescent="0.2">
      <c r="B137" s="120"/>
      <c r="C137" s="204" t="s">
        <v>169</v>
      </c>
      <c r="D137" s="204" t="s">
        <v>120</v>
      </c>
      <c r="E137" s="205" t="s">
        <v>286</v>
      </c>
      <c r="F137" s="206" t="s">
        <v>287</v>
      </c>
      <c r="G137" s="207" t="s">
        <v>165</v>
      </c>
      <c r="H137" s="208">
        <v>19</v>
      </c>
      <c r="I137" s="52"/>
      <c r="J137" s="209">
        <f>ROUND(I137*H137,2)</f>
        <v>0</v>
      </c>
      <c r="K137" s="206" t="s">
        <v>122</v>
      </c>
      <c r="L137" s="120"/>
      <c r="M137" s="210" t="s">
        <v>1</v>
      </c>
      <c r="N137" s="190" t="s">
        <v>33</v>
      </c>
      <c r="P137" s="191">
        <f>O137*H137</f>
        <v>0</v>
      </c>
      <c r="Q137" s="191">
        <v>0</v>
      </c>
      <c r="R137" s="191">
        <f>Q137*H137</f>
        <v>0</v>
      </c>
      <c r="S137" s="191">
        <v>0</v>
      </c>
      <c r="T137" s="192">
        <f>S137*H137</f>
        <v>0</v>
      </c>
      <c r="AR137" s="193" t="s">
        <v>126</v>
      </c>
      <c r="AT137" s="193" t="s">
        <v>120</v>
      </c>
      <c r="AU137" s="193" t="s">
        <v>75</v>
      </c>
      <c r="AY137" s="113" t="s">
        <v>118</v>
      </c>
      <c r="BE137" s="194">
        <f>IF(N137="základní",J137,0)</f>
        <v>0</v>
      </c>
      <c r="BF137" s="194">
        <f>IF(N137="snížená",J137,0)</f>
        <v>0</v>
      </c>
      <c r="BG137" s="194">
        <f>IF(N137="zákl. přenesená",J137,0)</f>
        <v>0</v>
      </c>
      <c r="BH137" s="194">
        <f>IF(N137="sníž. přenesená",J137,0)</f>
        <v>0</v>
      </c>
      <c r="BI137" s="194">
        <f>IF(N137="nulová",J137,0)</f>
        <v>0</v>
      </c>
      <c r="BJ137" s="113" t="s">
        <v>73</v>
      </c>
      <c r="BK137" s="194">
        <f>ROUND(I137*H137,2)</f>
        <v>0</v>
      </c>
      <c r="BL137" s="113" t="s">
        <v>126</v>
      </c>
      <c r="BM137" s="193" t="s">
        <v>288</v>
      </c>
    </row>
    <row r="138" spans="2:65" s="196" customFormat="1" x14ac:dyDescent="0.2">
      <c r="B138" s="195"/>
      <c r="D138" s="197" t="s">
        <v>124</v>
      </c>
      <c r="F138" s="198" t="s">
        <v>289</v>
      </c>
      <c r="H138" s="199">
        <v>995.14</v>
      </c>
      <c r="L138" s="195"/>
      <c r="M138" s="200"/>
      <c r="T138" s="201"/>
      <c r="AT138" s="202" t="s">
        <v>124</v>
      </c>
      <c r="AU138" s="202" t="s">
        <v>75</v>
      </c>
      <c r="AV138" s="196" t="s">
        <v>75</v>
      </c>
      <c r="AW138" s="196" t="s">
        <v>3</v>
      </c>
      <c r="AX138" s="196" t="s">
        <v>73</v>
      </c>
      <c r="AY138" s="202" t="s">
        <v>118</v>
      </c>
    </row>
    <row r="139" spans="2:65" s="121" customFormat="1" ht="44.25" customHeight="1" x14ac:dyDescent="0.2">
      <c r="B139" s="120"/>
      <c r="C139" s="204" t="s">
        <v>172</v>
      </c>
      <c r="D139" s="204" t="s">
        <v>120</v>
      </c>
      <c r="E139" s="205" t="s">
        <v>290</v>
      </c>
      <c r="F139" s="206" t="s">
        <v>291</v>
      </c>
      <c r="G139" s="207" t="s">
        <v>165</v>
      </c>
      <c r="H139" s="208">
        <v>10</v>
      </c>
      <c r="I139" s="52"/>
      <c r="J139" s="209">
        <f>ROUND(I139*H139,2)</f>
        <v>0</v>
      </c>
      <c r="K139" s="206" t="s">
        <v>122</v>
      </c>
      <c r="L139" s="120"/>
      <c r="M139" s="210" t="s">
        <v>1</v>
      </c>
      <c r="N139" s="190" t="s">
        <v>33</v>
      </c>
      <c r="P139" s="191">
        <f>O139*H139</f>
        <v>0</v>
      </c>
      <c r="Q139" s="191">
        <v>0</v>
      </c>
      <c r="R139" s="191">
        <f>Q139*H139</f>
        <v>0</v>
      </c>
      <c r="S139" s="191">
        <v>0</v>
      </c>
      <c r="T139" s="192">
        <f>S139*H139</f>
        <v>0</v>
      </c>
      <c r="AR139" s="193" t="s">
        <v>126</v>
      </c>
      <c r="AT139" s="193" t="s">
        <v>120</v>
      </c>
      <c r="AU139" s="193" t="s">
        <v>75</v>
      </c>
      <c r="AY139" s="113" t="s">
        <v>118</v>
      </c>
      <c r="BE139" s="194">
        <f>IF(N139="základní",J139,0)</f>
        <v>0</v>
      </c>
      <c r="BF139" s="194">
        <f>IF(N139="snížená",J139,0)</f>
        <v>0</v>
      </c>
      <c r="BG139" s="194">
        <f>IF(N139="zákl. přenesená",J139,0)</f>
        <v>0</v>
      </c>
      <c r="BH139" s="194">
        <f>IF(N139="sníž. přenesená",J139,0)</f>
        <v>0</v>
      </c>
      <c r="BI139" s="194">
        <f>IF(N139="nulová",J139,0)</f>
        <v>0</v>
      </c>
      <c r="BJ139" s="113" t="s">
        <v>73</v>
      </c>
      <c r="BK139" s="194">
        <f>ROUND(I139*H139,2)</f>
        <v>0</v>
      </c>
      <c r="BL139" s="113" t="s">
        <v>126</v>
      </c>
      <c r="BM139" s="193" t="s">
        <v>292</v>
      </c>
    </row>
    <row r="140" spans="2:65" s="179" customFormat="1" ht="25.9" customHeight="1" x14ac:dyDescent="0.2">
      <c r="B140" s="178"/>
      <c r="D140" s="180" t="s">
        <v>67</v>
      </c>
      <c r="E140" s="181" t="s">
        <v>167</v>
      </c>
      <c r="F140" s="181" t="s">
        <v>168</v>
      </c>
      <c r="J140" s="182">
        <f>SUM(J141+J143)</f>
        <v>0</v>
      </c>
      <c r="L140" s="178"/>
      <c r="M140" s="183"/>
      <c r="P140" s="184" t="e">
        <f>#REF!+#REF!+#REF!+#REF!+#REF!+P141+P143+#REF!</f>
        <v>#REF!</v>
      </c>
      <c r="R140" s="184" t="e">
        <f>#REF!+#REF!+#REF!+#REF!+#REF!+R141+R143+#REF!</f>
        <v>#REF!</v>
      </c>
      <c r="T140" s="185" t="e">
        <f>#REF!+#REF!+#REF!+#REF!+#REF!+T141+T143+#REF!</f>
        <v>#REF!</v>
      </c>
      <c r="AR140" s="180" t="s">
        <v>75</v>
      </c>
      <c r="AT140" s="186" t="s">
        <v>67</v>
      </c>
      <c r="AU140" s="186" t="s">
        <v>68</v>
      </c>
      <c r="AY140" s="180" t="s">
        <v>118</v>
      </c>
      <c r="BK140" s="187" t="e">
        <f>#REF!+#REF!+#REF!+#REF!+#REF!+BK141+BK143+#REF!</f>
        <v>#REF!</v>
      </c>
    </row>
    <row r="141" spans="2:65" s="179" customFormat="1" ht="22.9" customHeight="1" x14ac:dyDescent="0.2">
      <c r="B141" s="178"/>
      <c r="D141" s="180" t="s">
        <v>67</v>
      </c>
      <c r="E141" s="188" t="s">
        <v>208</v>
      </c>
      <c r="F141" s="188" t="s">
        <v>209</v>
      </c>
      <c r="J141" s="189">
        <f>BK141</f>
        <v>0</v>
      </c>
      <c r="L141" s="178"/>
      <c r="M141" s="183"/>
      <c r="P141" s="184">
        <f>SUM(P142:P142)</f>
        <v>0</v>
      </c>
      <c r="R141" s="184">
        <f>SUM(R142:R142)</f>
        <v>0</v>
      </c>
      <c r="T141" s="185">
        <f>SUM(T142:T142)</f>
        <v>0.45</v>
      </c>
      <c r="AR141" s="180" t="s">
        <v>75</v>
      </c>
      <c r="AT141" s="186" t="s">
        <v>67</v>
      </c>
      <c r="AU141" s="186" t="s">
        <v>73</v>
      </c>
      <c r="AY141" s="180" t="s">
        <v>118</v>
      </c>
      <c r="BK141" s="187">
        <f>SUM(BK142:BK142)</f>
        <v>0</v>
      </c>
    </row>
    <row r="142" spans="2:65" s="121" customFormat="1" ht="24.2" customHeight="1" x14ac:dyDescent="0.2">
      <c r="B142" s="120"/>
      <c r="C142" s="204" t="s">
        <v>175</v>
      </c>
      <c r="D142" s="204" t="s">
        <v>120</v>
      </c>
      <c r="E142" s="205" t="s">
        <v>293</v>
      </c>
      <c r="F142" s="206" t="s">
        <v>294</v>
      </c>
      <c r="G142" s="207" t="s">
        <v>121</v>
      </c>
      <c r="H142" s="208">
        <v>150</v>
      </c>
      <c r="I142" s="52"/>
      <c r="J142" s="209">
        <f>ROUND(I142*H142,2)</f>
        <v>0</v>
      </c>
      <c r="K142" s="206" t="s">
        <v>122</v>
      </c>
      <c r="L142" s="120"/>
      <c r="M142" s="210" t="s">
        <v>1</v>
      </c>
      <c r="N142" s="190" t="s">
        <v>33</v>
      </c>
      <c r="P142" s="191">
        <f>O142*H142</f>
        <v>0</v>
      </c>
      <c r="Q142" s="191">
        <v>0</v>
      </c>
      <c r="R142" s="191">
        <f>Q142*H142</f>
        <v>0</v>
      </c>
      <c r="S142" s="191">
        <v>3.0000000000000001E-3</v>
      </c>
      <c r="T142" s="192">
        <f>S142*H142</f>
        <v>0.45</v>
      </c>
      <c r="AR142" s="193" t="s">
        <v>123</v>
      </c>
      <c r="AT142" s="193" t="s">
        <v>120</v>
      </c>
      <c r="AU142" s="193" t="s">
        <v>75</v>
      </c>
      <c r="AY142" s="113" t="s">
        <v>118</v>
      </c>
      <c r="BE142" s="194">
        <f>IF(N142="základní",J142,0)</f>
        <v>0</v>
      </c>
      <c r="BF142" s="194">
        <f>IF(N142="snížená",J142,0)</f>
        <v>0</v>
      </c>
      <c r="BG142" s="194">
        <f>IF(N142="zákl. přenesená",J142,0)</f>
        <v>0</v>
      </c>
      <c r="BH142" s="194">
        <f>IF(N142="sníž. přenesená",J142,0)</f>
        <v>0</v>
      </c>
      <c r="BI142" s="194">
        <f>IF(N142="nulová",J142,0)</f>
        <v>0</v>
      </c>
      <c r="BJ142" s="113" t="s">
        <v>73</v>
      </c>
      <c r="BK142" s="194">
        <f>ROUND(I142*H142,2)</f>
        <v>0</v>
      </c>
      <c r="BL142" s="113" t="s">
        <v>123</v>
      </c>
      <c r="BM142" s="193" t="s">
        <v>295</v>
      </c>
    </row>
    <row r="143" spans="2:65" s="179" customFormat="1" ht="22.9" customHeight="1" x14ac:dyDescent="0.2">
      <c r="B143" s="178"/>
      <c r="D143" s="180" t="s">
        <v>67</v>
      </c>
      <c r="E143" s="188" t="s">
        <v>250</v>
      </c>
      <c r="F143" s="188" t="s">
        <v>296</v>
      </c>
      <c r="J143" s="189">
        <f>BK143</f>
        <v>0</v>
      </c>
      <c r="L143" s="178"/>
      <c r="M143" s="183"/>
      <c r="P143" s="184">
        <f>SUM(P144:P144)</f>
        <v>0</v>
      </c>
      <c r="R143" s="184">
        <f>SUM(R144:R144)</f>
        <v>0.15</v>
      </c>
      <c r="T143" s="185">
        <f>SUM(T144:T144)</f>
        <v>4.65E-2</v>
      </c>
      <c r="AR143" s="180" t="s">
        <v>75</v>
      </c>
      <c r="AT143" s="186" t="s">
        <v>67</v>
      </c>
      <c r="AU143" s="186" t="s">
        <v>73</v>
      </c>
      <c r="AY143" s="180" t="s">
        <v>118</v>
      </c>
      <c r="BK143" s="187">
        <f>SUM(BK144:BK144)</f>
        <v>0</v>
      </c>
    </row>
    <row r="144" spans="2:65" s="121" customFormat="1" ht="16.5" customHeight="1" x14ac:dyDescent="0.2">
      <c r="B144" s="120"/>
      <c r="C144" s="204" t="s">
        <v>176</v>
      </c>
      <c r="D144" s="204" t="s">
        <v>120</v>
      </c>
      <c r="E144" s="205" t="s">
        <v>297</v>
      </c>
      <c r="F144" s="206" t="s">
        <v>298</v>
      </c>
      <c r="G144" s="207" t="s">
        <v>121</v>
      </c>
      <c r="H144" s="208">
        <v>150</v>
      </c>
      <c r="I144" s="52"/>
      <c r="J144" s="209">
        <f>ROUND(I144*H144,2)</f>
        <v>0</v>
      </c>
      <c r="K144" s="206" t="s">
        <v>122</v>
      </c>
      <c r="L144" s="120"/>
      <c r="M144" s="210" t="s">
        <v>1</v>
      </c>
      <c r="N144" s="190" t="s">
        <v>33</v>
      </c>
      <c r="P144" s="191">
        <f>O144*H144</f>
        <v>0</v>
      </c>
      <c r="Q144" s="191">
        <v>1E-3</v>
      </c>
      <c r="R144" s="191">
        <f>Q144*H144</f>
        <v>0.15</v>
      </c>
      <c r="S144" s="191">
        <v>3.1E-4</v>
      </c>
      <c r="T144" s="192">
        <f>S144*H144</f>
        <v>4.65E-2</v>
      </c>
      <c r="AR144" s="193" t="s">
        <v>123</v>
      </c>
      <c r="AT144" s="193" t="s">
        <v>120</v>
      </c>
      <c r="AU144" s="193" t="s">
        <v>75</v>
      </c>
      <c r="AY144" s="113" t="s">
        <v>118</v>
      </c>
      <c r="BE144" s="194">
        <f>IF(N144="základní",J144,0)</f>
        <v>0</v>
      </c>
      <c r="BF144" s="194">
        <f>IF(N144="snížená",J144,0)</f>
        <v>0</v>
      </c>
      <c r="BG144" s="194">
        <f>IF(N144="zákl. přenesená",J144,0)</f>
        <v>0</v>
      </c>
      <c r="BH144" s="194">
        <f>IF(N144="sníž. přenesená",J144,0)</f>
        <v>0</v>
      </c>
      <c r="BI144" s="194">
        <f>IF(N144="nulová",J144,0)</f>
        <v>0</v>
      </c>
      <c r="BJ144" s="113" t="s">
        <v>73</v>
      </c>
      <c r="BK144" s="194">
        <f>ROUND(I144*H144,2)</f>
        <v>0</v>
      </c>
      <c r="BL144" s="113" t="s">
        <v>123</v>
      </c>
      <c r="BM144" s="193" t="s">
        <v>299</v>
      </c>
    </row>
    <row r="145" spans="2:12" s="121" customFormat="1" ht="6.95" customHeight="1" x14ac:dyDescent="0.2">
      <c r="B145" s="146"/>
      <c r="C145" s="147"/>
      <c r="D145" s="147"/>
      <c r="E145" s="147"/>
      <c r="F145" s="147"/>
      <c r="G145" s="147"/>
      <c r="H145" s="147"/>
      <c r="I145" s="147"/>
      <c r="J145" s="147"/>
      <c r="K145" s="147"/>
      <c r="L145" s="120"/>
    </row>
  </sheetData>
  <sheetProtection algorithmName="SHA-512" hashValue="xLdHIwuaR92t8fhE6MXOd0mnpO6Pw+KnNDRCtlq9V+re8UYP0oCPsmKZmYVQRC/tJQMPedhXU/7maMVQgVGQ+Q==" saltValue="NV6ZjDzAYCMEl/sMgb1+eg==" spinCount="100000" sheet="1" objects="1" scenarios="1"/>
  <autoFilter ref="C125:K144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workbookViewId="0">
      <selection activeCell="A2" sqref="A2"/>
    </sheetView>
  </sheetViews>
  <sheetFormatPr defaultRowHeight="11.25" x14ac:dyDescent="0.2"/>
  <cols>
    <col min="1" max="1" width="9" style="54" customWidth="1"/>
    <col min="2" max="2" width="60.1640625" style="54" customWidth="1"/>
    <col min="3" max="3" width="3.5" style="54" customWidth="1"/>
    <col min="4" max="4" width="9.33203125" style="54"/>
    <col min="5" max="5" width="9.1640625" style="54" customWidth="1"/>
    <col min="6" max="6" width="22.83203125" style="54" customWidth="1"/>
    <col min="7" max="7" width="17.5" style="54" customWidth="1"/>
    <col min="8" max="8" width="16" style="54" customWidth="1"/>
    <col min="9" max="16384" width="9.33203125" style="54"/>
  </cols>
  <sheetData>
    <row r="1" spans="1:6" ht="12.75" x14ac:dyDescent="0.2">
      <c r="A1" s="86"/>
      <c r="B1" s="86"/>
      <c r="C1" s="86"/>
      <c r="D1" s="86"/>
      <c r="E1" s="86"/>
      <c r="F1" s="86"/>
    </row>
    <row r="2" spans="1:6" ht="18.75" x14ac:dyDescent="0.3">
      <c r="A2" s="86"/>
      <c r="B2" s="87" t="str">
        <f>'Rekapitulace stavby'!K6</f>
        <v>Nemocnice Klatovy , RTG komplet</v>
      </c>
      <c r="C2" s="87"/>
      <c r="D2" s="87"/>
      <c r="E2" s="87"/>
      <c r="F2" s="87"/>
    </row>
    <row r="3" spans="1:6" ht="18.75" x14ac:dyDescent="0.3">
      <c r="A3" s="86"/>
      <c r="B3" s="88" t="s">
        <v>340</v>
      </c>
      <c r="C3" s="88"/>
      <c r="D3" s="88"/>
      <c r="E3" s="88"/>
      <c r="F3" s="88"/>
    </row>
    <row r="4" spans="1:6" ht="12.75" x14ac:dyDescent="0.2">
      <c r="A4" s="86"/>
      <c r="B4" s="86"/>
      <c r="C4" s="86"/>
      <c r="D4" s="86"/>
      <c r="E4" s="86"/>
      <c r="F4" s="86"/>
    </row>
    <row r="5" spans="1:6" ht="18.75" x14ac:dyDescent="0.3">
      <c r="A5" s="86"/>
      <c r="B5" s="89"/>
      <c r="C5" s="89"/>
      <c r="D5" s="89"/>
      <c r="E5" s="89"/>
      <c r="F5" s="89"/>
    </row>
    <row r="6" spans="1:6" ht="12.75" x14ac:dyDescent="0.2">
      <c r="A6" s="90">
        <v>1</v>
      </c>
      <c r="B6" s="110" t="s">
        <v>313</v>
      </c>
      <c r="C6" s="111" t="s">
        <v>105</v>
      </c>
      <c r="D6" s="112" t="s">
        <v>314</v>
      </c>
      <c r="E6" s="112" t="s">
        <v>315</v>
      </c>
      <c r="F6" s="112" t="s">
        <v>316</v>
      </c>
    </row>
    <row r="7" spans="1:6" ht="12.75" x14ac:dyDescent="0.2">
      <c r="A7" s="86">
        <v>101</v>
      </c>
      <c r="B7" s="91" t="s">
        <v>317</v>
      </c>
      <c r="C7" s="86"/>
      <c r="D7" s="86"/>
      <c r="E7" s="86"/>
      <c r="F7" s="86"/>
    </row>
    <row r="8" spans="1:6" ht="12.75" x14ac:dyDescent="0.2">
      <c r="A8" s="86">
        <v>102</v>
      </c>
      <c r="B8" s="92" t="s">
        <v>319</v>
      </c>
      <c r="C8" s="93" t="s">
        <v>318</v>
      </c>
      <c r="D8" s="94">
        <v>6</v>
      </c>
      <c r="E8" s="109"/>
      <c r="F8" s="95">
        <f t="shared" ref="F8" si="0">D8*E8</f>
        <v>0</v>
      </c>
    </row>
    <row r="9" spans="1:6" ht="12.75" x14ac:dyDescent="0.2">
      <c r="A9" s="86"/>
      <c r="B9" s="96" t="s">
        <v>316</v>
      </c>
      <c r="C9" s="97"/>
      <c r="D9" s="98"/>
      <c r="E9" s="98"/>
      <c r="F9" s="97">
        <f>SUM(F8:F8)</f>
        <v>0</v>
      </c>
    </row>
    <row r="10" spans="1:6" ht="18.75" x14ac:dyDescent="0.3">
      <c r="A10" s="86"/>
      <c r="B10" s="89"/>
      <c r="C10" s="89"/>
      <c r="D10" s="89"/>
      <c r="E10" s="89"/>
      <c r="F10" s="89"/>
    </row>
    <row r="11" spans="1:6" ht="12.75" x14ac:dyDescent="0.2">
      <c r="A11" s="90">
        <v>2</v>
      </c>
      <c r="B11" s="91" t="s">
        <v>320</v>
      </c>
      <c r="C11" s="86"/>
      <c r="D11" s="86"/>
      <c r="E11" s="86"/>
      <c r="F11" s="86"/>
    </row>
    <row r="12" spans="1:6" ht="12.75" x14ac:dyDescent="0.2">
      <c r="A12" s="86">
        <v>201</v>
      </c>
      <c r="B12" s="92" t="s">
        <v>321</v>
      </c>
      <c r="C12" s="93" t="s">
        <v>318</v>
      </c>
      <c r="D12" s="94">
        <v>1</v>
      </c>
      <c r="E12" s="109"/>
      <c r="F12" s="95">
        <f>D12*E12</f>
        <v>0</v>
      </c>
    </row>
    <row r="13" spans="1:6" ht="12.75" x14ac:dyDescent="0.2">
      <c r="A13" s="86"/>
      <c r="B13" s="96" t="s">
        <v>316</v>
      </c>
      <c r="C13" s="97"/>
      <c r="D13" s="98"/>
      <c r="E13" s="98"/>
      <c r="F13" s="97">
        <f>SUM(F12)</f>
        <v>0</v>
      </c>
    </row>
    <row r="14" spans="1:6" ht="18.75" x14ac:dyDescent="0.3">
      <c r="A14" s="86"/>
      <c r="B14" s="89"/>
      <c r="C14" s="89"/>
      <c r="D14" s="89"/>
      <c r="E14" s="89"/>
      <c r="F14" s="89"/>
    </row>
    <row r="15" spans="1:6" ht="18.75" x14ac:dyDescent="0.3">
      <c r="A15" s="86"/>
      <c r="B15" s="89"/>
      <c r="C15" s="89"/>
      <c r="D15" s="89"/>
      <c r="E15" s="89"/>
      <c r="F15" s="89"/>
    </row>
    <row r="16" spans="1:6" ht="12.75" x14ac:dyDescent="0.2">
      <c r="A16" s="90">
        <v>3</v>
      </c>
      <c r="B16" s="91" t="s">
        <v>322</v>
      </c>
      <c r="C16" s="86"/>
      <c r="D16" s="86"/>
      <c r="E16" s="86"/>
      <c r="F16" s="86"/>
    </row>
    <row r="17" spans="1:6" ht="12.75" x14ac:dyDescent="0.2">
      <c r="A17" s="86">
        <v>301</v>
      </c>
      <c r="B17" s="92" t="s">
        <v>349</v>
      </c>
      <c r="C17" s="93" t="s">
        <v>318</v>
      </c>
      <c r="D17" s="94">
        <v>3</v>
      </c>
      <c r="E17" s="109"/>
      <c r="F17" s="95">
        <f t="shared" ref="F17:F18" si="1">D17*E17</f>
        <v>0</v>
      </c>
    </row>
    <row r="18" spans="1:6" ht="12.75" x14ac:dyDescent="0.2">
      <c r="A18" s="86">
        <v>302</v>
      </c>
      <c r="B18" s="92" t="s">
        <v>350</v>
      </c>
      <c r="C18" s="93" t="s">
        <v>318</v>
      </c>
      <c r="D18" s="94">
        <v>1</v>
      </c>
      <c r="E18" s="109"/>
      <c r="F18" s="95">
        <f t="shared" si="1"/>
        <v>0</v>
      </c>
    </row>
    <row r="19" spans="1:6" ht="12.75" x14ac:dyDescent="0.2">
      <c r="A19" s="86"/>
      <c r="B19" s="96" t="s">
        <v>316</v>
      </c>
      <c r="C19" s="97"/>
      <c r="D19" s="98"/>
      <c r="E19" s="98"/>
      <c r="F19" s="97">
        <f>SUM(F17:F18)</f>
        <v>0</v>
      </c>
    </row>
    <row r="20" spans="1:6" ht="18.75" x14ac:dyDescent="0.3">
      <c r="A20" s="86"/>
      <c r="B20" s="89"/>
      <c r="C20" s="89"/>
      <c r="D20" s="89"/>
      <c r="E20" s="89"/>
      <c r="F20" s="89"/>
    </row>
    <row r="21" spans="1:6" ht="12.75" x14ac:dyDescent="0.2">
      <c r="A21" s="90">
        <v>4</v>
      </c>
      <c r="B21" s="91" t="s">
        <v>323</v>
      </c>
      <c r="C21" s="86"/>
      <c r="D21" s="86"/>
      <c r="E21" s="86"/>
      <c r="F21" s="86"/>
    </row>
    <row r="22" spans="1:6" ht="12.75" x14ac:dyDescent="0.2">
      <c r="A22" s="86">
        <v>402</v>
      </c>
      <c r="B22" s="92" t="s">
        <v>324</v>
      </c>
      <c r="C22" s="93" t="s">
        <v>131</v>
      </c>
      <c r="D22" s="94">
        <v>8</v>
      </c>
      <c r="E22" s="109"/>
      <c r="F22" s="95">
        <f t="shared" ref="F22" si="2">D22*E22</f>
        <v>0</v>
      </c>
    </row>
    <row r="23" spans="1:6" ht="12.75" x14ac:dyDescent="0.2">
      <c r="A23" s="86"/>
      <c r="B23" s="96" t="s">
        <v>316</v>
      </c>
      <c r="C23" s="97"/>
      <c r="D23" s="98"/>
      <c r="E23" s="98"/>
      <c r="F23" s="97">
        <f>SUM(F22:F22)</f>
        <v>0</v>
      </c>
    </row>
    <row r="24" spans="1:6" ht="18.75" x14ac:dyDescent="0.3">
      <c r="A24" s="86"/>
      <c r="B24" s="89"/>
      <c r="C24" s="89"/>
      <c r="D24" s="89"/>
      <c r="E24" s="89"/>
      <c r="F24" s="89"/>
    </row>
    <row r="25" spans="1:6" ht="12.75" x14ac:dyDescent="0.2">
      <c r="A25" s="90">
        <v>5</v>
      </c>
      <c r="B25" s="91" t="s">
        <v>325</v>
      </c>
      <c r="C25" s="86"/>
      <c r="D25" s="86"/>
      <c r="E25" s="86"/>
      <c r="F25" s="86"/>
    </row>
    <row r="26" spans="1:6" ht="12.75" x14ac:dyDescent="0.2">
      <c r="A26" s="86">
        <v>501</v>
      </c>
      <c r="B26" s="92" t="s">
        <v>326</v>
      </c>
      <c r="C26" s="93" t="s">
        <v>131</v>
      </c>
      <c r="D26" s="94">
        <v>150</v>
      </c>
      <c r="E26" s="109"/>
      <c r="F26" s="95">
        <f t="shared" ref="F26:F31" si="3">D26*E26</f>
        <v>0</v>
      </c>
    </row>
    <row r="27" spans="1:6" ht="12.75" x14ac:dyDescent="0.2">
      <c r="A27" s="86">
        <v>502</v>
      </c>
      <c r="B27" s="92" t="s">
        <v>327</v>
      </c>
      <c r="C27" s="93" t="s">
        <v>131</v>
      </c>
      <c r="D27" s="94">
        <v>100</v>
      </c>
      <c r="E27" s="109"/>
      <c r="F27" s="95">
        <f t="shared" si="3"/>
        <v>0</v>
      </c>
    </row>
    <row r="28" spans="1:6" ht="12.75" x14ac:dyDescent="0.2">
      <c r="A28" s="86">
        <v>503</v>
      </c>
      <c r="B28" s="92" t="s">
        <v>348</v>
      </c>
      <c r="C28" s="93" t="s">
        <v>131</v>
      </c>
      <c r="D28" s="94">
        <v>100</v>
      </c>
      <c r="E28" s="109"/>
      <c r="F28" s="95">
        <f t="shared" si="3"/>
        <v>0</v>
      </c>
    </row>
    <row r="29" spans="1:6" ht="12.75" x14ac:dyDescent="0.2">
      <c r="A29" s="86">
        <v>504</v>
      </c>
      <c r="B29" s="92" t="s">
        <v>328</v>
      </c>
      <c r="C29" s="93" t="s">
        <v>131</v>
      </c>
      <c r="D29" s="94">
        <v>100</v>
      </c>
      <c r="E29" s="109"/>
      <c r="F29" s="95">
        <f t="shared" si="3"/>
        <v>0</v>
      </c>
    </row>
    <row r="30" spans="1:6" ht="12.75" x14ac:dyDescent="0.2">
      <c r="A30" s="86">
        <v>505</v>
      </c>
      <c r="B30" s="92" t="s">
        <v>329</v>
      </c>
      <c r="C30" s="93" t="s">
        <v>318</v>
      </c>
      <c r="D30" s="94">
        <v>200</v>
      </c>
      <c r="E30" s="109"/>
      <c r="F30" s="95">
        <f t="shared" si="3"/>
        <v>0</v>
      </c>
    </row>
    <row r="31" spans="1:6" ht="12.75" x14ac:dyDescent="0.2">
      <c r="A31" s="86">
        <v>506</v>
      </c>
      <c r="B31" s="92" t="s">
        <v>330</v>
      </c>
      <c r="C31" s="93" t="s">
        <v>318</v>
      </c>
      <c r="D31" s="94">
        <v>100</v>
      </c>
      <c r="E31" s="109"/>
      <c r="F31" s="95">
        <f t="shared" si="3"/>
        <v>0</v>
      </c>
    </row>
    <row r="32" spans="1:6" ht="12.75" x14ac:dyDescent="0.2">
      <c r="A32" s="86"/>
      <c r="B32" s="96" t="s">
        <v>316</v>
      </c>
      <c r="C32" s="97"/>
      <c r="D32" s="98"/>
      <c r="E32" s="98"/>
      <c r="F32" s="97">
        <f>SUM(F26:F31)</f>
        <v>0</v>
      </c>
    </row>
    <row r="33" spans="1:6" ht="18.75" x14ac:dyDescent="0.3">
      <c r="A33" s="86"/>
      <c r="B33" s="89"/>
      <c r="C33" s="89"/>
      <c r="D33" s="89"/>
      <c r="E33" s="89"/>
      <c r="F33" s="89"/>
    </row>
    <row r="34" spans="1:6" ht="12.75" x14ac:dyDescent="0.2">
      <c r="A34" s="90">
        <v>6</v>
      </c>
      <c r="B34" s="91" t="s">
        <v>331</v>
      </c>
      <c r="C34" s="86"/>
      <c r="D34" s="86"/>
      <c r="E34" s="86"/>
      <c r="F34" s="86"/>
    </row>
    <row r="35" spans="1:6" ht="12.75" x14ac:dyDescent="0.2">
      <c r="A35" s="86">
        <v>601</v>
      </c>
      <c r="B35" s="92" t="s">
        <v>343</v>
      </c>
      <c r="C35" s="93" t="s">
        <v>318</v>
      </c>
      <c r="D35" s="94">
        <v>2</v>
      </c>
      <c r="E35" s="109"/>
      <c r="F35" s="95">
        <f t="shared" ref="F35:F36" si="4">D35*E35</f>
        <v>0</v>
      </c>
    </row>
    <row r="36" spans="1:6" ht="12.75" x14ac:dyDescent="0.2">
      <c r="A36" s="86">
        <v>602</v>
      </c>
      <c r="B36" s="92" t="s">
        <v>344</v>
      </c>
      <c r="C36" s="93" t="s">
        <v>318</v>
      </c>
      <c r="D36" s="94">
        <v>18</v>
      </c>
      <c r="E36" s="109"/>
      <c r="F36" s="95">
        <f t="shared" si="4"/>
        <v>0</v>
      </c>
    </row>
    <row r="37" spans="1:6" ht="12.75" x14ac:dyDescent="0.2">
      <c r="A37" s="86">
        <v>603</v>
      </c>
      <c r="B37" s="92" t="s">
        <v>345</v>
      </c>
      <c r="C37" s="93" t="s">
        <v>318</v>
      </c>
      <c r="D37" s="94">
        <v>4</v>
      </c>
      <c r="E37" s="109"/>
      <c r="F37" s="95">
        <f>D37*E37</f>
        <v>0</v>
      </c>
    </row>
    <row r="38" spans="1:6" ht="12.75" x14ac:dyDescent="0.2">
      <c r="A38" s="86"/>
      <c r="B38" s="96" t="s">
        <v>316</v>
      </c>
      <c r="C38" s="97"/>
      <c r="D38" s="98"/>
      <c r="E38" s="98"/>
      <c r="F38" s="97">
        <f>SUM(F35:F37)</f>
        <v>0</v>
      </c>
    </row>
    <row r="39" spans="1:6" ht="18.75" x14ac:dyDescent="0.3">
      <c r="A39" s="86"/>
      <c r="B39" s="89"/>
      <c r="C39" s="89"/>
      <c r="D39" s="89"/>
      <c r="E39" s="89"/>
      <c r="F39" s="89"/>
    </row>
    <row r="40" spans="1:6" ht="12.75" x14ac:dyDescent="0.2">
      <c r="A40" s="90">
        <v>7</v>
      </c>
      <c r="B40" s="91" t="s">
        <v>332</v>
      </c>
      <c r="C40" s="86"/>
      <c r="D40" s="86"/>
      <c r="E40" s="86"/>
      <c r="F40" s="86"/>
    </row>
    <row r="41" spans="1:6" ht="12.75" x14ac:dyDescent="0.2">
      <c r="A41" s="86">
        <v>701</v>
      </c>
      <c r="B41" s="92" t="s">
        <v>333</v>
      </c>
      <c r="C41" s="93" t="s">
        <v>318</v>
      </c>
      <c r="D41" s="94">
        <v>1</v>
      </c>
      <c r="E41" s="109"/>
      <c r="F41" s="95">
        <f>D41*E41</f>
        <v>0</v>
      </c>
    </row>
    <row r="42" spans="1:6" ht="12.75" x14ac:dyDescent="0.2">
      <c r="A42" s="86"/>
      <c r="B42" s="96" t="s">
        <v>316</v>
      </c>
      <c r="C42" s="97"/>
      <c r="D42" s="98"/>
      <c r="E42" s="98"/>
      <c r="F42" s="97">
        <f>SUM(F41:F41)</f>
        <v>0</v>
      </c>
    </row>
    <row r="43" spans="1:6" ht="18.75" x14ac:dyDescent="0.3">
      <c r="A43" s="86"/>
      <c r="B43" s="89"/>
      <c r="C43" s="89"/>
      <c r="D43" s="89"/>
      <c r="E43" s="89"/>
      <c r="F43" s="89"/>
    </row>
    <row r="44" spans="1:6" ht="12.75" x14ac:dyDescent="0.2">
      <c r="A44" s="90">
        <v>8</v>
      </c>
      <c r="B44" s="91" t="s">
        <v>334</v>
      </c>
      <c r="C44" s="86"/>
      <c r="D44" s="86"/>
      <c r="E44" s="86"/>
      <c r="F44" s="86"/>
    </row>
    <row r="45" spans="1:6" ht="12.75" x14ac:dyDescent="0.2">
      <c r="A45" s="86">
        <v>801</v>
      </c>
      <c r="B45" s="92" t="s">
        <v>335</v>
      </c>
      <c r="C45" s="93" t="s">
        <v>336</v>
      </c>
      <c r="D45" s="94">
        <v>6</v>
      </c>
      <c r="E45" s="109"/>
      <c r="F45" s="95">
        <f>D45*E45</f>
        <v>0</v>
      </c>
    </row>
    <row r="46" spans="1:6" ht="12.75" x14ac:dyDescent="0.2">
      <c r="A46" s="86">
        <v>802</v>
      </c>
      <c r="B46" s="92" t="s">
        <v>337</v>
      </c>
      <c r="C46" s="93" t="s">
        <v>336</v>
      </c>
      <c r="D46" s="94">
        <v>60</v>
      </c>
      <c r="E46" s="109"/>
      <c r="F46" s="95">
        <f>D46*E46</f>
        <v>0</v>
      </c>
    </row>
    <row r="47" spans="1:6" ht="12.75" x14ac:dyDescent="0.2">
      <c r="A47" s="86"/>
      <c r="B47" s="96" t="s">
        <v>316</v>
      </c>
      <c r="C47" s="97"/>
      <c r="D47" s="98"/>
      <c r="E47" s="98"/>
      <c r="F47" s="97">
        <f>SUM(F45:F46)</f>
        <v>0</v>
      </c>
    </row>
    <row r="48" spans="1:6" ht="18.75" x14ac:dyDescent="0.3">
      <c r="A48" s="86"/>
      <c r="B48" s="89"/>
      <c r="C48" s="89"/>
      <c r="D48" s="89"/>
      <c r="E48" s="89"/>
      <c r="F48" s="89"/>
    </row>
    <row r="49" spans="1:6" ht="12.75" x14ac:dyDescent="0.2">
      <c r="A49" s="90">
        <v>9</v>
      </c>
      <c r="B49" s="91" t="s">
        <v>338</v>
      </c>
      <c r="C49" s="86"/>
      <c r="D49" s="86"/>
      <c r="E49" s="86"/>
      <c r="F49" s="86"/>
    </row>
    <row r="50" spans="1:6" ht="12.75" x14ac:dyDescent="0.2">
      <c r="A50" s="86">
        <v>901</v>
      </c>
      <c r="B50" s="92" t="s">
        <v>346</v>
      </c>
      <c r="C50" s="93" t="s">
        <v>318</v>
      </c>
      <c r="D50" s="94">
        <v>1</v>
      </c>
      <c r="E50" s="109"/>
      <c r="F50" s="95">
        <f>D50*E50</f>
        <v>0</v>
      </c>
    </row>
    <row r="51" spans="1:6" ht="12.75" x14ac:dyDescent="0.2">
      <c r="A51" s="86">
        <v>902</v>
      </c>
      <c r="B51" s="92" t="s">
        <v>347</v>
      </c>
      <c r="C51" s="93" t="s">
        <v>318</v>
      </c>
      <c r="D51" s="94">
        <v>1</v>
      </c>
      <c r="E51" s="109"/>
      <c r="F51" s="95">
        <f>D51*E51</f>
        <v>0</v>
      </c>
    </row>
    <row r="52" spans="1:6" ht="12.75" x14ac:dyDescent="0.2">
      <c r="A52" s="86"/>
      <c r="B52" s="96" t="s">
        <v>316</v>
      </c>
      <c r="C52" s="97"/>
      <c r="D52" s="98"/>
      <c r="E52" s="98"/>
      <c r="F52" s="97">
        <f>SUM(F50:F51)</f>
        <v>0</v>
      </c>
    </row>
    <row r="53" spans="1:6" ht="18.75" x14ac:dyDescent="0.3">
      <c r="A53" s="86"/>
      <c r="B53" s="89"/>
      <c r="C53" s="89"/>
      <c r="D53" s="89"/>
      <c r="E53" s="89"/>
      <c r="F53" s="89"/>
    </row>
    <row r="54" spans="1:6" ht="18.75" x14ac:dyDescent="0.3">
      <c r="A54" s="86"/>
      <c r="B54" s="89"/>
      <c r="C54" s="86"/>
      <c r="D54" s="86"/>
      <c r="E54" s="86"/>
      <c r="F54" s="86"/>
    </row>
    <row r="55" spans="1:6" ht="18.75" x14ac:dyDescent="0.3">
      <c r="A55" s="86"/>
      <c r="B55" s="102" t="s">
        <v>339</v>
      </c>
      <c r="C55" s="103"/>
      <c r="D55" s="103"/>
      <c r="E55" s="103"/>
      <c r="F55" s="103"/>
    </row>
    <row r="56" spans="1:6" ht="18.75" x14ac:dyDescent="0.3">
      <c r="A56" s="86"/>
      <c r="B56" s="88" t="s">
        <v>312</v>
      </c>
      <c r="C56" s="88"/>
      <c r="D56" s="88"/>
      <c r="E56" s="88"/>
      <c r="F56" s="88"/>
    </row>
    <row r="57" spans="1:6" ht="15.75" x14ac:dyDescent="0.25">
      <c r="A57" s="86"/>
      <c r="B57" s="104" t="s">
        <v>317</v>
      </c>
      <c r="C57" s="86"/>
      <c r="D57" s="86"/>
      <c r="E57" s="105"/>
      <c r="F57" s="105">
        <f>F9</f>
        <v>0</v>
      </c>
    </row>
    <row r="58" spans="1:6" ht="15.75" x14ac:dyDescent="0.25">
      <c r="A58" s="86"/>
      <c r="B58" s="104" t="s">
        <v>320</v>
      </c>
      <c r="C58" s="86"/>
      <c r="D58" s="86"/>
      <c r="E58" s="105"/>
      <c r="F58" s="105">
        <f>F13</f>
        <v>0</v>
      </c>
    </row>
    <row r="59" spans="1:6" ht="15.75" x14ac:dyDescent="0.25">
      <c r="A59" s="86"/>
      <c r="B59" s="104" t="s">
        <v>322</v>
      </c>
      <c r="C59" s="86"/>
      <c r="D59" s="86"/>
      <c r="E59" s="105"/>
      <c r="F59" s="105">
        <f>F19</f>
        <v>0</v>
      </c>
    </row>
    <row r="60" spans="1:6" ht="15.75" x14ac:dyDescent="0.25">
      <c r="A60" s="86"/>
      <c r="B60" s="104" t="s">
        <v>323</v>
      </c>
      <c r="C60" s="86"/>
      <c r="D60" s="86"/>
      <c r="E60" s="105"/>
      <c r="F60" s="105">
        <f>F23</f>
        <v>0</v>
      </c>
    </row>
    <row r="61" spans="1:6" ht="15.75" x14ac:dyDescent="0.25">
      <c r="A61" s="86"/>
      <c r="B61" s="104" t="s">
        <v>325</v>
      </c>
      <c r="C61" s="86"/>
      <c r="D61" s="86"/>
      <c r="E61" s="105"/>
      <c r="F61" s="105">
        <f>F32</f>
        <v>0</v>
      </c>
    </row>
    <row r="62" spans="1:6" ht="15.75" x14ac:dyDescent="0.25">
      <c r="A62" s="86"/>
      <c r="B62" s="104" t="s">
        <v>331</v>
      </c>
      <c r="C62" s="86"/>
      <c r="D62" s="86"/>
      <c r="E62" s="105"/>
      <c r="F62" s="105">
        <f>F38</f>
        <v>0</v>
      </c>
    </row>
    <row r="63" spans="1:6" ht="15.75" x14ac:dyDescent="0.25">
      <c r="A63" s="86"/>
      <c r="B63" s="104" t="s">
        <v>332</v>
      </c>
      <c r="C63" s="86"/>
      <c r="D63" s="86"/>
      <c r="E63" s="105"/>
      <c r="F63" s="105">
        <f>F42</f>
        <v>0</v>
      </c>
    </row>
    <row r="64" spans="1:6" ht="15.75" x14ac:dyDescent="0.25">
      <c r="A64" s="86"/>
      <c r="B64" s="104" t="s">
        <v>334</v>
      </c>
      <c r="C64" s="86"/>
      <c r="D64" s="86"/>
      <c r="E64" s="105"/>
      <c r="F64" s="105">
        <f>F47</f>
        <v>0</v>
      </c>
    </row>
    <row r="65" spans="1:6" ht="15.75" x14ac:dyDescent="0.25">
      <c r="A65" s="86"/>
      <c r="B65" s="104" t="s">
        <v>338</v>
      </c>
      <c r="C65" s="86"/>
      <c r="D65" s="86"/>
      <c r="E65" s="105"/>
      <c r="F65" s="105">
        <f>F52</f>
        <v>0</v>
      </c>
    </row>
    <row r="66" spans="1:6" ht="15.75" x14ac:dyDescent="0.25">
      <c r="A66" s="86"/>
      <c r="B66" s="104"/>
      <c r="C66" s="86"/>
      <c r="D66" s="86"/>
      <c r="E66" s="105"/>
      <c r="F66" s="105"/>
    </row>
    <row r="67" spans="1:6" ht="18.75" x14ac:dyDescent="0.3">
      <c r="A67" s="86"/>
      <c r="B67" s="106" t="s">
        <v>403</v>
      </c>
      <c r="C67" s="107"/>
      <c r="D67" s="107"/>
      <c r="E67" s="108"/>
      <c r="F67" s="108">
        <f>SUM(F57:F65)</f>
        <v>0</v>
      </c>
    </row>
  </sheetData>
  <sheetProtection algorithmName="SHA-512" hashValue="eYC5cJ5jhEq9SEXo9zuBCSwqV9hQyy8zZQYyF2fqmQA2CdsIPXKMYkAe2Fme6pbjA+LLBFf1rRZ/75iOP2M9pg==" saltValue="CNMb8T0tPZqbcVZwbaBY5w==" spinCount="100000" sheet="1" objects="1" scenarios="1"/>
  <pageMargins left="0.7" right="0.7" top="0.78740157499999996" bottom="0.78740157499999996" header="0.3" footer="0.3"/>
  <pageSetup paperSize="9" scale="97" fitToHeight="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workbookViewId="0">
      <selection activeCell="A2" sqref="A2"/>
    </sheetView>
  </sheetViews>
  <sheetFormatPr defaultRowHeight="11.25" x14ac:dyDescent="0.2"/>
  <cols>
    <col min="1" max="1" width="9.33203125" style="54"/>
    <col min="2" max="2" width="63.1640625" style="54" customWidth="1"/>
    <col min="3" max="5" width="9.33203125" style="54"/>
    <col min="6" max="6" width="19.33203125" style="54" customWidth="1"/>
    <col min="7" max="16384" width="9.33203125" style="54"/>
  </cols>
  <sheetData>
    <row r="1" spans="1:6" ht="12.75" x14ac:dyDescent="0.2">
      <c r="A1" s="86"/>
      <c r="B1" s="86"/>
      <c r="C1" s="86"/>
      <c r="D1" s="86"/>
      <c r="E1" s="86"/>
      <c r="F1" s="86"/>
    </row>
    <row r="2" spans="1:6" ht="18.75" x14ac:dyDescent="0.3">
      <c r="A2" s="86"/>
      <c r="B2" s="87" t="str">
        <f>'Rekapitulace stavby'!K6</f>
        <v>Nemocnice Klatovy , RTG komplet</v>
      </c>
      <c r="C2" s="87"/>
      <c r="D2" s="87"/>
      <c r="E2" s="87"/>
      <c r="F2" s="87"/>
    </row>
    <row r="3" spans="1:6" ht="18.75" x14ac:dyDescent="0.3">
      <c r="A3" s="86"/>
      <c r="B3" s="88" t="s">
        <v>387</v>
      </c>
      <c r="C3" s="88"/>
      <c r="D3" s="88"/>
      <c r="E3" s="88"/>
      <c r="F3" s="88"/>
    </row>
    <row r="4" spans="1:6" ht="12.75" x14ac:dyDescent="0.2">
      <c r="A4" s="86"/>
      <c r="B4" s="86"/>
      <c r="C4" s="86"/>
      <c r="D4" s="86"/>
      <c r="E4" s="86"/>
      <c r="F4" s="86"/>
    </row>
    <row r="5" spans="1:6" ht="18.75" x14ac:dyDescent="0.3">
      <c r="A5" s="86"/>
      <c r="B5" s="89"/>
      <c r="C5" s="89"/>
      <c r="D5" s="89"/>
      <c r="E5" s="89"/>
      <c r="F5" s="89"/>
    </row>
    <row r="6" spans="1:6" ht="18.75" x14ac:dyDescent="0.3">
      <c r="A6" s="86"/>
      <c r="B6" s="89"/>
      <c r="C6" s="89"/>
      <c r="D6" s="89"/>
      <c r="E6" s="89"/>
      <c r="F6" s="89"/>
    </row>
    <row r="7" spans="1:6" ht="12.75" x14ac:dyDescent="0.2">
      <c r="A7" s="90">
        <v>1</v>
      </c>
      <c r="B7" s="91" t="s">
        <v>320</v>
      </c>
      <c r="C7" s="86"/>
      <c r="D7" s="86"/>
      <c r="E7" s="86"/>
      <c r="F7" s="86"/>
    </row>
    <row r="8" spans="1:6" ht="12.75" x14ac:dyDescent="0.2">
      <c r="A8" s="86">
        <v>101</v>
      </c>
      <c r="B8" s="92" t="s">
        <v>388</v>
      </c>
      <c r="C8" s="93" t="s">
        <v>318</v>
      </c>
      <c r="D8" s="94">
        <v>1</v>
      </c>
      <c r="E8" s="109"/>
      <c r="F8" s="95">
        <f>D8*E8</f>
        <v>0</v>
      </c>
    </row>
    <row r="9" spans="1:6" ht="12.75" x14ac:dyDescent="0.2">
      <c r="A9" s="86"/>
      <c r="B9" s="96" t="s">
        <v>316</v>
      </c>
      <c r="C9" s="97"/>
      <c r="D9" s="98"/>
      <c r="E9" s="98"/>
      <c r="F9" s="97">
        <f>SUM(F8)</f>
        <v>0</v>
      </c>
    </row>
    <row r="10" spans="1:6" ht="18.75" x14ac:dyDescent="0.3">
      <c r="A10" s="86"/>
      <c r="B10" s="89"/>
      <c r="C10" s="89"/>
      <c r="D10" s="89"/>
      <c r="E10" s="89"/>
      <c r="F10" s="89"/>
    </row>
    <row r="11" spans="1:6" ht="12.75" x14ac:dyDescent="0.2">
      <c r="A11" s="90">
        <v>2</v>
      </c>
      <c r="B11" s="91" t="s">
        <v>325</v>
      </c>
      <c r="C11" s="86"/>
      <c r="D11" s="86"/>
      <c r="E11" s="86"/>
      <c r="F11" s="86"/>
    </row>
    <row r="12" spans="1:6" ht="12.75" x14ac:dyDescent="0.2">
      <c r="A12" s="86">
        <v>201</v>
      </c>
      <c r="B12" s="92" t="s">
        <v>389</v>
      </c>
      <c r="C12" s="93" t="s">
        <v>131</v>
      </c>
      <c r="D12" s="94">
        <v>200</v>
      </c>
      <c r="E12" s="109"/>
      <c r="F12" s="95">
        <f t="shared" ref="F12" si="0">D12*E12</f>
        <v>0</v>
      </c>
    </row>
    <row r="13" spans="1:6" ht="12.75" x14ac:dyDescent="0.2">
      <c r="A13" s="86"/>
      <c r="B13" s="96" t="s">
        <v>316</v>
      </c>
      <c r="C13" s="97"/>
      <c r="D13" s="98"/>
      <c r="E13" s="98"/>
      <c r="F13" s="97">
        <f>SUM(F12:F12)</f>
        <v>0</v>
      </c>
    </row>
    <row r="14" spans="1:6" ht="12.75" x14ac:dyDescent="0.2">
      <c r="A14" s="86"/>
      <c r="B14" s="99"/>
      <c r="C14" s="100"/>
      <c r="D14" s="101"/>
      <c r="E14" s="101"/>
      <c r="F14" s="100"/>
    </row>
    <row r="15" spans="1:6" ht="12.75" x14ac:dyDescent="0.2">
      <c r="A15" s="86"/>
      <c r="B15" s="99"/>
      <c r="C15" s="100"/>
      <c r="D15" s="101"/>
      <c r="E15" s="101"/>
      <c r="F15" s="100"/>
    </row>
    <row r="16" spans="1:6" ht="12.75" x14ac:dyDescent="0.2">
      <c r="A16" s="86">
        <v>3</v>
      </c>
      <c r="B16" s="99" t="s">
        <v>390</v>
      </c>
      <c r="C16" s="100"/>
      <c r="D16" s="101"/>
      <c r="E16" s="101"/>
      <c r="F16" s="100"/>
    </row>
    <row r="17" spans="1:6" ht="12.75" x14ac:dyDescent="0.2">
      <c r="A17" s="86">
        <v>301</v>
      </c>
      <c r="B17" s="92" t="s">
        <v>389</v>
      </c>
      <c r="C17" s="93" t="s">
        <v>318</v>
      </c>
      <c r="D17" s="94">
        <v>3</v>
      </c>
      <c r="E17" s="109"/>
      <c r="F17" s="95">
        <f t="shared" ref="F17" si="1">D17*E17</f>
        <v>0</v>
      </c>
    </row>
    <row r="18" spans="1:6" ht="12.75" x14ac:dyDescent="0.2">
      <c r="A18" s="86"/>
      <c r="B18" s="96" t="s">
        <v>316</v>
      </c>
      <c r="C18" s="97"/>
      <c r="D18" s="98"/>
      <c r="E18" s="98"/>
      <c r="F18" s="97">
        <f>SUM(F17:F17)</f>
        <v>0</v>
      </c>
    </row>
    <row r="19" spans="1:6" ht="18.75" x14ac:dyDescent="0.3">
      <c r="A19" s="86"/>
      <c r="B19" s="89"/>
      <c r="C19" s="89"/>
      <c r="D19" s="89"/>
      <c r="E19" s="89"/>
      <c r="F19" s="89"/>
    </row>
    <row r="20" spans="1:6" ht="18.75" x14ac:dyDescent="0.3">
      <c r="A20" s="86"/>
      <c r="B20" s="89"/>
      <c r="C20" s="89"/>
      <c r="D20" s="89"/>
      <c r="E20" s="89"/>
      <c r="F20" s="89"/>
    </row>
    <row r="21" spans="1:6" ht="12.75" x14ac:dyDescent="0.2">
      <c r="A21" s="90">
        <v>4</v>
      </c>
      <c r="B21" s="91" t="s">
        <v>332</v>
      </c>
      <c r="C21" s="86"/>
      <c r="D21" s="86"/>
      <c r="E21" s="86"/>
      <c r="F21" s="86"/>
    </row>
    <row r="22" spans="1:6" ht="12.75" x14ac:dyDescent="0.2">
      <c r="A22" s="86">
        <v>401</v>
      </c>
      <c r="B22" s="92" t="s">
        <v>333</v>
      </c>
      <c r="C22" s="93" t="s">
        <v>318</v>
      </c>
      <c r="D22" s="94">
        <v>1</v>
      </c>
      <c r="E22" s="109"/>
      <c r="F22" s="95">
        <f>D22*E22</f>
        <v>0</v>
      </c>
    </row>
    <row r="23" spans="1:6" ht="12.75" x14ac:dyDescent="0.2">
      <c r="A23" s="86"/>
      <c r="B23" s="96" t="s">
        <v>316</v>
      </c>
      <c r="C23" s="97"/>
      <c r="D23" s="98"/>
      <c r="E23" s="98"/>
      <c r="F23" s="97">
        <f>SUM(F22:F22)</f>
        <v>0</v>
      </c>
    </row>
    <row r="24" spans="1:6" ht="18.75" x14ac:dyDescent="0.3">
      <c r="A24" s="86"/>
      <c r="B24" s="89"/>
      <c r="C24" s="89"/>
      <c r="D24" s="89"/>
      <c r="E24" s="89"/>
      <c r="F24" s="89"/>
    </row>
    <row r="25" spans="1:6" ht="12.75" x14ac:dyDescent="0.2">
      <c r="A25" s="90">
        <v>5</v>
      </c>
      <c r="B25" s="91" t="s">
        <v>334</v>
      </c>
      <c r="C25" s="86"/>
      <c r="D25" s="86"/>
      <c r="E25" s="86"/>
      <c r="F25" s="86"/>
    </row>
    <row r="26" spans="1:6" ht="12.75" x14ac:dyDescent="0.2">
      <c r="A26" s="86">
        <v>501</v>
      </c>
      <c r="B26" s="92" t="s">
        <v>335</v>
      </c>
      <c r="C26" s="93" t="s">
        <v>336</v>
      </c>
      <c r="D26" s="94">
        <v>4</v>
      </c>
      <c r="E26" s="109"/>
      <c r="F26" s="95">
        <f>D26*E26</f>
        <v>0</v>
      </c>
    </row>
    <row r="27" spans="1:6" ht="12.75" x14ac:dyDescent="0.2">
      <c r="A27" s="86">
        <v>502</v>
      </c>
      <c r="B27" s="92" t="s">
        <v>337</v>
      </c>
      <c r="C27" s="93" t="s">
        <v>336</v>
      </c>
      <c r="D27" s="94">
        <v>14</v>
      </c>
      <c r="E27" s="109"/>
      <c r="F27" s="95">
        <f>D27*E27</f>
        <v>0</v>
      </c>
    </row>
    <row r="28" spans="1:6" ht="12.75" x14ac:dyDescent="0.2">
      <c r="A28" s="86"/>
      <c r="B28" s="96" t="s">
        <v>316</v>
      </c>
      <c r="C28" s="97"/>
      <c r="D28" s="98"/>
      <c r="E28" s="98"/>
      <c r="F28" s="97">
        <f>SUM(F26:F27)</f>
        <v>0</v>
      </c>
    </row>
    <row r="29" spans="1:6" ht="18.75" x14ac:dyDescent="0.3">
      <c r="A29" s="86"/>
      <c r="B29" s="89"/>
      <c r="C29" s="89"/>
      <c r="D29" s="89"/>
      <c r="E29" s="89"/>
      <c r="F29" s="89"/>
    </row>
    <row r="30" spans="1:6" ht="18.75" x14ac:dyDescent="0.3">
      <c r="A30" s="86"/>
      <c r="B30" s="89"/>
      <c r="C30" s="89"/>
      <c r="D30" s="89"/>
      <c r="E30" s="89"/>
      <c r="F30" s="89"/>
    </row>
    <row r="31" spans="1:6" ht="18.75" x14ac:dyDescent="0.3">
      <c r="A31" s="86"/>
      <c r="B31" s="89"/>
      <c r="C31" s="86"/>
      <c r="D31" s="86"/>
      <c r="E31" s="86"/>
      <c r="F31" s="86"/>
    </row>
    <row r="32" spans="1:6" ht="18.75" x14ac:dyDescent="0.3">
      <c r="A32" s="86"/>
      <c r="B32" s="102" t="s">
        <v>339</v>
      </c>
      <c r="C32" s="103"/>
      <c r="D32" s="103"/>
      <c r="E32" s="103"/>
      <c r="F32" s="103"/>
    </row>
    <row r="33" spans="1:6" ht="18.75" x14ac:dyDescent="0.3">
      <c r="A33" s="86"/>
      <c r="B33" s="88" t="s">
        <v>312</v>
      </c>
      <c r="C33" s="88"/>
      <c r="D33" s="88"/>
      <c r="E33" s="88"/>
      <c r="F33" s="88"/>
    </row>
    <row r="34" spans="1:6" ht="15.75" x14ac:dyDescent="0.25">
      <c r="A34" s="86"/>
      <c r="B34" s="104" t="s">
        <v>320</v>
      </c>
      <c r="C34" s="86"/>
      <c r="D34" s="86"/>
      <c r="E34" s="105"/>
      <c r="F34" s="105">
        <f>F9</f>
        <v>0</v>
      </c>
    </row>
    <row r="35" spans="1:6" ht="15.75" x14ac:dyDescent="0.25">
      <c r="A35" s="86"/>
      <c r="B35" s="104" t="s">
        <v>325</v>
      </c>
      <c r="C35" s="86"/>
      <c r="D35" s="86"/>
      <c r="E35" s="105"/>
      <c r="F35" s="105">
        <f>F13</f>
        <v>0</v>
      </c>
    </row>
    <row r="36" spans="1:6" ht="15.75" x14ac:dyDescent="0.25">
      <c r="A36" s="86"/>
      <c r="B36" s="104" t="s">
        <v>390</v>
      </c>
      <c r="C36" s="86"/>
      <c r="D36" s="86"/>
      <c r="E36" s="105"/>
      <c r="F36" s="105">
        <f>F18</f>
        <v>0</v>
      </c>
    </row>
    <row r="37" spans="1:6" ht="15.75" x14ac:dyDescent="0.25">
      <c r="A37" s="86"/>
      <c r="B37" s="104" t="s">
        <v>332</v>
      </c>
      <c r="C37" s="86"/>
      <c r="D37" s="86"/>
      <c r="E37" s="105"/>
      <c r="F37" s="105">
        <f>F23</f>
        <v>0</v>
      </c>
    </row>
    <row r="38" spans="1:6" ht="15.75" x14ac:dyDescent="0.25">
      <c r="A38" s="86"/>
      <c r="B38" s="104" t="s">
        <v>334</v>
      </c>
      <c r="C38" s="86"/>
      <c r="D38" s="86"/>
      <c r="E38" s="105"/>
      <c r="F38" s="105">
        <f>F28</f>
        <v>0</v>
      </c>
    </row>
    <row r="39" spans="1:6" ht="15.75" x14ac:dyDescent="0.25">
      <c r="A39" s="86"/>
      <c r="B39" s="104"/>
      <c r="C39" s="86"/>
      <c r="D39" s="86"/>
      <c r="E39" s="105"/>
      <c r="F39" s="105"/>
    </row>
    <row r="40" spans="1:6" ht="18.75" x14ac:dyDescent="0.3">
      <c r="A40" s="86"/>
      <c r="B40" s="106" t="s">
        <v>403</v>
      </c>
      <c r="C40" s="107"/>
      <c r="D40" s="107"/>
      <c r="E40" s="108"/>
      <c r="F40" s="108">
        <f>SUM(F34:F38)</f>
        <v>0</v>
      </c>
    </row>
  </sheetData>
  <sheetProtection algorithmName="SHA-512" hashValue="7+4WU1O4kK6CQgtDemSxJtivo3WztkTbxj3xY5IyF3aj/c6StrkJfeKGdvpMO3CwY15zLvD33ZoQLeDRhoEYCg==" saltValue="XCtfUdozTk4jwijWJDkg6Q==" spinCount="100000" sheet="1" objects="1" scenarios="1"/>
  <pageMargins left="0.7" right="0.7" top="0.78740157499999996" bottom="0.78740157499999996" header="0.3" footer="0.3"/>
  <pageSetup paperSize="9" scale="93" fitToHeight="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workbookViewId="0">
      <selection activeCell="A2" sqref="A2"/>
    </sheetView>
  </sheetViews>
  <sheetFormatPr defaultRowHeight="11.25" x14ac:dyDescent="0.2"/>
  <cols>
    <col min="1" max="1" width="9.33203125" style="54"/>
    <col min="2" max="2" width="12.6640625" style="54" customWidth="1"/>
    <col min="3" max="3" width="48.5" style="54" customWidth="1"/>
    <col min="4" max="5" width="9.33203125" style="54"/>
    <col min="6" max="6" width="10.6640625" style="54" customWidth="1"/>
    <col min="7" max="7" width="15.6640625" style="54" customWidth="1"/>
    <col min="8" max="16384" width="9.33203125" style="54"/>
  </cols>
  <sheetData>
    <row r="1" spans="1:7" ht="15.75" x14ac:dyDescent="0.25">
      <c r="A1" s="409" t="s">
        <v>351</v>
      </c>
      <c r="B1" s="409"/>
      <c r="C1" s="409"/>
      <c r="D1" s="409"/>
      <c r="E1" s="409"/>
      <c r="F1" s="409"/>
      <c r="G1" s="409"/>
    </row>
    <row r="2" spans="1:7" ht="13.5" thickBot="1" x14ac:dyDescent="0.25">
      <c r="A2" s="55"/>
      <c r="B2" s="56"/>
      <c r="C2" s="57"/>
      <c r="D2" s="57"/>
      <c r="E2" s="58"/>
      <c r="F2" s="57"/>
      <c r="G2" s="57"/>
    </row>
    <row r="3" spans="1:7" ht="13.5" thickTop="1" x14ac:dyDescent="0.2">
      <c r="A3" s="410" t="s">
        <v>352</v>
      </c>
      <c r="B3" s="411"/>
      <c r="C3" s="293" t="str">
        <f>'Rekapitulace stavby'!K6</f>
        <v>Nemocnice Klatovy , RTG komplet</v>
      </c>
      <c r="D3" s="288"/>
      <c r="E3" s="288"/>
      <c r="F3" s="289"/>
      <c r="G3" s="59" t="s">
        <v>353</v>
      </c>
    </row>
    <row r="4" spans="1:7" ht="13.5" thickBot="1" x14ac:dyDescent="0.25">
      <c r="A4" s="412" t="s">
        <v>354</v>
      </c>
      <c r="B4" s="413"/>
      <c r="C4" s="290"/>
      <c r="D4" s="291"/>
      <c r="E4" s="291"/>
      <c r="F4" s="292"/>
      <c r="G4" s="60"/>
    </row>
    <row r="5" spans="1:7" ht="13.5" thickTop="1" x14ac:dyDescent="0.2">
      <c r="A5" s="61"/>
      <c r="B5" s="55"/>
      <c r="C5" s="55"/>
      <c r="D5" s="55"/>
      <c r="E5" s="62"/>
      <c r="F5" s="55"/>
      <c r="G5" s="55"/>
    </row>
    <row r="6" spans="1:7" ht="12.75" thickBot="1" x14ac:dyDescent="0.25">
      <c r="A6" s="63" t="s">
        <v>355</v>
      </c>
      <c r="B6" s="64" t="s">
        <v>356</v>
      </c>
      <c r="C6" s="64" t="s">
        <v>357</v>
      </c>
      <c r="D6" s="64" t="s">
        <v>105</v>
      </c>
      <c r="E6" s="64" t="s">
        <v>358</v>
      </c>
      <c r="F6" s="64"/>
      <c r="G6" s="65" t="s">
        <v>359</v>
      </c>
    </row>
    <row r="7" spans="1:7" ht="14.25" thickTop="1" thickBot="1" x14ac:dyDescent="0.25">
      <c r="A7" s="406" t="s">
        <v>360</v>
      </c>
      <c r="B7" s="407"/>
      <c r="C7" s="407"/>
      <c r="D7" s="407"/>
      <c r="E7" s="407"/>
      <c r="F7" s="407"/>
      <c r="G7" s="408"/>
    </row>
    <row r="8" spans="1:7" ht="12" thickTop="1" x14ac:dyDescent="0.2">
      <c r="A8" s="66">
        <v>8</v>
      </c>
      <c r="B8" s="67" t="s">
        <v>361</v>
      </c>
      <c r="C8" s="68" t="s">
        <v>386</v>
      </c>
      <c r="D8" s="69" t="s">
        <v>318</v>
      </c>
      <c r="E8" s="70">
        <v>6</v>
      </c>
      <c r="F8" s="84"/>
      <c r="G8" s="71">
        <f t="shared" ref="G8" si="0">E8*F8</f>
        <v>0</v>
      </c>
    </row>
    <row r="9" spans="1:7" x14ac:dyDescent="0.2">
      <c r="A9" s="66">
        <v>9</v>
      </c>
      <c r="B9" s="67" t="s">
        <v>362</v>
      </c>
      <c r="C9" s="68" t="s">
        <v>363</v>
      </c>
      <c r="D9" s="69" t="s">
        <v>318</v>
      </c>
      <c r="E9" s="70">
        <v>4</v>
      </c>
      <c r="F9" s="84"/>
      <c r="G9" s="71">
        <f t="shared" ref="G9" si="1">E9*F9</f>
        <v>0</v>
      </c>
    </row>
    <row r="10" spans="1:7" ht="22.5" x14ac:dyDescent="0.2">
      <c r="A10" s="66">
        <v>23</v>
      </c>
      <c r="B10" s="67" t="s">
        <v>364</v>
      </c>
      <c r="C10" s="68" t="s">
        <v>365</v>
      </c>
      <c r="D10" s="69" t="s">
        <v>366</v>
      </c>
      <c r="E10" s="70">
        <v>16</v>
      </c>
      <c r="F10" s="84"/>
      <c r="G10" s="71">
        <f t="shared" ref="G10" si="2">E10*F10</f>
        <v>0</v>
      </c>
    </row>
    <row r="11" spans="1:7" x14ac:dyDescent="0.2">
      <c r="A11" s="66">
        <v>36</v>
      </c>
      <c r="B11" s="67" t="s">
        <v>367</v>
      </c>
      <c r="C11" s="72" t="s">
        <v>368</v>
      </c>
      <c r="D11" s="69" t="s">
        <v>159</v>
      </c>
      <c r="E11" s="70">
        <v>1</v>
      </c>
      <c r="F11" s="84"/>
      <c r="G11" s="71">
        <f t="shared" ref="G11:G15" si="3">E11*F11</f>
        <v>0</v>
      </c>
    </row>
    <row r="12" spans="1:7" ht="22.5" x14ac:dyDescent="0.2">
      <c r="A12" s="66">
        <v>36</v>
      </c>
      <c r="B12" s="67" t="s">
        <v>369</v>
      </c>
      <c r="C12" s="72" t="s">
        <v>370</v>
      </c>
      <c r="D12" s="69" t="s">
        <v>159</v>
      </c>
      <c r="E12" s="70">
        <v>1</v>
      </c>
      <c r="F12" s="84"/>
      <c r="G12" s="71">
        <f t="shared" si="3"/>
        <v>0</v>
      </c>
    </row>
    <row r="13" spans="1:7" ht="45" x14ac:dyDescent="0.2">
      <c r="A13" s="66">
        <v>36</v>
      </c>
      <c r="B13" s="67" t="s">
        <v>371</v>
      </c>
      <c r="C13" s="72" t="s">
        <v>372</v>
      </c>
      <c r="D13" s="69" t="s">
        <v>336</v>
      </c>
      <c r="E13" s="70">
        <v>18</v>
      </c>
      <c r="F13" s="84"/>
      <c r="G13" s="71">
        <f t="shared" si="3"/>
        <v>0</v>
      </c>
    </row>
    <row r="14" spans="1:7" x14ac:dyDescent="0.2">
      <c r="A14" s="73"/>
      <c r="B14" s="67" t="s">
        <v>373</v>
      </c>
      <c r="C14" s="74" t="s">
        <v>374</v>
      </c>
      <c r="D14" s="75" t="s">
        <v>159</v>
      </c>
      <c r="E14" s="76">
        <v>1</v>
      </c>
      <c r="F14" s="85"/>
      <c r="G14" s="77">
        <f t="shared" si="3"/>
        <v>0</v>
      </c>
    </row>
    <row r="15" spans="1:7" ht="22.5" x14ac:dyDescent="0.2">
      <c r="A15" s="66">
        <v>39</v>
      </c>
      <c r="B15" s="67" t="s">
        <v>375</v>
      </c>
      <c r="C15" s="72" t="s">
        <v>376</v>
      </c>
      <c r="D15" s="69" t="s">
        <v>159</v>
      </c>
      <c r="E15" s="70">
        <v>1</v>
      </c>
      <c r="F15" s="84"/>
      <c r="G15" s="71">
        <f t="shared" si="3"/>
        <v>0</v>
      </c>
    </row>
    <row r="16" spans="1:7" ht="13.5" thickBot="1" x14ac:dyDescent="0.25">
      <c r="A16" s="78"/>
      <c r="B16" s="79" t="s">
        <v>377</v>
      </c>
      <c r="C16" s="80" t="str">
        <f>A7</f>
        <v>VZT + klimatizace</v>
      </c>
      <c r="D16" s="81"/>
      <c r="E16" s="82"/>
      <c r="F16" s="82"/>
      <c r="G16" s="83">
        <f>SUM(G8:G15)</f>
        <v>0</v>
      </c>
    </row>
    <row r="17" spans="1:7" ht="14.25" thickTop="1" thickBot="1" x14ac:dyDescent="0.25">
      <c r="A17" s="403" t="s">
        <v>378</v>
      </c>
      <c r="B17" s="404"/>
      <c r="C17" s="404"/>
      <c r="D17" s="404"/>
      <c r="E17" s="404"/>
      <c r="F17" s="404"/>
      <c r="G17" s="405"/>
    </row>
    <row r="18" spans="1:7" ht="23.25" thickTop="1" x14ac:dyDescent="0.2">
      <c r="A18" s="66">
        <v>74</v>
      </c>
      <c r="B18" s="67" t="s">
        <v>379</v>
      </c>
      <c r="C18" s="72" t="s">
        <v>380</v>
      </c>
      <c r="D18" s="69" t="s">
        <v>307</v>
      </c>
      <c r="E18" s="70">
        <v>7</v>
      </c>
      <c r="F18" s="84"/>
      <c r="G18" s="71">
        <f t="shared" ref="G18" si="4">E18*F18</f>
        <v>0</v>
      </c>
    </row>
    <row r="19" spans="1:7" ht="13.5" thickBot="1" x14ac:dyDescent="0.25">
      <c r="A19" s="78"/>
      <c r="B19" s="79" t="s">
        <v>377</v>
      </c>
      <c r="C19" s="80" t="str">
        <f>A17</f>
        <v xml:space="preserve">Z.č. 2 - Přesun FC jednotek </v>
      </c>
      <c r="D19" s="81"/>
      <c r="E19" s="82"/>
      <c r="F19" s="82"/>
      <c r="G19" s="83">
        <f>SUM(G18:G18)</f>
        <v>0</v>
      </c>
    </row>
    <row r="20" spans="1:7" ht="14.25" thickTop="1" thickBot="1" x14ac:dyDescent="0.25">
      <c r="A20" s="406" t="s">
        <v>381</v>
      </c>
      <c r="B20" s="407"/>
      <c r="C20" s="407"/>
      <c r="D20" s="407"/>
      <c r="E20" s="407"/>
      <c r="F20" s="407"/>
      <c r="G20" s="408"/>
    </row>
    <row r="21" spans="1:7" ht="57" thickTop="1" x14ac:dyDescent="0.2">
      <c r="A21" s="66"/>
      <c r="B21" s="67"/>
      <c r="C21" s="72" t="s">
        <v>382</v>
      </c>
      <c r="D21" s="69"/>
      <c r="E21" s="70"/>
      <c r="F21" s="84"/>
      <c r="G21" s="71"/>
    </row>
    <row r="22" spans="1:7" ht="45" x14ac:dyDescent="0.2">
      <c r="A22" s="66">
        <v>36</v>
      </c>
      <c r="B22" s="67" t="s">
        <v>383</v>
      </c>
      <c r="C22" s="72" t="s">
        <v>384</v>
      </c>
      <c r="D22" s="69" t="s">
        <v>336</v>
      </c>
      <c r="E22" s="70">
        <v>10</v>
      </c>
      <c r="F22" s="84"/>
      <c r="G22" s="71">
        <f>E22*F22</f>
        <v>0</v>
      </c>
    </row>
    <row r="23" spans="1:7" ht="13.5" thickBot="1" x14ac:dyDescent="0.25">
      <c r="A23" s="78"/>
      <c r="B23" s="79" t="s">
        <v>377</v>
      </c>
      <c r="C23" s="80" t="str">
        <f>A20</f>
        <v>Z.č. 3  - Větrání filtru</v>
      </c>
      <c r="D23" s="81"/>
      <c r="E23" s="82"/>
      <c r="F23" s="82"/>
      <c r="G23" s="83">
        <f>SUM(G21:G22)</f>
        <v>0</v>
      </c>
    </row>
    <row r="24" spans="1:7" ht="14.25" thickTop="1" thickBot="1" x14ac:dyDescent="0.25">
      <c r="A24" s="406" t="s">
        <v>385</v>
      </c>
      <c r="B24" s="407"/>
      <c r="C24" s="407"/>
      <c r="D24" s="407"/>
      <c r="E24" s="407"/>
      <c r="F24" s="407"/>
      <c r="G24" s="408"/>
    </row>
    <row r="25" spans="1:7" ht="14.25" thickTop="1" thickBot="1" x14ac:dyDescent="0.25">
      <c r="A25" s="78"/>
      <c r="B25" s="79" t="s">
        <v>377</v>
      </c>
      <c r="C25" s="80" t="str">
        <f>A24</f>
        <v>Společné</v>
      </c>
      <c r="D25" s="81"/>
      <c r="E25" s="82"/>
      <c r="F25" s="82"/>
      <c r="G25" s="83">
        <f>SUM(G16+G19+G23)</f>
        <v>0</v>
      </c>
    </row>
    <row r="26" spans="1:7" ht="12" thickTop="1" x14ac:dyDescent="0.2"/>
  </sheetData>
  <sheetProtection algorithmName="SHA-512" hashValue="+g1aIjsmug4IavKlyPaNLDhFW4KH74WbXidCXKKuzt55FlB/lyBYbjLI3zdyXyy+ROVe4fj428JqSZkG/L3O3Q==" saltValue="HgqyH6ta6cLsutgBEDXJVw==" spinCount="100000" sheet="1" objects="1" scenarios="1"/>
  <mergeCells count="7">
    <mergeCell ref="A17:G17"/>
    <mergeCell ref="A20:G20"/>
    <mergeCell ref="A24:G24"/>
    <mergeCell ref="A1:G1"/>
    <mergeCell ref="A3:B3"/>
    <mergeCell ref="A4:B4"/>
    <mergeCell ref="A7:G7"/>
  </mergeCells>
  <pageMargins left="0.7" right="0.7" top="0.78740157499999996" bottom="0.78740157499999996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Rekapitulace stavby</vt:lpstr>
      <vt:lpstr>A00 Vedlejší rozpočtové náklady</vt:lpstr>
      <vt:lpstr>A01 - Stavebně konstrukčn...</vt:lpstr>
      <vt:lpstr>A02 - Bourací práce</vt:lpstr>
      <vt:lpstr>A03 - Silnoproud</vt:lpstr>
      <vt:lpstr>A04 - Slaboproud</vt:lpstr>
      <vt:lpstr>A05 - VZT + klimatizace</vt:lpstr>
      <vt:lpstr>'A01 - Stavebně konstrukčn...'!Názvy_tisku</vt:lpstr>
      <vt:lpstr>'A02 - Bourací práce'!Názvy_tisku</vt:lpstr>
      <vt:lpstr>'Rekapitulace stavby'!Názvy_tisku</vt:lpstr>
      <vt:lpstr>'A01 - Stavebně konstrukčn...'!Oblast_tisku</vt:lpstr>
      <vt:lpstr>'A02 - Bourací práce'!Oblast_tisku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Aigel</dc:creator>
  <cp:lastModifiedBy>Richard Volín</cp:lastModifiedBy>
  <cp:lastPrinted>2025-01-05T14:22:50Z</cp:lastPrinted>
  <dcterms:created xsi:type="dcterms:W3CDTF">2024-04-04T07:50:43Z</dcterms:created>
  <dcterms:modified xsi:type="dcterms:W3CDTF">2025-09-18T11:09:46Z</dcterms:modified>
</cp:coreProperties>
</file>