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ta\PROJEKT\56816.1__Prelozka_II_187_Cihan_-_Kolinec\4__TP_-_srovnavaci_analyza\PROJEKT_DIGITAL\2024-07-21_PDPS_OPRAVA\"/>
    </mc:Choice>
  </mc:AlternateContent>
  <xr:revisionPtr revIDLastSave="0" documentId="13_ncr:1_{34891A77-CD5B-4E57-8CB6-D5458EAF529F}" xr6:coauthVersionLast="47" xr6:coauthVersionMax="47" xr10:uidLastSave="{00000000-0000-0000-0000-000000000000}"/>
  <bookViews>
    <workbookView xWindow="38280" yWindow="-120" windowWidth="29040" windowHeight="18240" xr2:uid="{D284A9A1-D35F-4734-9223-2CD79B0E7BEB}"/>
  </bookViews>
  <sheets>
    <sheet name="Nove_komunik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1" l="1"/>
  <c r="AH4" i="1"/>
  <c r="AG5" i="1"/>
  <c r="AG4" i="1"/>
  <c r="AI6" i="1"/>
  <c r="AI47" i="1" s="1"/>
  <c r="AC47" i="1"/>
  <c r="AB10" i="1"/>
  <c r="AB47" i="1" s="1"/>
  <c r="M10" i="1"/>
  <c r="M47" i="1" s="1"/>
  <c r="L4" i="1"/>
  <c r="AL47" i="1"/>
  <c r="AM47" i="1"/>
  <c r="O47" i="1"/>
  <c r="AK47" i="1"/>
  <c r="AJ47" i="1"/>
  <c r="D47" i="1"/>
  <c r="D48" i="1" s="1"/>
  <c r="F47" i="1"/>
  <c r="G47" i="1"/>
  <c r="H47" i="1"/>
  <c r="I47" i="1"/>
  <c r="J47" i="1"/>
  <c r="K47" i="1"/>
  <c r="N47" i="1"/>
  <c r="P47" i="1"/>
  <c r="P48" i="1" s="1"/>
  <c r="T47" i="1"/>
  <c r="T51" i="1" s="1"/>
  <c r="U47" i="1"/>
  <c r="V47" i="1"/>
  <c r="W47" i="1"/>
  <c r="W48" i="1" s="1"/>
  <c r="Y47" i="1"/>
  <c r="Z47" i="1"/>
  <c r="AA47" i="1"/>
  <c r="AF47" i="1"/>
  <c r="B47" i="1"/>
  <c r="B48" i="1" s="1"/>
  <c r="Q4" i="1" l="1"/>
  <c r="Q47" i="1" s="1"/>
  <c r="Q48" i="1" s="1"/>
  <c r="C5" i="1"/>
  <c r="S4" i="1"/>
  <c r="S47" i="1" s="1"/>
  <c r="R4" i="1"/>
  <c r="R47" i="1" s="1"/>
  <c r="C4" i="1"/>
  <c r="C47" i="1" l="1"/>
  <c r="C48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tc={6D135B18-B4AE-442E-B5FB-E6D30C0EBCB0}</author>
    <author>tc={A54C9F80-6626-4A79-B06A-CBBB1E611786}</author>
    <author>tc={5A60D9DF-B172-45BA-9C8D-626B705038CF}</author>
    <author>tc={2381C181-E838-4771-A330-FD0223482E49}</author>
    <author>tc={2DAB7268-E44D-4B54-9DE7-887DF9253222}</author>
    <author>tc={BFEB0840-CE93-494B-9091-E81F11148745}</author>
    <author>tc={D473BCFD-886E-4129-80E7-6F035858D15D}</author>
    <author>tc={1C8AB461-B35E-4723-BF69-7514DB297D5C}</author>
    <author>tc={C85F75E7-CF4F-4BFC-9C38-3A3333A9D89A}</author>
    <author>tc={1BD64345-5EC9-475C-AE13-CB725E980B8F}</author>
    <author>tc={584BCBE1-ADCF-418C-A6BE-EAC428A968B1}</author>
    <author>tc={636F6AD8-3E32-47B1-A5CE-300613FA83D9}</author>
    <author>tc={AE66F2E1-B848-41EE-A15E-3A36EDDD1076}</author>
    <author>tc={F2AC7629-767D-4713-B1A5-870781223C77}</author>
    <author>tc={CC006659-B458-4534-9A11-3A3DAE25FA5C}</author>
    <author>tc={3356442A-FCB7-4AAA-84C3-6BD2A758F8D1}</author>
    <author>tc={7C9A16EC-72B4-41E9-A575-105CEA420787}</author>
    <author>tc={FC88E30D-7874-4010-9688-2C71064DEBC1}</author>
    <author>tc={EAB63260-8C9B-414D-A5EE-770F689F0CAA}</author>
    <author>tc={F65C98AC-012C-4362-970C-900B19FD6B56}</author>
  </authors>
  <commentList>
    <comment ref="W2" authorId="0" shapeId="0" xr:uid="{6D135B18-B4AE-442E-B5FB-E6D30C0EBCB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90% ze stávajícího materiálu (vybouraného), 10% bude nový materiál (doplnění)</t>
      </text>
    </comment>
    <comment ref="Y2" authorId="1" shapeId="0" xr:uid="{A54C9F80-6626-4A79-B06A-CBBB1E61178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80% využití stávajících, 20% nových (tj. včetně dodávky materiálu)</t>
      </text>
    </comment>
    <comment ref="AA2" authorId="2" shapeId="0" xr:uid="{5A60D9DF-B172-45BA-9C8D-626B705038C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Položky identické, jako původní rozpočet - objekt SO 101.104</t>
      </text>
    </comment>
    <comment ref="AB2" authorId="3" shapeId="0" xr:uid="{2381C181-E838-4771-A330-FD0223482E4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Položky identické, jako původní rozpočet - objekt SO 101.104</t>
      </text>
    </comment>
    <comment ref="AE2" authorId="4" shapeId="0" xr:uid="{2DAB7268-E44D-4B54-9DE7-887DF92532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Nebude realizováno</t>
      </text>
    </comment>
    <comment ref="AF2" authorId="5" shapeId="0" xr:uid="{BFEB0840-CE93-494B-9091-E81F1114874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https://mapy.cz/zakladni?source=muni&amp;id=1313&amp;pid=92984047&amp;newest=1&amp;yaw=1.684&amp;fov=1.218&amp;pitch=0.356&amp;x=13.4406772&amp;y=49.3219289&amp;ds=1&amp;z=18&amp;ovl=8</t>
      </text>
    </comment>
    <comment ref="F4" authorId="6" shapeId="0" xr:uid="{D473BCFD-886E-4129-80E7-6F035858D15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Bílé sloupky</t>
      </text>
    </comment>
    <comment ref="Y4" authorId="7" shapeId="0" xr:uid="{1C8AB461-B35E-4723-BF69-7514DB297D5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Bílé sloupky</t>
      </text>
    </comment>
    <comment ref="AK4" authorId="8" shapeId="0" xr:uid="{C85F75E7-CF4F-4BFC-9C38-3A3333A9D89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DEPONIE 1 - staničení 0+165,00</t>
      </text>
    </comment>
    <comment ref="AL4" authorId="9" shapeId="0" xr:uid="{1BD64345-5EC9-475C-AE13-CB725E980B8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Výstražné značky A1-A30</t>
      </text>
    </comment>
    <comment ref="AM4" authorId="10" shapeId="0" xr:uid="{584BCBE1-ADCF-418C-A6BE-EAC428A968B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Výstražné značky A1-A30</t>
      </text>
    </comment>
    <comment ref="AN4" authorId="11" shapeId="0" xr:uid="{636F6AD8-3E32-47B1-A5CE-300613FA83D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Předepsat cenu - 1,5 mil Kč</t>
      </text>
    </comment>
    <comment ref="F5" authorId="12" shapeId="0" xr:uid="{AE66F2E1-B848-41EE-A15E-3A36EDDD107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Červené sloupky</t>
      </text>
    </comment>
    <comment ref="Y5" authorId="13" shapeId="0" xr:uid="{F2AC7629-767D-4713-B1A5-870781223C7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Červené sloupky</t>
      </text>
    </comment>
    <comment ref="AK5" authorId="14" shapeId="0" xr:uid="{CC006659-B458-4534-9A11-3A3DAE25FA5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DEPONIE 2 - staničení 0+214,60</t>
      </text>
    </comment>
    <comment ref="AL5" authorId="15" shapeId="0" xr:uid="{3356442A-FCB7-4AAA-84C3-6BD2A758F8D1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Zákazové / příkazové značky </t>
      </text>
    </comment>
    <comment ref="AM5" authorId="16" shapeId="0" xr:uid="{7C9A16EC-72B4-41E9-A575-105CEA420787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Zákazové / příkazové značky </t>
      </text>
    </comment>
    <comment ref="AK6" authorId="17" shapeId="0" xr:uid="{FC88E30D-7874-4010-9688-2C71064DEBC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DEPONIE 3 - staničení 1+845,00</t>
      </text>
    </comment>
    <comment ref="AK7" authorId="18" shapeId="0" xr:uid="{EAB63260-8C9B-414D-A5EE-770F689F0CA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DEPONIE 4 - staničení 2+670,00</t>
      </text>
    </comment>
    <comment ref="Z51" authorId="19" shapeId="0" xr:uid="{F65C98AC-012C-4362-970C-900B19FD6B5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 toho 725 m (polovina vybouraných) budou staré žlabovky, tj. bez dodávky materiálu, pouze přesun z mezideponie, zbytek (tj 2600-725=1875 m) bude komplet včetně dodání materiálu</t>
      </text>
    </comment>
  </commentList>
</comments>
</file>

<file path=xl/sharedStrings.xml><?xml version="1.0" encoding="utf-8"?>
<sst xmlns="http://schemas.openxmlformats.org/spreadsheetml/2006/main" count="87" uniqueCount="83">
  <si>
    <t>CELKEM</t>
  </si>
  <si>
    <t>VV/R</t>
  </si>
  <si>
    <t>Výkopy</t>
  </si>
  <si>
    <t>odstranění stáv.
nezpevněné krajnice
R-materiál tl. 10 cm</t>
  </si>
  <si>
    <t>Nezpevněná krajnice
[m2]</t>
  </si>
  <si>
    <t>Vybourání dosypu
nezpevněné krajnice
(komplet, vč. odvozu materiálu na skládku)</t>
  </si>
  <si>
    <t>Nezpevněná krajnicem
[m3]</t>
  </si>
  <si>
    <t>Demontáž stávajícího
svodidla+převoz a 
složení na meziskládku</t>
  </si>
  <si>
    <t>Svodidlo
[m]</t>
  </si>
  <si>
    <t>směrové sloupky - demontáž+převoz a 
složení na meziskládku</t>
  </si>
  <si>
    <t>Směrové sloupky
[ks]</t>
  </si>
  <si>
    <t>Vybourání vozovky
[m2]</t>
  </si>
  <si>
    <r>
      <t xml:space="preserve">Vybourání stáv.
asfaltové vozovky
</t>
    </r>
    <r>
      <rPr>
        <i/>
        <sz val="11"/>
        <color theme="1"/>
        <rFont val="Calibri"/>
        <family val="2"/>
        <charset val="238"/>
        <scheme val="minor"/>
      </rPr>
      <t>ACO 11 40mm
ACL 16+ 60mm
ACP 16+ 50mm
SC C8/10 170mm
ŠD 250mm</t>
    </r>
  </si>
  <si>
    <t>Vybourání stáv. betonových spadišť - čela propustku
- bourání betonu</t>
  </si>
  <si>
    <t>Vybourání čel
bourání betonu
[m3]</t>
  </si>
  <si>
    <t>Vybourání žlabovek
[m]</t>
  </si>
  <si>
    <t>Čištění příkopů
[m]</t>
  </si>
  <si>
    <t>Vyčištění stávajících
příkopů (šířka 60 cm, nános výšky 15 cm)</t>
  </si>
  <si>
    <t>Vybourání troub
[m]</t>
  </si>
  <si>
    <t>Vybourání stáv. čel
[m2]</t>
  </si>
  <si>
    <r>
      <t xml:space="preserve">Realizace nového sjezdu
</t>
    </r>
    <r>
      <rPr>
        <i/>
        <sz val="11"/>
        <color theme="1"/>
        <rFont val="Calibri"/>
        <family val="2"/>
        <charset val="238"/>
        <scheme val="minor"/>
      </rPr>
      <t>ACO 11 40mm
ACL 16+ 60mm
ACP 16+ 50mm
SC C8/10 170mm
ŠD 250mm</t>
    </r>
  </si>
  <si>
    <t>Nová vozovka
[m2]</t>
  </si>
  <si>
    <t>Nezpevněná krajnice
R-mat
[m2]</t>
  </si>
  <si>
    <t>Obnova stáv. svahů v původním sklonu 
[m2]</t>
  </si>
  <si>
    <t>Obnova stáv. svahů v původním sklonu (1:1.5 / 1.2.5) - sejmutí zeminy v tl. 15 cm, následné srovnání svahu, ohumusování vhodným humusem (15 cm), hydroosev a zatravnění</t>
  </si>
  <si>
    <t>Ohumusování upravených svahů
ohumusování vhodným humusem (15 cm), hydroosev a zatravnění</t>
  </si>
  <si>
    <t>Ohumusování + zatravnění
[m2]</t>
  </si>
  <si>
    <t>nové žlabovky do bet. lože tl. 10 cm</t>
  </si>
  <si>
    <t>nové žlabovky
[m]</t>
  </si>
  <si>
    <t>Vybourání stáv. žlabovek (š=600 mm)
včetně bet. lože tl. 100 mm
- z toho 50% na skládku
- 50% na mezideponii a následně použít v rámci nově realizovaných žlabovek</t>
  </si>
  <si>
    <t>Propustky - nové trouby
[m]</t>
  </si>
  <si>
    <t>Propustky - trouby DN 500</t>
  </si>
  <si>
    <t>Nová šikmá čela
[m2]</t>
  </si>
  <si>
    <t>ochranná mříž na šikmé čelo
[ks]</t>
  </si>
  <si>
    <t>Doplnění stávajících šikmých čel - pojízdná ochranná mříž výklopná
3.5 m/2.5 m - dodání na zakázku včetně montáže / realizace</t>
  </si>
  <si>
    <t>Výztužná gemříž - dodávka + aplikace (bez ohumusování)
[m2]</t>
  </si>
  <si>
    <t>Aplikace výztužné georohože povrchové - do svahů ve sklonu 1:1.5 - 1.:1.75
(aplikace výztužné rohože, resp.- geobuňkového systému)</t>
  </si>
  <si>
    <t>přesazení stáv. stromů</t>
  </si>
  <si>
    <t>ks</t>
  </si>
  <si>
    <t>nové osazení směrových sloupků</t>
  </si>
  <si>
    <t>Ohumusování tl. 15 cm a zatravnění ploch do sklonu 1:10</t>
  </si>
  <si>
    <t>Ohumusování tl. 15 cm a zatravnění
[m2]</t>
  </si>
  <si>
    <t>Provedení dosypání nezpevněných krajnic (materiál PS 100%, min. podmínečně vhodný dle ČSN 73 6133)</t>
  </si>
  <si>
    <t>Nový povrch nezpevněné krajnice (R-materiál 0/22 tl. 15 cm)</t>
  </si>
  <si>
    <t>Dosyp nezpevněných krajnic
[m3]</t>
  </si>
  <si>
    <t>přesun objektu
[ks]</t>
  </si>
  <si>
    <t>přesun stávajícího sakrálního objektu }cca o 2-3 m, tj. vykopání+přesunutí)</t>
  </si>
  <si>
    <t xml:space="preserve">
přesun svodidla z meziskládky+opětovná montáž
stáv. svodidla</t>
  </si>
  <si>
    <t>výkopy
[m3]</t>
  </si>
  <si>
    <t>Násypy a dosypy</t>
  </si>
  <si>
    <t>Násypy
[m3]</t>
  </si>
  <si>
    <t>Odvoz zeminy z deponií - výkop/odkop z deponií</t>
  </si>
  <si>
    <t>Výkopy z depomií
[m3]</t>
  </si>
  <si>
    <t>SO 102</t>
  </si>
  <si>
    <t>SO 101 - realizace</t>
  </si>
  <si>
    <t>Řezání asf. vrstev tl. 20 cm</t>
  </si>
  <si>
    <t>Řezání asf. vrstev
[m]</t>
  </si>
  <si>
    <t>SO 101 - bourání</t>
  </si>
  <si>
    <t>SO 150</t>
  </si>
  <si>
    <t>Odstranění stáv. SDZ (komplet, plechy+sloupek+základ), přesun na mezideponii stavby</t>
  </si>
  <si>
    <t>Odstranění stáv. SDZ
[ks]</t>
  </si>
  <si>
    <t>Nové osazení stáv. SDZ
(z mezideponie)</t>
  </si>
  <si>
    <t>Nové osazení SDZ
[ks]</t>
  </si>
  <si>
    <t>SO 151</t>
  </si>
  <si>
    <t>DIO - komplet
[ks]</t>
  </si>
  <si>
    <t>1 ks</t>
  </si>
  <si>
    <t>DIO - posuvné - schémata C/4+C/5 
dle TP66</t>
  </si>
  <si>
    <t>Úprava vtoku do propustku
kamenná DL do bet. lože 10 cm</t>
  </si>
  <si>
    <t>Šikmá čela - lomový kámen do bet. lože 10 cm</t>
  </si>
  <si>
    <t>Vtok do propustku - dno
[m2]</t>
  </si>
  <si>
    <t>VV/R-úprava</t>
  </si>
  <si>
    <t>CELKEM-úprava</t>
  </si>
  <si>
    <t>Vybourání stáv. propustku - trouby DN 500 (vč. odvozu na skládku+skládkovné)</t>
  </si>
  <si>
    <t>Vybourání stáv. propustků - trubní část šikmá (čelová) - DN600 - (vč. odvozu na skládku+skládkovné)</t>
  </si>
  <si>
    <t>Vybourání stáv. čel
(lomový kámen do
bet. dlažby 15 cm) - vč. odvozu na skládku+skládkovné)</t>
  </si>
  <si>
    <t>Trubní část - šikmá čela
1:1.5 
(např. http://www.betonika.cz/rubriky/produkty/cela-propustku/)</t>
  </si>
  <si>
    <t>Šikmá čela - trubní část+bet. lože tl. 10 cm+osazení
[ks]</t>
  </si>
  <si>
    <t>výkop pro štěrková pera
[m3]</t>
  </si>
  <si>
    <t>realizace štěrkového pera
HDK 32/63
[m3]</t>
  </si>
  <si>
    <t>provedení štěrkových per / odvodňovacích žeber
vykopání drénu / naplnění HDK 32/63</t>
  </si>
  <si>
    <t>Demontáž pásnice stávajícího svodidla+převoz a 
složení na meziskládku</t>
  </si>
  <si>
    <t>Pásnice svodidla
[m]</t>
  </si>
  <si>
    <t xml:space="preserve">
přesun pásnice svodidla u meziskládky+opětovná montáž
stáv. pásnice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</si>
</sst>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radil, Jan" id="{3F8F4002-321B-4244-B2D2-4BE6D7AD107F}" userId="S::jan.hradil@vinconsult.cz::3486cb12-94fc-4a10-b5e8-38cf5b7b3256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W2" dT="2024-05-21T12:22:36.54" personId="{3F8F4002-321B-4244-B2D2-4BE6D7AD107F}" id="{6D135B18-B4AE-442E-B5FB-E6D30C0EBCB0}">
    <text>90% ze stávajícího materiálu (vybouraného), 10% bude nový materiál (doplnění)</text>
  </threadedComment>
  <threadedComment ref="Y2" dT="2024-05-21T12:25:39.51" personId="{3F8F4002-321B-4244-B2D2-4BE6D7AD107F}" id="{A54C9F80-6626-4A79-B06A-CBBB1E611786}">
    <text>80% využití stávajících, 20% nových (tj. včetně dodávky materiálu)</text>
  </threadedComment>
  <threadedComment ref="AA2" dT="2024-05-21T11:50:24.94" personId="{3F8F4002-321B-4244-B2D2-4BE6D7AD107F}" id="{5A60D9DF-B172-45BA-9C8D-626B705038CF}">
    <text>Položky identické, jako původní rozpočet - objekt SO 101.104</text>
  </threadedComment>
  <threadedComment ref="AB2" dT="2024-05-21T11:50:46.34" personId="{3F8F4002-321B-4244-B2D2-4BE6D7AD107F}" id="{2381C181-E838-4771-A330-FD0223482E49}">
    <text>Položky identické, jako původní rozpočet - objekt SO 101.104</text>
  </threadedComment>
  <threadedComment ref="AE2" dT="2024-10-11T07:34:13.05" personId="{3F8F4002-321B-4244-B2D2-4BE6D7AD107F}" id="{2DAB7268-E44D-4B54-9DE7-887DF9253222}">
    <text>Nebude realizováno</text>
  </threadedComment>
  <threadedComment ref="AF2" dT="2024-05-21T13:06:57.28" personId="{3F8F4002-321B-4244-B2D2-4BE6D7AD107F}" id="{BFEB0840-CE93-494B-9091-E81F11148745}">
    <text>https://mapy.cz/zakladni?source=muni&amp;id=1313&amp;pid=92984047&amp;newest=1&amp;yaw=1.684&amp;fov=1.218&amp;pitch=0.356&amp;x=13.4406772&amp;y=49.3219289&amp;ds=1&amp;z=18&amp;ovl=8</text>
    <extLst>
      <x:ext xmlns:xltc2="http://schemas.microsoft.com/office/spreadsheetml/2020/threadedcomments2" uri="{F7C98A9C-CBB3-438F-8F68-D28B6AF4A901}">
        <xltc2:checksum>2999343198</xltc2:checksum>
        <xltc2:hyperlink startIndex="0" length="140" url="https://mapy.cz/zakladni?source=muni&amp;id=1313&amp;pid=92984047&amp;newest=1&amp;yaw=1.684&amp;fov=1.218&amp;pitch=0.356&amp;x=13.4406772&amp;y=49.3219289&amp;ds=1&amp;z=18&amp;ovl=8"/>
      </x:ext>
    </extLst>
  </threadedComment>
  <threadedComment ref="F4" dT="2024-05-21T12:24:49.01" personId="{3F8F4002-321B-4244-B2D2-4BE6D7AD107F}" id="{D473BCFD-886E-4129-80E7-6F035858D15D}">
    <text>Bílé sloupky</text>
  </threadedComment>
  <threadedComment ref="Y4" dT="2024-05-21T12:24:49.01" personId="{3F8F4002-321B-4244-B2D2-4BE6D7AD107F}" id="{1C8AB461-B35E-4723-BF69-7514DB297D5C}">
    <text>Bílé sloupky</text>
  </threadedComment>
  <threadedComment ref="AK4" dT="2024-05-23T12:15:15.12" personId="{3F8F4002-321B-4244-B2D2-4BE6D7AD107F}" id="{C85F75E7-CF4F-4BFC-9C38-3A3333A9D89A}">
    <text>DEPONIE 1 - staničení 0+165,00</text>
  </threadedComment>
  <threadedComment ref="AL4" dT="2024-05-23T13:01:05.79" personId="{3F8F4002-321B-4244-B2D2-4BE6D7AD107F}" id="{1BD64345-5EC9-475C-AE13-CB725E980B8F}">
    <text>Výstražné značky A1-A30</text>
  </threadedComment>
  <threadedComment ref="AM4" dT="2024-05-23T13:02:35.70" personId="{3F8F4002-321B-4244-B2D2-4BE6D7AD107F}" id="{584BCBE1-ADCF-418C-A6BE-EAC428A968B1}">
    <text>Výstražné značky A1-A30</text>
  </threadedComment>
  <threadedComment ref="AN4" dT="2024-05-23T13:17:10.32" personId="{3F8F4002-321B-4244-B2D2-4BE6D7AD107F}" id="{636F6AD8-3E32-47B1-A5CE-300613FA83D9}">
    <text>Předepsat cenu - 1,5 mil Kč</text>
  </threadedComment>
  <threadedComment ref="F5" dT="2024-05-21T12:24:57.77" personId="{3F8F4002-321B-4244-B2D2-4BE6D7AD107F}" id="{AE66F2E1-B848-41EE-A15E-3A36EDDD1076}">
    <text>Červené sloupky</text>
  </threadedComment>
  <threadedComment ref="Y5" dT="2024-05-21T12:24:57.77" personId="{3F8F4002-321B-4244-B2D2-4BE6D7AD107F}" id="{F2AC7629-767D-4713-B1A5-870781223C77}">
    <text>Červené sloupky</text>
  </threadedComment>
  <threadedComment ref="AK5" dT="2024-05-23T12:15:51.74" personId="{3F8F4002-321B-4244-B2D2-4BE6D7AD107F}" id="{CC006659-B458-4534-9A11-3A3DAE25FA5C}">
    <text>DEPONIE 2 - staničení 0+214,60</text>
  </threadedComment>
  <threadedComment ref="AL5" dT="2024-05-23T13:01:28.68" personId="{3F8F4002-321B-4244-B2D2-4BE6D7AD107F}" id="{3356442A-FCB7-4AAA-84C3-6BD2A758F8D1}">
    <text xml:space="preserve">Zákazové / příkazové značky </text>
  </threadedComment>
  <threadedComment ref="AM5" dT="2024-05-23T13:02:46.00" personId="{3F8F4002-321B-4244-B2D2-4BE6D7AD107F}" id="{7C9A16EC-72B4-41E9-A575-105CEA420787}">
    <text xml:space="preserve">Zákazové / příkazové značky </text>
  </threadedComment>
  <threadedComment ref="AK6" dT="2024-05-23T12:16:41.75" personId="{3F8F4002-321B-4244-B2D2-4BE6D7AD107F}" id="{FC88E30D-7874-4010-9688-2C71064DEBC1}">
    <text>DEPONIE 3 - staničení 1+845,00</text>
  </threadedComment>
  <threadedComment ref="AK7" dT="2024-05-23T12:17:26.23" personId="{3F8F4002-321B-4244-B2D2-4BE6D7AD107F}" id="{EAB63260-8C9B-414D-A5EE-770F689F0CAA}">
    <text>DEPONIE 4 - staničení 2+670,00</text>
  </threadedComment>
  <threadedComment ref="Z51" dT="2024-05-23T12:54:50.93" personId="{3F8F4002-321B-4244-B2D2-4BE6D7AD107F}" id="{F65C98AC-012C-4362-970C-900B19FD6B56}">
    <text>Z toho 725 m (polovina vybouraných) budou staré žlabovky, tj. bez dodávky materiálu, pouze přesun z mezideponie, zbytek (tj 2600-725=1875 m) bude komplet včetně dodání materiálu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F51C-0D56-4F56-A89A-578CB7500F70}">
  <dimension ref="A1:AP52"/>
  <sheetViews>
    <sheetView tabSelected="1" topLeftCell="A4" zoomScale="85" zoomScaleNormal="85" workbookViewId="0">
      <selection activeCell="AG25" sqref="AG25"/>
    </sheetView>
  </sheetViews>
  <sheetFormatPr defaultRowHeight="15" x14ac:dyDescent="0.25"/>
  <cols>
    <col min="1" max="1" width="14.85546875" customWidth="1"/>
    <col min="2" max="6" width="20.7109375" style="2" customWidth="1"/>
    <col min="7" max="7" width="25.7109375" style="14" customWidth="1"/>
    <col min="8" max="8" width="20.7109375" style="2" customWidth="1"/>
    <col min="9" max="9" width="29.42578125" style="2" customWidth="1"/>
    <col min="10" max="11" width="20.7109375" style="2" customWidth="1"/>
    <col min="12" max="12" width="20.7109375" style="14" customWidth="1"/>
    <col min="13" max="13" width="20.7109375" style="12" customWidth="1"/>
    <col min="14" max="14" width="20.7109375" style="14" customWidth="1"/>
    <col min="15" max="16" width="20.7109375" style="2" customWidth="1"/>
    <col min="17" max="17" width="36.85546875" style="2" customWidth="1"/>
    <col min="18" max="18" width="41.5703125" style="2" customWidth="1"/>
    <col min="19" max="20" width="38.85546875" style="2" customWidth="1"/>
    <col min="21" max="21" width="27.42578125" style="2" customWidth="1"/>
    <col min="22" max="23" width="26.85546875" style="2" customWidth="1"/>
    <col min="24" max="24" width="26.85546875" style="14" customWidth="1"/>
    <col min="25" max="25" width="26.85546875" style="2" customWidth="1"/>
    <col min="26" max="26" width="20.7109375" style="2" customWidth="1"/>
    <col min="27" max="30" width="25.7109375" style="2" customWidth="1"/>
    <col min="31" max="31" width="27.7109375" style="28" customWidth="1"/>
    <col min="32" max="32" width="20.7109375" style="2" customWidth="1"/>
    <col min="33" max="33" width="21.7109375" style="14" customWidth="1"/>
    <col min="34" max="34" width="22.7109375" style="14" customWidth="1"/>
    <col min="35" max="37" width="20.7109375" style="2" customWidth="1"/>
    <col min="38" max="38" width="27" style="2" customWidth="1"/>
    <col min="39" max="39" width="25.5703125" style="2" customWidth="1"/>
    <col min="40" max="40" width="32.7109375" style="2" customWidth="1"/>
    <col min="41" max="41" width="31.85546875" style="2" customWidth="1"/>
    <col min="42" max="42" width="28.42578125" style="2" customWidth="1"/>
  </cols>
  <sheetData>
    <row r="1" spans="1:42" x14ac:dyDescent="0.25">
      <c r="B1" s="38" t="s">
        <v>57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37" t="s">
        <v>54</v>
      </c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2" t="s">
        <v>53</v>
      </c>
      <c r="AL1" s="38" t="s">
        <v>58</v>
      </c>
      <c r="AM1" s="38"/>
      <c r="AN1" s="2" t="s">
        <v>63</v>
      </c>
    </row>
    <row r="2" spans="1:42" s="2" customFormat="1" ht="114.75" customHeight="1" x14ac:dyDescent="0.25">
      <c r="B2" s="7" t="s">
        <v>3</v>
      </c>
      <c r="C2" s="7" t="s">
        <v>5</v>
      </c>
      <c r="D2" s="7" t="s">
        <v>7</v>
      </c>
      <c r="E2" s="7" t="s">
        <v>80</v>
      </c>
      <c r="F2" s="7" t="s">
        <v>9</v>
      </c>
      <c r="G2" s="17" t="s">
        <v>12</v>
      </c>
      <c r="H2" s="7" t="s">
        <v>13</v>
      </c>
      <c r="I2" s="7" t="s">
        <v>29</v>
      </c>
      <c r="J2" s="7" t="s">
        <v>17</v>
      </c>
      <c r="K2" s="7" t="s">
        <v>72</v>
      </c>
      <c r="L2" s="17" t="s">
        <v>73</v>
      </c>
      <c r="M2" s="10" t="s">
        <v>74</v>
      </c>
      <c r="N2" s="17" t="s">
        <v>20</v>
      </c>
      <c r="O2" s="7" t="s">
        <v>55</v>
      </c>
      <c r="P2" s="7" t="s">
        <v>43</v>
      </c>
      <c r="Q2" s="7" t="s">
        <v>42</v>
      </c>
      <c r="R2" s="7" t="s">
        <v>24</v>
      </c>
      <c r="S2" s="7" t="s">
        <v>25</v>
      </c>
      <c r="T2" s="7" t="s">
        <v>36</v>
      </c>
      <c r="U2" s="7" t="s">
        <v>40</v>
      </c>
      <c r="V2" s="7" t="s">
        <v>37</v>
      </c>
      <c r="W2" s="7" t="s">
        <v>47</v>
      </c>
      <c r="X2" s="17" t="s">
        <v>82</v>
      </c>
      <c r="Y2" s="7" t="s">
        <v>39</v>
      </c>
      <c r="Z2" s="7" t="s">
        <v>27</v>
      </c>
      <c r="AA2" s="7" t="s">
        <v>31</v>
      </c>
      <c r="AB2" s="7" t="s">
        <v>68</v>
      </c>
      <c r="AC2" s="7" t="s">
        <v>75</v>
      </c>
      <c r="AD2" s="7" t="s">
        <v>67</v>
      </c>
      <c r="AE2" s="26" t="s">
        <v>34</v>
      </c>
      <c r="AF2" s="7" t="s">
        <v>46</v>
      </c>
      <c r="AG2" s="40" t="s">
        <v>79</v>
      </c>
      <c r="AH2" s="40"/>
      <c r="AI2" s="2" t="s">
        <v>2</v>
      </c>
      <c r="AJ2" s="2" t="s">
        <v>49</v>
      </c>
      <c r="AK2" s="7" t="s">
        <v>51</v>
      </c>
      <c r="AL2" s="7" t="s">
        <v>59</v>
      </c>
      <c r="AM2" s="7" t="s">
        <v>61</v>
      </c>
      <c r="AN2" s="7" t="s">
        <v>66</v>
      </c>
    </row>
    <row r="3" spans="1:42" s="1" customFormat="1" ht="48" customHeight="1" x14ac:dyDescent="0.25">
      <c r="B3" s="6" t="s">
        <v>4</v>
      </c>
      <c r="C3" s="6" t="s">
        <v>6</v>
      </c>
      <c r="D3" s="6" t="s">
        <v>8</v>
      </c>
      <c r="E3" s="6" t="s">
        <v>81</v>
      </c>
      <c r="F3" s="6" t="s">
        <v>10</v>
      </c>
      <c r="G3" s="18" t="s">
        <v>11</v>
      </c>
      <c r="H3" s="6" t="s">
        <v>14</v>
      </c>
      <c r="I3" s="6" t="s">
        <v>15</v>
      </c>
      <c r="J3" s="6" t="s">
        <v>16</v>
      </c>
      <c r="K3" s="6" t="s">
        <v>18</v>
      </c>
      <c r="L3" s="18" t="s">
        <v>18</v>
      </c>
      <c r="M3" s="11" t="s">
        <v>19</v>
      </c>
      <c r="N3" s="18" t="s">
        <v>21</v>
      </c>
      <c r="O3" s="6" t="s">
        <v>56</v>
      </c>
      <c r="P3" s="6" t="s">
        <v>22</v>
      </c>
      <c r="Q3" s="6" t="s">
        <v>44</v>
      </c>
      <c r="R3" s="6" t="s">
        <v>23</v>
      </c>
      <c r="S3" s="6" t="s">
        <v>26</v>
      </c>
      <c r="T3" s="6" t="s">
        <v>35</v>
      </c>
      <c r="U3" s="6" t="s">
        <v>41</v>
      </c>
      <c r="V3" s="6" t="s">
        <v>38</v>
      </c>
      <c r="W3" s="6" t="s">
        <v>8</v>
      </c>
      <c r="X3" s="18" t="s">
        <v>81</v>
      </c>
      <c r="Y3" s="6" t="s">
        <v>10</v>
      </c>
      <c r="Z3" s="6" t="s">
        <v>28</v>
      </c>
      <c r="AA3" s="6" t="s">
        <v>30</v>
      </c>
      <c r="AB3" s="6" t="s">
        <v>32</v>
      </c>
      <c r="AC3" s="6" t="s">
        <v>76</v>
      </c>
      <c r="AD3" s="6" t="s">
        <v>69</v>
      </c>
      <c r="AE3" s="27" t="s">
        <v>33</v>
      </c>
      <c r="AF3" s="6" t="s">
        <v>45</v>
      </c>
      <c r="AG3" s="18" t="s">
        <v>77</v>
      </c>
      <c r="AH3" s="18" t="s">
        <v>78</v>
      </c>
      <c r="AI3" s="6" t="s">
        <v>48</v>
      </c>
      <c r="AJ3" s="6" t="s">
        <v>50</v>
      </c>
      <c r="AK3" s="6" t="s">
        <v>52</v>
      </c>
      <c r="AL3" s="6" t="s">
        <v>60</v>
      </c>
      <c r="AM3" s="6" t="s">
        <v>62</v>
      </c>
      <c r="AN3" s="6" t="s">
        <v>64</v>
      </c>
      <c r="AO3" s="3"/>
      <c r="AP3" s="6"/>
    </row>
    <row r="4" spans="1:42" x14ac:dyDescent="0.25">
      <c r="A4">
        <v>1</v>
      </c>
      <c r="B4" s="2">
        <v>8500</v>
      </c>
      <c r="C4" s="2">
        <f>8500*0.3</f>
        <v>2550</v>
      </c>
      <c r="D4" s="2">
        <v>193</v>
      </c>
      <c r="E4" s="2">
        <v>250</v>
      </c>
      <c r="F4" s="2">
        <v>225</v>
      </c>
      <c r="G4" s="14">
        <v>62</v>
      </c>
      <c r="H4" s="2">
        <v>15</v>
      </c>
      <c r="I4" s="2">
        <v>51</v>
      </c>
      <c r="J4" s="2">
        <v>5373</v>
      </c>
      <c r="K4" s="2">
        <v>14</v>
      </c>
      <c r="L4" s="14">
        <f>39*2</f>
        <v>78</v>
      </c>
      <c r="M4" s="12">
        <v>6</v>
      </c>
      <c r="N4" s="14">
        <v>62</v>
      </c>
      <c r="O4" s="2">
        <v>14</v>
      </c>
      <c r="P4" s="2">
        <v>7534</v>
      </c>
      <c r="Q4" s="2">
        <f>P4*1</f>
        <v>7534</v>
      </c>
      <c r="R4" s="2">
        <f>8150*1.2</f>
        <v>9780</v>
      </c>
      <c r="S4" s="2">
        <f>29512*1.2</f>
        <v>35414.400000000001</v>
      </c>
      <c r="T4" s="2">
        <v>440</v>
      </c>
      <c r="U4" s="2">
        <v>1400</v>
      </c>
      <c r="V4" s="2">
        <v>10</v>
      </c>
      <c r="W4" s="2">
        <v>193</v>
      </c>
      <c r="X4" s="14">
        <v>250</v>
      </c>
      <c r="Y4" s="2">
        <v>225</v>
      </c>
      <c r="Z4" s="2">
        <v>30</v>
      </c>
      <c r="AA4" s="2">
        <v>14</v>
      </c>
      <c r="AB4" s="2">
        <v>6</v>
      </c>
      <c r="AC4" s="2">
        <v>39</v>
      </c>
      <c r="AD4" s="2">
        <v>10</v>
      </c>
      <c r="AE4" s="28">
        <v>44</v>
      </c>
      <c r="AF4" s="2">
        <v>1</v>
      </c>
      <c r="AG4" s="14">
        <f>38*5</f>
        <v>190</v>
      </c>
      <c r="AH4" s="14">
        <f>38*5</f>
        <v>190</v>
      </c>
      <c r="AI4" s="2">
        <v>1266</v>
      </c>
      <c r="AJ4" s="2">
        <v>155</v>
      </c>
      <c r="AK4" s="2">
        <v>2873</v>
      </c>
      <c r="AL4" s="2">
        <v>12</v>
      </c>
      <c r="AM4" s="2">
        <v>12</v>
      </c>
      <c r="AN4" s="2" t="s">
        <v>65</v>
      </c>
    </row>
    <row r="5" spans="1:42" x14ac:dyDescent="0.25">
      <c r="A5">
        <f>A4+1</f>
        <v>2</v>
      </c>
      <c r="C5" s="2">
        <f>4362*0.4*1.5</f>
        <v>2617.2000000000003</v>
      </c>
      <c r="D5" s="2">
        <v>193</v>
      </c>
      <c r="F5" s="2">
        <v>44</v>
      </c>
      <c r="G5" s="14">
        <v>57</v>
      </c>
      <c r="H5" s="2">
        <v>15</v>
      </c>
      <c r="I5" s="2">
        <v>65</v>
      </c>
      <c r="K5" s="2">
        <v>14</v>
      </c>
      <c r="M5" s="12">
        <v>6</v>
      </c>
      <c r="N5" s="14">
        <v>57</v>
      </c>
      <c r="O5" s="2">
        <v>14</v>
      </c>
      <c r="T5" s="2">
        <v>150</v>
      </c>
      <c r="V5" s="2">
        <v>12</v>
      </c>
      <c r="W5" s="2">
        <v>193</v>
      </c>
      <c r="Y5" s="2">
        <v>44</v>
      </c>
      <c r="Z5" s="2">
        <v>23</v>
      </c>
      <c r="AA5" s="2">
        <v>14</v>
      </c>
      <c r="AB5" s="2">
        <v>6</v>
      </c>
      <c r="AC5" s="2">
        <v>2</v>
      </c>
      <c r="AG5" s="14">
        <f>23*5</f>
        <v>115</v>
      </c>
      <c r="AH5" s="14">
        <f>23*5</f>
        <v>115</v>
      </c>
      <c r="AI5" s="2">
        <v>1188</v>
      </c>
      <c r="AJ5" s="2">
        <v>260</v>
      </c>
      <c r="AK5" s="2">
        <v>8907</v>
      </c>
      <c r="AL5" s="2">
        <v>4</v>
      </c>
      <c r="AM5" s="2">
        <v>4</v>
      </c>
    </row>
    <row r="6" spans="1:42" x14ac:dyDescent="0.25">
      <c r="A6">
        <f t="shared" ref="A6:A45" si="0">A5+1</f>
        <v>3</v>
      </c>
      <c r="D6" s="2">
        <v>121</v>
      </c>
      <c r="G6" s="33">
        <v>25</v>
      </c>
      <c r="I6" s="2">
        <v>41</v>
      </c>
      <c r="M6" s="12">
        <v>8</v>
      </c>
      <c r="N6" s="33">
        <v>25</v>
      </c>
      <c r="S6" s="9"/>
      <c r="T6" s="9">
        <v>90</v>
      </c>
      <c r="U6" s="9"/>
      <c r="V6" s="9"/>
      <c r="W6" s="2">
        <v>121</v>
      </c>
      <c r="Z6" s="2">
        <v>22</v>
      </c>
      <c r="AB6" s="2">
        <v>8</v>
      </c>
      <c r="AC6" s="2">
        <v>2</v>
      </c>
      <c r="AE6" s="8"/>
      <c r="AI6" s="25">
        <f>39*2*1.5*1</f>
        <v>117</v>
      </c>
      <c r="AK6" s="2">
        <v>477</v>
      </c>
    </row>
    <row r="7" spans="1:42" x14ac:dyDescent="0.25">
      <c r="A7">
        <f t="shared" si="0"/>
        <v>4</v>
      </c>
      <c r="D7" s="2">
        <v>117</v>
      </c>
      <c r="I7" s="2">
        <v>24</v>
      </c>
      <c r="M7" s="12">
        <v>8</v>
      </c>
      <c r="S7" s="9"/>
      <c r="T7" s="9">
        <v>210</v>
      </c>
      <c r="U7" s="9"/>
      <c r="V7" s="9"/>
      <c r="W7" s="2">
        <v>117</v>
      </c>
      <c r="Z7" s="2">
        <v>152</v>
      </c>
      <c r="AB7" s="2">
        <v>8</v>
      </c>
      <c r="AE7" s="8"/>
      <c r="AK7" s="2">
        <v>2875</v>
      </c>
    </row>
    <row r="8" spans="1:42" x14ac:dyDescent="0.25">
      <c r="A8">
        <f t="shared" si="0"/>
        <v>5</v>
      </c>
      <c r="D8" s="2">
        <v>117</v>
      </c>
      <c r="I8" s="2">
        <v>42</v>
      </c>
      <c r="M8" s="12">
        <v>10</v>
      </c>
      <c r="T8" s="2">
        <v>6000</v>
      </c>
      <c r="W8" s="2">
        <v>117</v>
      </c>
      <c r="Z8" s="2">
        <v>51</v>
      </c>
      <c r="AB8" s="2">
        <v>15</v>
      </c>
    </row>
    <row r="9" spans="1:42" x14ac:dyDescent="0.25">
      <c r="A9">
        <f t="shared" si="0"/>
        <v>6</v>
      </c>
      <c r="D9" s="2">
        <v>116</v>
      </c>
      <c r="I9" s="2">
        <v>197</v>
      </c>
      <c r="M9" s="12">
        <v>10</v>
      </c>
      <c r="W9" s="2">
        <v>116</v>
      </c>
      <c r="Z9" s="2">
        <v>42</v>
      </c>
      <c r="AB9" s="2">
        <v>18</v>
      </c>
    </row>
    <row r="10" spans="1:42" x14ac:dyDescent="0.25">
      <c r="A10">
        <f t="shared" si="0"/>
        <v>7</v>
      </c>
      <c r="D10" s="2">
        <v>76</v>
      </c>
      <c r="I10" s="2">
        <v>165</v>
      </c>
      <c r="M10" s="24">
        <f>39*10</f>
        <v>390</v>
      </c>
      <c r="W10" s="2">
        <v>76</v>
      </c>
      <c r="Z10" s="2">
        <v>65</v>
      </c>
      <c r="AB10" s="25">
        <f>277*1.2</f>
        <v>332.4</v>
      </c>
      <c r="AC10" s="25"/>
    </row>
    <row r="11" spans="1:42" x14ac:dyDescent="0.25">
      <c r="A11">
        <f t="shared" si="0"/>
        <v>8</v>
      </c>
      <c r="D11" s="2">
        <v>96</v>
      </c>
      <c r="I11" s="2">
        <v>137</v>
      </c>
      <c r="W11" s="2">
        <v>96</v>
      </c>
      <c r="Z11" s="2">
        <v>42</v>
      </c>
    </row>
    <row r="12" spans="1:42" x14ac:dyDescent="0.25">
      <c r="A12">
        <f t="shared" si="0"/>
        <v>9</v>
      </c>
      <c r="D12" s="2">
        <v>269</v>
      </c>
      <c r="I12" s="2">
        <v>45</v>
      </c>
      <c r="W12" s="2">
        <v>269</v>
      </c>
      <c r="Z12" s="2">
        <v>24</v>
      </c>
    </row>
    <row r="13" spans="1:42" x14ac:dyDescent="0.25">
      <c r="A13">
        <f t="shared" si="0"/>
        <v>10</v>
      </c>
      <c r="D13" s="2">
        <v>116</v>
      </c>
      <c r="I13" s="2">
        <v>95</v>
      </c>
      <c r="W13" s="2">
        <v>116</v>
      </c>
      <c r="Z13" s="2">
        <v>197</v>
      </c>
    </row>
    <row r="14" spans="1:42" x14ac:dyDescent="0.25">
      <c r="A14">
        <f t="shared" si="0"/>
        <v>11</v>
      </c>
      <c r="D14" s="2">
        <v>116</v>
      </c>
      <c r="I14" s="2">
        <v>21</v>
      </c>
      <c r="W14" s="2">
        <v>116</v>
      </c>
      <c r="Z14" s="2">
        <v>165</v>
      </c>
    </row>
    <row r="15" spans="1:42" x14ac:dyDescent="0.25">
      <c r="A15">
        <f t="shared" si="0"/>
        <v>12</v>
      </c>
      <c r="D15" s="2">
        <v>184</v>
      </c>
      <c r="I15" s="2">
        <v>65</v>
      </c>
      <c r="W15" s="2">
        <v>184</v>
      </c>
      <c r="Z15" s="2">
        <v>137</v>
      </c>
    </row>
    <row r="16" spans="1:42" x14ac:dyDescent="0.25">
      <c r="A16">
        <f t="shared" si="0"/>
        <v>13</v>
      </c>
      <c r="D16" s="2">
        <v>136</v>
      </c>
      <c r="I16" s="2">
        <v>65</v>
      </c>
      <c r="W16" s="2">
        <v>136</v>
      </c>
      <c r="Z16" s="2">
        <v>17</v>
      </c>
    </row>
    <row r="17" spans="1:26" x14ac:dyDescent="0.25">
      <c r="A17">
        <f t="shared" si="0"/>
        <v>14</v>
      </c>
      <c r="D17" s="2">
        <v>35</v>
      </c>
      <c r="I17" s="2">
        <v>48</v>
      </c>
      <c r="W17" s="2">
        <v>35</v>
      </c>
      <c r="Z17" s="2">
        <v>124</v>
      </c>
    </row>
    <row r="18" spans="1:26" x14ac:dyDescent="0.25">
      <c r="A18">
        <f t="shared" si="0"/>
        <v>15</v>
      </c>
      <c r="D18" s="2">
        <v>31</v>
      </c>
      <c r="I18" s="2">
        <v>26</v>
      </c>
      <c r="W18" s="2">
        <v>31</v>
      </c>
      <c r="Z18" s="2">
        <v>16</v>
      </c>
    </row>
    <row r="19" spans="1:26" x14ac:dyDescent="0.25">
      <c r="A19">
        <f t="shared" si="0"/>
        <v>16</v>
      </c>
      <c r="D19" s="2">
        <v>31</v>
      </c>
      <c r="I19" s="2">
        <v>240</v>
      </c>
      <c r="W19" s="2">
        <v>31</v>
      </c>
      <c r="Z19" s="2">
        <v>65</v>
      </c>
    </row>
    <row r="20" spans="1:26" x14ac:dyDescent="0.25">
      <c r="A20">
        <f t="shared" si="0"/>
        <v>17</v>
      </c>
      <c r="D20" s="2">
        <v>31</v>
      </c>
      <c r="I20" s="2">
        <v>70</v>
      </c>
      <c r="W20" s="2">
        <v>31</v>
      </c>
      <c r="Z20" s="2">
        <v>95</v>
      </c>
    </row>
    <row r="21" spans="1:26" x14ac:dyDescent="0.25">
      <c r="A21">
        <f t="shared" si="0"/>
        <v>18</v>
      </c>
      <c r="I21" s="2">
        <v>19</v>
      </c>
      <c r="Z21" s="2">
        <v>65</v>
      </c>
    </row>
    <row r="22" spans="1:26" x14ac:dyDescent="0.25">
      <c r="A22">
        <f t="shared" si="0"/>
        <v>19</v>
      </c>
      <c r="I22" s="2">
        <v>10</v>
      </c>
      <c r="Z22" s="2">
        <v>8</v>
      </c>
    </row>
    <row r="23" spans="1:26" x14ac:dyDescent="0.25">
      <c r="A23">
        <f t="shared" si="0"/>
        <v>20</v>
      </c>
      <c r="Z23" s="2">
        <v>26</v>
      </c>
    </row>
    <row r="24" spans="1:26" x14ac:dyDescent="0.25">
      <c r="A24">
        <f t="shared" si="0"/>
        <v>21</v>
      </c>
      <c r="Z24" s="2">
        <v>56</v>
      </c>
    </row>
    <row r="25" spans="1:26" x14ac:dyDescent="0.25">
      <c r="A25">
        <f t="shared" si="0"/>
        <v>22</v>
      </c>
      <c r="Z25" s="2">
        <v>21</v>
      </c>
    </row>
    <row r="26" spans="1:26" x14ac:dyDescent="0.25">
      <c r="A26">
        <f t="shared" si="0"/>
        <v>23</v>
      </c>
      <c r="Z26" s="2">
        <v>75</v>
      </c>
    </row>
    <row r="27" spans="1:26" x14ac:dyDescent="0.25">
      <c r="A27">
        <f t="shared" si="0"/>
        <v>24</v>
      </c>
      <c r="Z27" s="2">
        <v>35</v>
      </c>
    </row>
    <row r="28" spans="1:26" x14ac:dyDescent="0.25">
      <c r="A28">
        <f t="shared" si="0"/>
        <v>25</v>
      </c>
      <c r="Z28" s="2">
        <v>11</v>
      </c>
    </row>
    <row r="29" spans="1:26" x14ac:dyDescent="0.25">
      <c r="A29">
        <f t="shared" si="0"/>
        <v>26</v>
      </c>
      <c r="Z29" s="2">
        <v>13</v>
      </c>
    </row>
    <row r="30" spans="1:26" x14ac:dyDescent="0.25">
      <c r="A30">
        <f t="shared" si="0"/>
        <v>27</v>
      </c>
      <c r="Z30" s="2">
        <v>87</v>
      </c>
    </row>
    <row r="31" spans="1:26" x14ac:dyDescent="0.25">
      <c r="A31">
        <f t="shared" si="0"/>
        <v>28</v>
      </c>
      <c r="Z31" s="2">
        <v>65</v>
      </c>
    </row>
    <row r="32" spans="1:26" x14ac:dyDescent="0.25">
      <c r="A32">
        <f t="shared" si="0"/>
        <v>29</v>
      </c>
      <c r="Z32" s="2">
        <v>62</v>
      </c>
    </row>
    <row r="33" spans="1:42" x14ac:dyDescent="0.25">
      <c r="A33">
        <f t="shared" si="0"/>
        <v>30</v>
      </c>
      <c r="Z33" s="2">
        <v>12</v>
      </c>
    </row>
    <row r="34" spans="1:42" x14ac:dyDescent="0.25">
      <c r="A34">
        <f t="shared" si="0"/>
        <v>31</v>
      </c>
      <c r="Z34" s="2">
        <v>18</v>
      </c>
    </row>
    <row r="35" spans="1:42" x14ac:dyDescent="0.25">
      <c r="A35">
        <f t="shared" si="0"/>
        <v>32</v>
      </c>
      <c r="Z35" s="2">
        <v>31</v>
      </c>
    </row>
    <row r="36" spans="1:42" x14ac:dyDescent="0.25">
      <c r="A36">
        <f t="shared" si="0"/>
        <v>33</v>
      </c>
      <c r="Z36" s="2">
        <v>113</v>
      </c>
    </row>
    <row r="37" spans="1:42" x14ac:dyDescent="0.25">
      <c r="A37">
        <f t="shared" si="0"/>
        <v>34</v>
      </c>
      <c r="Z37" s="2">
        <v>26</v>
      </c>
    </row>
    <row r="38" spans="1:42" x14ac:dyDescent="0.25">
      <c r="A38">
        <f t="shared" si="0"/>
        <v>35</v>
      </c>
      <c r="Z38" s="2">
        <v>233</v>
      </c>
    </row>
    <row r="39" spans="1:42" x14ac:dyDescent="0.25">
      <c r="A39">
        <f t="shared" si="0"/>
        <v>36</v>
      </c>
      <c r="Z39" s="2">
        <v>170</v>
      </c>
    </row>
    <row r="40" spans="1:42" x14ac:dyDescent="0.25">
      <c r="A40">
        <f t="shared" si="0"/>
        <v>37</v>
      </c>
      <c r="Z40" s="2">
        <v>70</v>
      </c>
    </row>
    <row r="41" spans="1:42" x14ac:dyDescent="0.25">
      <c r="A41">
        <f t="shared" si="0"/>
        <v>38</v>
      </c>
      <c r="Z41" s="2">
        <v>19</v>
      </c>
    </row>
    <row r="42" spans="1:42" x14ac:dyDescent="0.25">
      <c r="A42">
        <f t="shared" si="0"/>
        <v>39</v>
      </c>
      <c r="Z42" s="2">
        <v>31</v>
      </c>
    </row>
    <row r="43" spans="1:42" x14ac:dyDescent="0.25">
      <c r="A43">
        <f t="shared" si="0"/>
        <v>40</v>
      </c>
    </row>
    <row r="44" spans="1:42" x14ac:dyDescent="0.25">
      <c r="A44">
        <f t="shared" si="0"/>
        <v>41</v>
      </c>
    </row>
    <row r="45" spans="1:42" x14ac:dyDescent="0.25">
      <c r="A45">
        <f t="shared" si="0"/>
        <v>42</v>
      </c>
    </row>
    <row r="46" spans="1:42" ht="14.25" customHeight="1" x14ac:dyDescent="0.25"/>
    <row r="47" spans="1:42" s="1" customFormat="1" x14ac:dyDescent="0.25">
      <c r="A47" s="1" t="s">
        <v>0</v>
      </c>
      <c r="B47" s="3">
        <f>SUM(B4:B46)</f>
        <v>8500</v>
      </c>
      <c r="C47" s="3">
        <f t="shared" ref="C47:AM47" si="1">SUM(C4:C46)</f>
        <v>5167.2000000000007</v>
      </c>
      <c r="D47" s="3">
        <f t="shared" si="1"/>
        <v>1978</v>
      </c>
      <c r="E47" s="3"/>
      <c r="F47" s="3">
        <f t="shared" si="1"/>
        <v>269</v>
      </c>
      <c r="G47" s="15">
        <f t="shared" si="1"/>
        <v>144</v>
      </c>
      <c r="H47" s="3">
        <f t="shared" si="1"/>
        <v>30</v>
      </c>
      <c r="I47" s="3">
        <f t="shared" si="1"/>
        <v>1426</v>
      </c>
      <c r="J47" s="3">
        <f t="shared" si="1"/>
        <v>5373</v>
      </c>
      <c r="K47" s="3">
        <f t="shared" si="1"/>
        <v>28</v>
      </c>
      <c r="L47" s="15">
        <v>78</v>
      </c>
      <c r="M47" s="3">
        <f t="shared" si="1"/>
        <v>438</v>
      </c>
      <c r="N47" s="15">
        <f t="shared" si="1"/>
        <v>144</v>
      </c>
      <c r="O47" s="3">
        <f t="shared" si="1"/>
        <v>28</v>
      </c>
      <c r="P47" s="3">
        <f t="shared" si="1"/>
        <v>7534</v>
      </c>
      <c r="Q47" s="3">
        <f t="shared" si="1"/>
        <v>7534</v>
      </c>
      <c r="R47" s="3">
        <f t="shared" si="1"/>
        <v>9780</v>
      </c>
      <c r="S47" s="3">
        <f t="shared" si="1"/>
        <v>35414.400000000001</v>
      </c>
      <c r="T47" s="3">
        <f t="shared" si="1"/>
        <v>6890</v>
      </c>
      <c r="U47" s="3">
        <f t="shared" si="1"/>
        <v>1400</v>
      </c>
      <c r="V47" s="3">
        <f t="shared" si="1"/>
        <v>22</v>
      </c>
      <c r="W47" s="3">
        <f t="shared" si="1"/>
        <v>1978</v>
      </c>
      <c r="X47" s="15"/>
      <c r="Y47" s="3">
        <f t="shared" si="1"/>
        <v>269</v>
      </c>
      <c r="Z47" s="3">
        <f t="shared" si="1"/>
        <v>2514</v>
      </c>
      <c r="AA47" s="3">
        <f t="shared" si="1"/>
        <v>28</v>
      </c>
      <c r="AB47" s="3">
        <f t="shared" si="1"/>
        <v>393.4</v>
      </c>
      <c r="AC47" s="3">
        <f t="shared" si="1"/>
        <v>43</v>
      </c>
      <c r="AD47" s="3">
        <v>10</v>
      </c>
      <c r="AE47" s="29">
        <v>0</v>
      </c>
      <c r="AF47" s="3">
        <f t="shared" si="1"/>
        <v>1</v>
      </c>
      <c r="AG47" s="15"/>
      <c r="AH47" s="15"/>
      <c r="AI47" s="3">
        <f t="shared" si="1"/>
        <v>2571</v>
      </c>
      <c r="AJ47" s="3">
        <f t="shared" si="1"/>
        <v>415</v>
      </c>
      <c r="AK47" s="3">
        <f t="shared" si="1"/>
        <v>15132</v>
      </c>
      <c r="AL47" s="3">
        <f t="shared" si="1"/>
        <v>16</v>
      </c>
      <c r="AM47" s="3">
        <f t="shared" si="1"/>
        <v>16</v>
      </c>
      <c r="AN47" s="3">
        <v>1</v>
      </c>
      <c r="AO47" s="3"/>
      <c r="AP47" s="3"/>
    </row>
    <row r="48" spans="1:42" s="22" customFormat="1" x14ac:dyDescent="0.25">
      <c r="A48" s="22" t="s">
        <v>71</v>
      </c>
      <c r="B48" s="23">
        <f>0.4*B47</f>
        <v>3400</v>
      </c>
      <c r="C48" s="23">
        <f>0.4*C47</f>
        <v>2066.8800000000006</v>
      </c>
      <c r="D48" s="23">
        <f>0.3*D47</f>
        <v>593.4</v>
      </c>
      <c r="E48" s="23">
        <v>250</v>
      </c>
      <c r="F48" s="23">
        <v>81</v>
      </c>
      <c r="G48" s="23">
        <v>144</v>
      </c>
      <c r="H48" s="23"/>
      <c r="I48" s="23"/>
      <c r="J48" s="23"/>
      <c r="K48" s="23"/>
      <c r="L48" s="23">
        <v>78</v>
      </c>
      <c r="M48" s="23">
        <v>438</v>
      </c>
      <c r="N48" s="23">
        <v>144</v>
      </c>
      <c r="O48" s="23"/>
      <c r="P48" s="23">
        <f>0.3*P47</f>
        <v>2260.1999999999998</v>
      </c>
      <c r="Q48" s="23">
        <f>0.3*Q47</f>
        <v>2260.1999999999998</v>
      </c>
      <c r="R48" s="23"/>
      <c r="S48" s="23"/>
      <c r="T48" s="34">
        <v>6890</v>
      </c>
      <c r="U48" s="23"/>
      <c r="V48" s="23"/>
      <c r="W48" s="23">
        <f>0.3*W47</f>
        <v>593.4</v>
      </c>
      <c r="X48" s="23">
        <v>250</v>
      </c>
      <c r="Y48" s="23">
        <v>81</v>
      </c>
      <c r="Z48" s="23"/>
      <c r="AA48" s="23"/>
      <c r="AB48" s="23">
        <v>393.4</v>
      </c>
      <c r="AC48" s="23">
        <v>43</v>
      </c>
      <c r="AD48" s="23"/>
      <c r="AE48" s="30">
        <v>0</v>
      </c>
      <c r="AF48" s="15"/>
      <c r="AG48" s="23">
        <v>305</v>
      </c>
      <c r="AH48" s="23">
        <v>305</v>
      </c>
      <c r="AI48" s="23">
        <v>2571</v>
      </c>
      <c r="AJ48" s="23"/>
      <c r="AK48" s="23"/>
      <c r="AL48" s="23"/>
      <c r="AM48" s="23"/>
      <c r="AN48" s="23"/>
      <c r="AO48" s="23"/>
      <c r="AP48" s="23"/>
    </row>
    <row r="49" spans="1:42" s="1" customFormat="1" x14ac:dyDescent="0.25">
      <c r="B49" s="3"/>
      <c r="C49" s="3"/>
      <c r="D49" s="3"/>
      <c r="E49" s="3"/>
      <c r="F49" s="3"/>
      <c r="G49" s="15"/>
      <c r="H49" s="3"/>
      <c r="I49" s="3"/>
      <c r="J49" s="3"/>
      <c r="K49" s="3"/>
      <c r="L49" s="15"/>
      <c r="M49" s="3"/>
      <c r="N49" s="15"/>
      <c r="O49" s="3"/>
      <c r="P49" s="3"/>
      <c r="Q49" s="3"/>
      <c r="R49" s="3"/>
      <c r="S49" s="3"/>
      <c r="T49" s="3"/>
      <c r="U49" s="3"/>
      <c r="V49" s="3"/>
      <c r="W49" s="3"/>
      <c r="X49" s="15"/>
      <c r="Y49" s="3"/>
      <c r="Z49" s="3"/>
      <c r="AA49" s="3"/>
      <c r="AB49" s="3"/>
      <c r="AC49" s="3"/>
      <c r="AD49" s="3"/>
      <c r="AE49" s="29"/>
      <c r="AF49" s="3"/>
      <c r="AG49" s="15"/>
      <c r="AH49" s="15"/>
      <c r="AI49" s="3"/>
      <c r="AJ49" s="3"/>
      <c r="AK49" s="3"/>
      <c r="AL49" s="3"/>
      <c r="AM49" s="3"/>
      <c r="AN49" s="3"/>
      <c r="AO49" s="3"/>
      <c r="AP49" s="3"/>
    </row>
    <row r="50" spans="1:42" x14ac:dyDescent="0.25">
      <c r="AN50" s="3"/>
    </row>
    <row r="51" spans="1:42" s="4" customFormat="1" ht="15.75" x14ac:dyDescent="0.25">
      <c r="A51" s="4" t="s">
        <v>1</v>
      </c>
      <c r="B51" s="5">
        <v>8700</v>
      </c>
      <c r="C51" s="5">
        <v>5400</v>
      </c>
      <c r="D51" s="5">
        <v>2000</v>
      </c>
      <c r="E51" s="5"/>
      <c r="F51" s="5">
        <v>269</v>
      </c>
      <c r="G51" s="16">
        <v>130</v>
      </c>
      <c r="H51" s="5">
        <v>30</v>
      </c>
      <c r="I51" s="5">
        <v>1450</v>
      </c>
      <c r="J51" s="5">
        <v>5400</v>
      </c>
      <c r="K51" s="5">
        <v>30</v>
      </c>
      <c r="L51" s="16">
        <v>78</v>
      </c>
      <c r="M51" s="13">
        <v>450</v>
      </c>
      <c r="N51" s="16">
        <v>130</v>
      </c>
      <c r="O51" s="5">
        <v>30</v>
      </c>
      <c r="P51" s="5">
        <v>7700</v>
      </c>
      <c r="Q51" s="5">
        <v>7700</v>
      </c>
      <c r="R51" s="5">
        <v>10200</v>
      </c>
      <c r="S51" s="5">
        <v>37500</v>
      </c>
      <c r="T51" s="5">
        <f>1.2*T47</f>
        <v>8268</v>
      </c>
      <c r="U51" s="5">
        <v>1500</v>
      </c>
      <c r="V51" s="5">
        <v>25</v>
      </c>
      <c r="W51" s="5">
        <v>2000</v>
      </c>
      <c r="X51" s="16"/>
      <c r="Y51" s="5">
        <v>269</v>
      </c>
      <c r="Z51" s="5">
        <v>2600</v>
      </c>
      <c r="AA51" s="5">
        <v>28</v>
      </c>
      <c r="AB51" s="5">
        <v>70</v>
      </c>
      <c r="AC51" s="5">
        <v>43</v>
      </c>
      <c r="AD51" s="5">
        <v>15</v>
      </c>
      <c r="AE51" s="31">
        <v>0</v>
      </c>
      <c r="AF51" s="5">
        <v>1</v>
      </c>
      <c r="AG51" s="36"/>
      <c r="AH51" s="36"/>
      <c r="AI51" s="5">
        <v>5500</v>
      </c>
      <c r="AJ51" s="5">
        <v>1500</v>
      </c>
      <c r="AK51" s="5">
        <v>15500</v>
      </c>
      <c r="AL51" s="5">
        <v>16</v>
      </c>
      <c r="AM51" s="5">
        <v>16</v>
      </c>
      <c r="AN51" s="5">
        <v>1</v>
      </c>
      <c r="AO51" s="5"/>
      <c r="AP51" s="5"/>
    </row>
    <row r="52" spans="1:42" s="19" customFormat="1" ht="15.75" x14ac:dyDescent="0.25">
      <c r="A52" s="19" t="s">
        <v>70</v>
      </c>
      <c r="B52" s="20">
        <v>3500</v>
      </c>
      <c r="C52" s="20">
        <v>2100</v>
      </c>
      <c r="D52" s="20">
        <v>650</v>
      </c>
      <c r="E52" s="20">
        <v>250</v>
      </c>
      <c r="F52" s="20">
        <v>81</v>
      </c>
      <c r="G52" s="20">
        <v>150</v>
      </c>
      <c r="H52" s="20"/>
      <c r="I52" s="20"/>
      <c r="J52" s="20"/>
      <c r="K52" s="20"/>
      <c r="L52" s="20">
        <v>78</v>
      </c>
      <c r="M52" s="21">
        <v>450</v>
      </c>
      <c r="N52" s="20">
        <v>150</v>
      </c>
      <c r="O52" s="20"/>
      <c r="P52" s="20">
        <v>2300</v>
      </c>
      <c r="Q52" s="20">
        <v>2300</v>
      </c>
      <c r="R52" s="20"/>
      <c r="S52" s="20"/>
      <c r="T52" s="35"/>
      <c r="U52" s="20"/>
      <c r="V52" s="20"/>
      <c r="W52" s="20">
        <v>650</v>
      </c>
      <c r="X52" s="20">
        <v>250</v>
      </c>
      <c r="Y52" s="20">
        <v>81</v>
      </c>
      <c r="Z52" s="20"/>
      <c r="AA52" s="20"/>
      <c r="AB52" s="20">
        <v>400</v>
      </c>
      <c r="AC52" s="20">
        <v>43</v>
      </c>
      <c r="AD52" s="20"/>
      <c r="AE52" s="32">
        <v>0</v>
      </c>
      <c r="AF52" s="36"/>
      <c r="AG52" s="20">
        <v>320</v>
      </c>
      <c r="AH52" s="20">
        <v>320</v>
      </c>
      <c r="AI52" s="20">
        <v>5500</v>
      </c>
      <c r="AJ52" s="20"/>
      <c r="AK52" s="20"/>
      <c r="AL52" s="20"/>
      <c r="AM52" s="20"/>
      <c r="AN52" s="20"/>
      <c r="AO52" s="20"/>
      <c r="AP52" s="20"/>
    </row>
  </sheetData>
  <mergeCells count="4">
    <mergeCell ref="N1:AJ1"/>
    <mergeCell ref="B1:M1"/>
    <mergeCell ref="AL1:AM1"/>
    <mergeCell ref="AG2:AH2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Nove_komunikace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Hradil</dc:creator>
  <cp:lastModifiedBy>Hradil, Jan</cp:lastModifiedBy>
  <cp:lastPrinted>2020-03-05T15:38:26Z</cp:lastPrinted>
  <dcterms:created xsi:type="dcterms:W3CDTF">2018-05-15T11:56:41Z</dcterms:created>
  <dcterms:modified xsi:type="dcterms:W3CDTF">2024-10-11T09:14:36Z</dcterms:modified>
</cp:coreProperties>
</file>