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5. DOZP úklidové služby (NL)\8_7 ZD komentáře\Př. č. 3 a 5\"/>
    </mc:Choice>
  </mc:AlternateContent>
  <bookViews>
    <workbookView xWindow="-120" yWindow="-120" windowWidth="29040" windowHeight="15720"/>
  </bookViews>
  <sheets>
    <sheet name="2x ročně" sheetId="6" r:id="rId1"/>
    <sheet name="1xměsíčně" sheetId="7" r:id="rId2"/>
  </sheets>
  <definedNames>
    <definedName name="_xlnm._FilterDatabase" localSheetId="1" hidden="1">'1xměsíčně'!$F$1:$F$61</definedName>
    <definedName name="_xlnm._FilterDatabase" localSheetId="0" hidden="1">'2x ročně'!$F$1:$F$80</definedName>
    <definedName name="_xlnm.Print_Area" localSheetId="1">'1xměsíčně'!$B$1:$I$54</definedName>
    <definedName name="_xlnm.Print_Area" localSheetId="0">'2x ročně'!$B$1:$I$73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7" l="1"/>
  <c r="I54" i="7"/>
  <c r="J54" i="7" s="1"/>
  <c r="I53" i="7"/>
  <c r="J53" i="7" s="1"/>
  <c r="K53" i="7" s="1"/>
  <c r="I52" i="7"/>
  <c r="J52" i="7" s="1"/>
  <c r="K52" i="7" s="1"/>
  <c r="I51" i="7"/>
  <c r="J51" i="7" s="1"/>
  <c r="K51" i="7" s="1"/>
  <c r="I50" i="7"/>
  <c r="J50" i="7" s="1"/>
  <c r="K50" i="7" s="1"/>
  <c r="I49" i="7"/>
  <c r="J49" i="7" s="1"/>
  <c r="K49" i="7" s="1"/>
  <c r="I48" i="7"/>
  <c r="J48" i="7" s="1"/>
  <c r="K48" i="7" s="1"/>
  <c r="I47" i="7"/>
  <c r="J47" i="7" s="1"/>
  <c r="K47" i="7" s="1"/>
  <c r="I46" i="7"/>
  <c r="J46" i="7" s="1"/>
  <c r="K46" i="7" s="1"/>
  <c r="I45" i="7"/>
  <c r="J45" i="7" s="1"/>
  <c r="K45" i="7" s="1"/>
  <c r="I44" i="7"/>
  <c r="J44" i="7" s="1"/>
  <c r="K44" i="7" s="1"/>
  <c r="I43" i="7"/>
  <c r="J43" i="7" s="1"/>
  <c r="K43" i="7" s="1"/>
  <c r="I42" i="7"/>
  <c r="J42" i="7" s="1"/>
  <c r="K42" i="7" s="1"/>
  <c r="I41" i="7"/>
  <c r="J41" i="7" s="1"/>
  <c r="K41" i="7" s="1"/>
  <c r="I39" i="7"/>
  <c r="J39" i="7" s="1"/>
  <c r="K39" i="7" s="1"/>
  <c r="I37" i="7"/>
  <c r="J37" i="7" s="1"/>
  <c r="K37" i="7" s="1"/>
  <c r="I36" i="7"/>
  <c r="J36" i="7" s="1"/>
  <c r="K36" i="7" s="1"/>
  <c r="I35" i="7"/>
  <c r="J35" i="7" s="1"/>
  <c r="K35" i="7" s="1"/>
  <c r="I28" i="7"/>
  <c r="J28" i="7" s="1"/>
  <c r="K28" i="7" s="1"/>
  <c r="I27" i="7"/>
  <c r="J27" i="7" s="1"/>
  <c r="K27" i="7" s="1"/>
  <c r="I26" i="7"/>
  <c r="J26" i="7" s="1"/>
  <c r="K26" i="7" s="1"/>
  <c r="I25" i="7"/>
  <c r="J25" i="7" s="1"/>
  <c r="K25" i="7" s="1"/>
  <c r="I24" i="7"/>
  <c r="J24" i="7" s="1"/>
  <c r="K24" i="7" s="1"/>
  <c r="I6" i="7"/>
  <c r="J6" i="7" s="1"/>
  <c r="I4" i="7"/>
  <c r="J4" i="7" s="1"/>
  <c r="K4" i="7" s="1"/>
  <c r="I73" i="6"/>
  <c r="J73" i="6" s="1"/>
  <c r="I72" i="6"/>
  <c r="J72" i="6" s="1"/>
  <c r="K72" i="6" s="1"/>
  <c r="I71" i="6"/>
  <c r="J71" i="6" s="1"/>
  <c r="K71" i="6" s="1"/>
  <c r="I70" i="6"/>
  <c r="J70" i="6" s="1"/>
  <c r="K70" i="6" s="1"/>
  <c r="I69" i="6"/>
  <c r="J69" i="6" s="1"/>
  <c r="H69" i="6"/>
  <c r="H68" i="6"/>
  <c r="H73" i="6" s="1"/>
  <c r="I66" i="6"/>
  <c r="J66" i="6" s="1"/>
  <c r="K66" i="6" s="1"/>
  <c r="I65" i="6"/>
  <c r="J65" i="6" s="1"/>
  <c r="K65" i="6" s="1"/>
  <c r="I63" i="6"/>
  <c r="J63" i="6" s="1"/>
  <c r="K63" i="6" s="1"/>
  <c r="I62" i="6"/>
  <c r="J62" i="6" s="1"/>
  <c r="K62" i="6" s="1"/>
  <c r="I61" i="6"/>
  <c r="J61" i="6" s="1"/>
  <c r="K61" i="6" s="1"/>
  <c r="I60" i="6"/>
  <c r="J60" i="6" s="1"/>
  <c r="K60" i="6" s="1"/>
  <c r="I59" i="6"/>
  <c r="J59" i="6" s="1"/>
  <c r="K59" i="6" s="1"/>
  <c r="I58" i="6"/>
  <c r="J58" i="6" s="1"/>
  <c r="K58" i="6" s="1"/>
  <c r="I57" i="6"/>
  <c r="J57" i="6" s="1"/>
  <c r="K57" i="6" s="1"/>
  <c r="I51" i="6"/>
  <c r="J51" i="6" s="1"/>
  <c r="K51" i="6" s="1"/>
  <c r="I50" i="6"/>
  <c r="J50" i="6" s="1"/>
  <c r="K50" i="6" s="1"/>
  <c r="I47" i="6"/>
  <c r="J47" i="6" s="1"/>
  <c r="K47" i="6" s="1"/>
  <c r="I46" i="6"/>
  <c r="J46" i="6" s="1"/>
  <c r="K46" i="6" s="1"/>
  <c r="I45" i="6"/>
  <c r="J45" i="6" s="1"/>
  <c r="K45" i="6" s="1"/>
  <c r="I44" i="6"/>
  <c r="J44" i="6" s="1"/>
  <c r="K44" i="6" s="1"/>
  <c r="I43" i="6"/>
  <c r="J43" i="6" s="1"/>
  <c r="K43" i="6" s="1"/>
  <c r="I42" i="6"/>
  <c r="J42" i="6" s="1"/>
  <c r="K42" i="6" s="1"/>
  <c r="I38" i="6"/>
  <c r="J38" i="6" s="1"/>
  <c r="K38" i="6" s="1"/>
  <c r="I37" i="6"/>
  <c r="J37" i="6" s="1"/>
  <c r="K37" i="6" s="1"/>
  <c r="I36" i="6"/>
  <c r="J36" i="6" s="1"/>
  <c r="K36" i="6" s="1"/>
  <c r="I35" i="6"/>
  <c r="J35" i="6" s="1"/>
  <c r="K35" i="6" s="1"/>
  <c r="I34" i="6"/>
  <c r="J34" i="6" s="1"/>
  <c r="K34" i="6" s="1"/>
  <c r="I33" i="6"/>
  <c r="J33" i="6" s="1"/>
  <c r="K33" i="6" s="1"/>
  <c r="I32" i="6"/>
  <c r="J32" i="6" s="1"/>
  <c r="K32" i="6" s="1"/>
  <c r="I31" i="6"/>
  <c r="J31" i="6" s="1"/>
  <c r="K31" i="6" s="1"/>
  <c r="J29" i="6"/>
  <c r="K29" i="6" s="1"/>
  <c r="I28" i="6"/>
  <c r="J28" i="6" s="1"/>
  <c r="K28" i="6" s="1"/>
  <c r="I26" i="6"/>
  <c r="J26" i="6" s="1"/>
  <c r="K26" i="6" s="1"/>
  <c r="I25" i="6"/>
  <c r="J25" i="6" s="1"/>
  <c r="K25" i="6" s="1"/>
  <c r="I22" i="6"/>
  <c r="J22" i="6" s="1"/>
  <c r="K22" i="6" s="1"/>
  <c r="I21" i="6"/>
  <c r="J21" i="6" s="1"/>
  <c r="K21" i="6" s="1"/>
  <c r="I19" i="6"/>
  <c r="J19" i="6" s="1"/>
  <c r="K19" i="6" s="1"/>
  <c r="I17" i="6"/>
  <c r="J17" i="6" s="1"/>
  <c r="K17" i="6" s="1"/>
  <c r="I16" i="6"/>
  <c r="J16" i="6" s="1"/>
  <c r="K16" i="6" s="1"/>
  <c r="I14" i="6"/>
  <c r="J14" i="6" s="1"/>
  <c r="K14" i="6" s="1"/>
  <c r="I5" i="6"/>
  <c r="J5" i="6" s="1"/>
  <c r="K5" i="6" s="1"/>
  <c r="I4" i="6"/>
  <c r="J4" i="6" s="1"/>
  <c r="K73" i="6" l="1"/>
  <c r="K54" i="7"/>
  <c r="K6" i="7"/>
  <c r="K69" i="6"/>
  <c r="K4" i="6"/>
</calcChain>
</file>

<file path=xl/sharedStrings.xml><?xml version="1.0" encoding="utf-8"?>
<sst xmlns="http://schemas.openxmlformats.org/spreadsheetml/2006/main" count="335" uniqueCount="134">
  <si>
    <t>Název objektu</t>
  </si>
  <si>
    <t>Typ oken/dveří</t>
  </si>
  <si>
    <t>dveře</t>
  </si>
  <si>
    <t>Počet (ks)</t>
  </si>
  <si>
    <t>Rozměry (1 ks)</t>
  </si>
  <si>
    <t>Celková úklidová plocha (m²)</t>
  </si>
  <si>
    <t>okna dvojdílná</t>
  </si>
  <si>
    <t>okna jednodílná</t>
  </si>
  <si>
    <t>okna trojdílná</t>
  </si>
  <si>
    <t>0,8x1,5</t>
  </si>
  <si>
    <t>1,6x1,5</t>
  </si>
  <si>
    <t>1,5x1,5</t>
  </si>
  <si>
    <t>okna čtyřdílná</t>
  </si>
  <si>
    <t>2,4x1,5</t>
  </si>
  <si>
    <t>střešní okna</t>
  </si>
  <si>
    <t>0,7x1,3</t>
  </si>
  <si>
    <t>1,7x1,5</t>
  </si>
  <si>
    <t>1,4x2,3</t>
  </si>
  <si>
    <t>balkonová stěna</t>
  </si>
  <si>
    <t>1,2x1,8x2 + 0,8x2,5</t>
  </si>
  <si>
    <t>1,1x1,5</t>
  </si>
  <si>
    <t>okno jednodílné</t>
  </si>
  <si>
    <t>1,2x1,5</t>
  </si>
  <si>
    <t>2x1,5</t>
  </si>
  <si>
    <t>2,3x0,8+1,2x1,6</t>
  </si>
  <si>
    <t>vchodové dveře-dvojdílné</t>
  </si>
  <si>
    <t>1,55x2,5</t>
  </si>
  <si>
    <t>1,5x2,1</t>
  </si>
  <si>
    <t>prosklené kovové dveře-dvojkřídlé</t>
  </si>
  <si>
    <t>dřevěné prosklené dveře-dvojkřídlé</t>
  </si>
  <si>
    <t>1,7x2,5</t>
  </si>
  <si>
    <t>únikový vchod-jednokřídlé dveře</t>
  </si>
  <si>
    <t>1,1x2,2</t>
  </si>
  <si>
    <t>0,8x2</t>
  </si>
  <si>
    <t>0,9x2</t>
  </si>
  <si>
    <t>0,6x2</t>
  </si>
  <si>
    <t>1x2,1</t>
  </si>
  <si>
    <t>výtah osobní-dveře</t>
  </si>
  <si>
    <t>výtah nákladní-dveře</t>
  </si>
  <si>
    <t>0,8x0,8</t>
  </si>
  <si>
    <t>dvojdílné dveře-chodba</t>
  </si>
  <si>
    <t>0,7x0,9</t>
  </si>
  <si>
    <t>0,7x2</t>
  </si>
  <si>
    <t>Četnost úklidu oken/dveří ročně</t>
  </si>
  <si>
    <t>1,1x2</t>
  </si>
  <si>
    <t>2,55x1,4+1,5x1,8</t>
  </si>
  <si>
    <t>vchodové dveře dvojdílné</t>
  </si>
  <si>
    <t>1,4x2,1</t>
  </si>
  <si>
    <t>0,5x0,8</t>
  </si>
  <si>
    <t>0,75x0,95</t>
  </si>
  <si>
    <t>0,75x1,6</t>
  </si>
  <si>
    <t>1,1x1</t>
  </si>
  <si>
    <t>1,2x1,6</t>
  </si>
  <si>
    <t>zadní dveře-únikový vchod</t>
  </si>
  <si>
    <t>1x2,85</t>
  </si>
  <si>
    <t>dveře terasa-jednokřídlé</t>
  </si>
  <si>
    <t>1,05x2,2</t>
  </si>
  <si>
    <t>4,2x1,8</t>
  </si>
  <si>
    <t>spojovací chodba-stěna makrolon</t>
  </si>
  <si>
    <t>0,95x1</t>
  </si>
  <si>
    <t>okno jednodílné-spojovací chodba</t>
  </si>
  <si>
    <t>0,7x1,2</t>
  </si>
  <si>
    <t>0,8x0,7+ 0,8x1,5</t>
  </si>
  <si>
    <t>1,5x0,8</t>
  </si>
  <si>
    <t>okno jednodílné-kotelna</t>
  </si>
  <si>
    <t>0,9x1</t>
  </si>
  <si>
    <t>okna střešní-podkroví</t>
  </si>
  <si>
    <t>1,1x0,6</t>
  </si>
  <si>
    <t>okno jednodílné-chodba</t>
  </si>
  <si>
    <t>pavilonH - rehabilitace</t>
  </si>
  <si>
    <t>pavilon H - rehabilitace</t>
  </si>
  <si>
    <t>paviloh H - rehabilitace</t>
  </si>
  <si>
    <t xml:space="preserve">pavilonH-hosp.část </t>
  </si>
  <si>
    <t>1x2,4</t>
  </si>
  <si>
    <t>0,8x0,7</t>
  </si>
  <si>
    <t>0,95x2,05</t>
  </si>
  <si>
    <t>2,4x2,4</t>
  </si>
  <si>
    <t>1,7x1,2</t>
  </si>
  <si>
    <t>1,7x0,5</t>
  </si>
  <si>
    <t>1,7x0,7</t>
  </si>
  <si>
    <t>3,6x2,05</t>
  </si>
  <si>
    <t>3,6x2+2,8x0,8</t>
  </si>
  <si>
    <t>2,3x1,45</t>
  </si>
  <si>
    <t>prosklená stěna přízemí-vchod aut.</t>
  </si>
  <si>
    <t>3,2x3,6</t>
  </si>
  <si>
    <t>2,3x2,85</t>
  </si>
  <si>
    <t>vchodové dveře-plat</t>
  </si>
  <si>
    <t>2,5x2,85</t>
  </si>
  <si>
    <t>3,5x1,9</t>
  </si>
  <si>
    <t>0,9x2,1</t>
  </si>
  <si>
    <t>dveře plast-nová rampa</t>
  </si>
  <si>
    <t>1,4x2,9</t>
  </si>
  <si>
    <t>dveře plast-stará rampa-dvoudílné</t>
  </si>
  <si>
    <t>dveře-výtahové u kuchyně</t>
  </si>
  <si>
    <t>dveře-výtah osobní</t>
  </si>
  <si>
    <t>dveře-evakuační výtah</t>
  </si>
  <si>
    <t>1,4x2,2</t>
  </si>
  <si>
    <t>skleněná stěna u venkov.vchodů</t>
  </si>
  <si>
    <t>3,3x3</t>
  </si>
  <si>
    <t>dveře plechové-kotelna</t>
  </si>
  <si>
    <t>dveře-dvoudílné</t>
  </si>
  <si>
    <t>1,4x2</t>
  </si>
  <si>
    <t>dveře u společenského sálu</t>
  </si>
  <si>
    <t>1,6x2</t>
  </si>
  <si>
    <t xml:space="preserve"> vchodové dveře automatické skleněné</t>
  </si>
  <si>
    <t>stěna zadní vchod</t>
  </si>
  <si>
    <t>6,9x6</t>
  </si>
  <si>
    <t>1x2,2</t>
  </si>
  <si>
    <t xml:space="preserve">okna jednodílná </t>
  </si>
  <si>
    <t>Četnost úklidu dveří měsíčně</t>
  </si>
  <si>
    <t>Pavilon L3</t>
  </si>
  <si>
    <t>pavilon L2</t>
  </si>
  <si>
    <t>pavilon L1 - podkroví</t>
  </si>
  <si>
    <t>Pavilon L1 3.NP</t>
  </si>
  <si>
    <t>Pavilon L1 2.NP</t>
  </si>
  <si>
    <t>Pavilon L1 - 1.NP</t>
  </si>
  <si>
    <t>Pavilon L2</t>
  </si>
  <si>
    <t>Celkem</t>
  </si>
  <si>
    <t>hlavní vchod-proskl.automat.dveře</t>
  </si>
  <si>
    <t>6,8x3</t>
  </si>
  <si>
    <t>vchodové dveře automatické</t>
  </si>
  <si>
    <t>2,7x2,5</t>
  </si>
  <si>
    <t>zadní vchodové dveře automat.</t>
  </si>
  <si>
    <t>2,65x2,5</t>
  </si>
  <si>
    <t>dveře protipožární automatické</t>
  </si>
  <si>
    <t>2,4x2,5</t>
  </si>
  <si>
    <t>1,95x2,5</t>
  </si>
  <si>
    <t>2x2,4</t>
  </si>
  <si>
    <t>okno trojdílné - hlavní schodiště</t>
  </si>
  <si>
    <t>2x3,7</t>
  </si>
  <si>
    <t>okno trojdílné - vysoké - hlavní schodiště</t>
  </si>
  <si>
    <t>3,6x3,7</t>
  </si>
  <si>
    <t xml:space="preserve">vrátnice posklená stěna </t>
  </si>
  <si>
    <t>Příloha č. 3 ZD - mytí oken a dveří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</si>
</sst>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7" xfId="0" applyBorder="1" applyAlignment="1">
      <alignment horizontal="center"/>
    </xf>
    <xf numFmtId="0" fontId="1" fillId="0" borderId="0" xfId="0" applyFont="1"/>
    <xf numFmtId="0" fontId="2" fillId="0" borderId="8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/>
    <xf numFmtId="0" fontId="0" fillId="0" borderId="12" xfId="0" applyBorder="1" applyAlignment="1">
      <alignment horizontal="center"/>
    </xf>
    <xf numFmtId="0" fontId="2" fillId="0" borderId="13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3" fillId="2" borderId="16" xfId="0" applyNumberFormat="1" applyFont="1" applyFill="1" applyBorder="1"/>
    <xf numFmtId="4" fontId="0" fillId="0" borderId="1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" fontId="0" fillId="0" borderId="28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2" fillId="0" borderId="29" xfId="0" applyFont="1" applyBorder="1"/>
    <xf numFmtId="4" fontId="0" fillId="0" borderId="33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4" fontId="0" fillId="0" borderId="34" xfId="0" applyNumberFormat="1" applyBorder="1" applyAlignment="1">
      <alignment horizontal="center"/>
    </xf>
    <xf numFmtId="0" fontId="2" fillId="0" borderId="36" xfId="0" applyFont="1" applyBorder="1"/>
    <xf numFmtId="0" fontId="2" fillId="0" borderId="23" xfId="0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6" xfId="0" applyFont="1" applyBorder="1"/>
    <xf numFmtId="4" fontId="0" fillId="0" borderId="39" xfId="0" applyNumberForma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41" xfId="0" applyFont="1" applyBorder="1"/>
    <xf numFmtId="0" fontId="0" fillId="0" borderId="22" xfId="0" applyBorder="1" applyAlignment="1">
      <alignment horizontal="center"/>
    </xf>
    <xf numFmtId="0" fontId="0" fillId="0" borderId="38" xfId="0" applyBorder="1"/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7" fillId="0" borderId="7" xfId="0" applyFont="1" applyBorder="1" applyAlignment="1">
      <alignment horizontal="center"/>
    </xf>
    <xf numFmtId="0" fontId="4" fillId="0" borderId="30" xfId="0" applyFont="1" applyBorder="1" applyAlignment="1">
      <alignment horizontal="center" vertical="top" wrapText="1"/>
    </xf>
    <xf numFmtId="0" fontId="6" fillId="4" borderId="42" xfId="0" applyFont="1" applyFill="1" applyBorder="1"/>
    <xf numFmtId="0" fontId="5" fillId="4" borderId="43" xfId="0" applyFont="1" applyFill="1" applyBorder="1" applyAlignment="1">
      <alignment horizontal="center" wrapText="1"/>
    </xf>
    <xf numFmtId="0" fontId="0" fillId="4" borderId="43" xfId="0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4"/>
  <sheetViews>
    <sheetView tabSelected="1" zoomScaleNormal="100" workbookViewId="0">
      <selection activeCell="Q18" sqref="Q18"/>
    </sheetView>
  </sheetViews>
  <sheetFormatPr defaultRowHeight="14.4" x14ac:dyDescent="0.3"/>
  <cols>
    <col min="2" max="2" width="19.109375" customWidth="1"/>
    <col min="3" max="3" width="32.33203125" customWidth="1"/>
    <col min="4" max="4" width="12.33203125" customWidth="1"/>
    <col min="5" max="5" width="18.44140625" customWidth="1"/>
    <col min="6" max="6" width="16.5546875" customWidth="1"/>
    <col min="7" max="7" width="15.6640625" customWidth="1"/>
    <col min="8" max="8" width="17.33203125" customWidth="1"/>
    <col min="9" max="9" width="13.33203125" style="12" hidden="1" customWidth="1"/>
    <col min="10" max="10" width="29.5546875" style="12" hidden="1" customWidth="1"/>
    <col min="11" max="11" width="19.33203125" hidden="1" customWidth="1"/>
    <col min="12" max="12" width="14.88671875" customWidth="1"/>
    <col min="13" max="13" width="16.44140625" customWidth="1"/>
    <col min="14" max="14" width="14.5546875" customWidth="1"/>
  </cols>
  <sheetData>
    <row r="1" spans="2:16" ht="16.5" customHeight="1" x14ac:dyDescent="0.3">
      <c r="B1" s="69" t="s">
        <v>133</v>
      </c>
      <c r="C1" s="70"/>
      <c r="D1" s="70"/>
      <c r="E1" s="70"/>
      <c r="F1" s="70"/>
      <c r="G1" s="70"/>
      <c r="H1" s="71"/>
      <c r="I1" s="11"/>
      <c r="J1" s="11"/>
      <c r="K1" s="2"/>
      <c r="L1" s="2"/>
      <c r="M1" s="2"/>
      <c r="N1" s="2"/>
      <c r="O1" s="2"/>
      <c r="P1" s="2"/>
    </row>
    <row r="2" spans="2:16" ht="10.5" customHeight="1" thickBot="1" x14ac:dyDescent="0.35">
      <c r="B2" s="72"/>
      <c r="C2" s="73"/>
      <c r="D2" s="73"/>
      <c r="E2" s="73"/>
      <c r="F2" s="73"/>
      <c r="G2" s="73"/>
      <c r="H2" s="74"/>
      <c r="I2" s="11"/>
      <c r="J2" s="11"/>
      <c r="K2" s="2"/>
      <c r="L2" s="2"/>
      <c r="M2" s="2"/>
      <c r="N2" s="2"/>
      <c r="O2" s="2"/>
      <c r="P2" s="2"/>
    </row>
    <row r="3" spans="2:16" ht="26.25" customHeight="1" thickBot="1" x14ac:dyDescent="0.35">
      <c r="B3" s="52" t="s">
        <v>0</v>
      </c>
      <c r="C3" s="53" t="s">
        <v>1</v>
      </c>
      <c r="D3" s="53" t="s">
        <v>3</v>
      </c>
      <c r="E3" s="53" t="s">
        <v>4</v>
      </c>
      <c r="F3" s="54" t="s">
        <v>109</v>
      </c>
      <c r="G3" s="54" t="s">
        <v>43</v>
      </c>
      <c r="H3" s="55" t="s">
        <v>5</v>
      </c>
      <c r="I3" s="14" t="s">
        <v>4</v>
      </c>
    </row>
    <row r="4" spans="2:16" x14ac:dyDescent="0.3">
      <c r="B4" s="3" t="s">
        <v>110</v>
      </c>
      <c r="C4" s="4" t="s">
        <v>7</v>
      </c>
      <c r="D4" s="4">
        <v>1</v>
      </c>
      <c r="E4" s="4" t="s">
        <v>59</v>
      </c>
      <c r="F4" s="4"/>
      <c r="G4" s="4">
        <v>2</v>
      </c>
      <c r="H4" s="5">
        <v>0.95</v>
      </c>
      <c r="I4" s="15">
        <f>0.9*1.7</f>
        <v>1.53</v>
      </c>
      <c r="J4" s="13">
        <f>D4*I4</f>
        <v>1.53</v>
      </c>
      <c r="K4" s="12">
        <f>H4-J4</f>
        <v>-0.58000000000000007</v>
      </c>
    </row>
    <row r="5" spans="2:16" x14ac:dyDescent="0.3">
      <c r="B5" s="6" t="s">
        <v>110</v>
      </c>
      <c r="C5" s="1" t="s">
        <v>7</v>
      </c>
      <c r="D5" s="1">
        <v>2</v>
      </c>
      <c r="E5" s="1" t="s">
        <v>63</v>
      </c>
      <c r="F5" s="1"/>
      <c r="G5" s="1">
        <v>2</v>
      </c>
      <c r="H5" s="7">
        <v>2.4</v>
      </c>
      <c r="I5" s="16">
        <f>1*1.7</f>
        <v>1.7</v>
      </c>
      <c r="J5" s="13">
        <f>D5*I5</f>
        <v>3.4</v>
      </c>
      <c r="K5" s="12">
        <f t="shared" ref="K5:K70" si="0">H5-J5</f>
        <v>-1</v>
      </c>
    </row>
    <row r="6" spans="2:16" x14ac:dyDescent="0.3">
      <c r="B6" s="6" t="s">
        <v>110</v>
      </c>
      <c r="C6" s="1" t="s">
        <v>64</v>
      </c>
      <c r="D6" s="1">
        <v>1</v>
      </c>
      <c r="E6" s="1" t="s">
        <v>65</v>
      </c>
      <c r="F6" s="1"/>
      <c r="G6" s="1">
        <v>2</v>
      </c>
      <c r="H6" s="7">
        <v>0.9</v>
      </c>
      <c r="I6" s="16"/>
      <c r="J6" s="13"/>
      <c r="K6" s="12"/>
    </row>
    <row r="7" spans="2:16" x14ac:dyDescent="0.3">
      <c r="B7" s="6" t="s">
        <v>110</v>
      </c>
      <c r="C7" s="1" t="s">
        <v>6</v>
      </c>
      <c r="D7" s="1">
        <v>5</v>
      </c>
      <c r="E7" s="1" t="s">
        <v>10</v>
      </c>
      <c r="F7" s="1"/>
      <c r="G7" s="1">
        <v>2</v>
      </c>
      <c r="H7" s="7">
        <v>12</v>
      </c>
      <c r="I7" s="16"/>
      <c r="J7" s="13"/>
      <c r="K7" s="12"/>
    </row>
    <row r="8" spans="2:16" x14ac:dyDescent="0.3">
      <c r="B8" s="6" t="s">
        <v>110</v>
      </c>
      <c r="C8" s="1" t="s">
        <v>6</v>
      </c>
      <c r="D8" s="1">
        <v>8</v>
      </c>
      <c r="E8" s="1" t="s">
        <v>62</v>
      </c>
      <c r="F8" s="1"/>
      <c r="G8" s="1">
        <v>2</v>
      </c>
      <c r="H8" s="7">
        <v>14.08</v>
      </c>
      <c r="I8" s="16"/>
      <c r="J8" s="13"/>
      <c r="K8" s="12"/>
    </row>
    <row r="9" spans="2:16" x14ac:dyDescent="0.3">
      <c r="B9" s="6" t="s">
        <v>110</v>
      </c>
      <c r="C9" s="1" t="s">
        <v>8</v>
      </c>
      <c r="D9" s="1">
        <v>30</v>
      </c>
      <c r="E9" s="1" t="s">
        <v>11</v>
      </c>
      <c r="F9" s="1"/>
      <c r="G9" s="1">
        <v>2</v>
      </c>
      <c r="H9" s="7">
        <v>67.5</v>
      </c>
      <c r="I9" s="16"/>
      <c r="J9" s="13"/>
      <c r="K9" s="12"/>
    </row>
    <row r="10" spans="2:16" x14ac:dyDescent="0.3">
      <c r="B10" s="6" t="s">
        <v>110</v>
      </c>
      <c r="C10" s="1" t="s">
        <v>12</v>
      </c>
      <c r="D10" s="1">
        <v>33</v>
      </c>
      <c r="E10" s="1" t="s">
        <v>13</v>
      </c>
      <c r="F10" s="1"/>
      <c r="G10" s="1">
        <v>2</v>
      </c>
      <c r="H10" s="7">
        <v>118.8</v>
      </c>
      <c r="I10" s="16"/>
      <c r="J10" s="13"/>
      <c r="K10" s="12"/>
    </row>
    <row r="11" spans="2:16" ht="15" thickBot="1" x14ac:dyDescent="0.35">
      <c r="B11" s="6" t="s">
        <v>110</v>
      </c>
      <c r="C11" s="1" t="s">
        <v>14</v>
      </c>
      <c r="D11" s="1">
        <v>31</v>
      </c>
      <c r="E11" s="1" t="s">
        <v>15</v>
      </c>
      <c r="F11" s="1"/>
      <c r="G11" s="1">
        <v>2</v>
      </c>
      <c r="H11" s="7">
        <v>28.21</v>
      </c>
      <c r="I11" s="16"/>
      <c r="J11" s="13"/>
      <c r="K11" s="12"/>
    </row>
    <row r="12" spans="2:16" ht="15" thickBot="1" x14ac:dyDescent="0.35">
      <c r="B12" s="34"/>
      <c r="C12" s="35"/>
      <c r="D12" s="35"/>
      <c r="E12" s="35"/>
      <c r="F12" s="35"/>
      <c r="G12" s="35"/>
      <c r="H12" s="36"/>
      <c r="I12" s="26"/>
      <c r="J12" s="13"/>
      <c r="K12" s="12"/>
    </row>
    <row r="13" spans="2:16" ht="15" thickBot="1" x14ac:dyDescent="0.35">
      <c r="B13" s="3" t="s">
        <v>112</v>
      </c>
      <c r="C13" s="4" t="s">
        <v>66</v>
      </c>
      <c r="D13" s="4">
        <v>17</v>
      </c>
      <c r="E13" s="4" t="s">
        <v>41</v>
      </c>
      <c r="F13" s="4"/>
      <c r="G13" s="4">
        <v>2</v>
      </c>
      <c r="H13" s="48">
        <v>10.71</v>
      </c>
      <c r="I13" s="26"/>
      <c r="J13" s="13"/>
      <c r="K13" s="12"/>
    </row>
    <row r="14" spans="2:16" x14ac:dyDescent="0.3">
      <c r="B14" s="33" t="s">
        <v>113</v>
      </c>
      <c r="C14" s="29" t="s">
        <v>7</v>
      </c>
      <c r="D14" s="29">
        <v>7</v>
      </c>
      <c r="E14" s="29" t="s">
        <v>9</v>
      </c>
      <c r="F14" s="29"/>
      <c r="G14" s="29">
        <v>2</v>
      </c>
      <c r="H14" s="42">
        <v>8.4</v>
      </c>
      <c r="I14" s="15">
        <f>1.17*1.2</f>
        <v>1.4039999999999999</v>
      </c>
      <c r="J14" s="13">
        <f>D14*I14</f>
        <v>9.8279999999999994</v>
      </c>
      <c r="K14" s="12">
        <f t="shared" si="0"/>
        <v>-1.427999999999999</v>
      </c>
    </row>
    <row r="15" spans="2:16" x14ac:dyDescent="0.3">
      <c r="B15" s="33" t="s">
        <v>113</v>
      </c>
      <c r="C15" s="1" t="s">
        <v>21</v>
      </c>
      <c r="D15" s="1">
        <v>1</v>
      </c>
      <c r="E15" s="1" t="s">
        <v>39</v>
      </c>
      <c r="F15" s="1"/>
      <c r="G15" s="1">
        <v>2</v>
      </c>
      <c r="H15" s="42">
        <v>0.64</v>
      </c>
      <c r="I15" s="32"/>
      <c r="J15" s="13"/>
      <c r="K15" s="12"/>
    </row>
    <row r="16" spans="2:16" x14ac:dyDescent="0.3">
      <c r="B16" s="33" t="s">
        <v>113</v>
      </c>
      <c r="C16" s="1" t="s">
        <v>6</v>
      </c>
      <c r="D16" s="1">
        <v>1</v>
      </c>
      <c r="E16" s="1" t="s">
        <v>16</v>
      </c>
      <c r="F16" s="1"/>
      <c r="G16" s="1">
        <v>2</v>
      </c>
      <c r="H16" s="41">
        <v>2.5499999999999998</v>
      </c>
      <c r="I16" s="16">
        <f>2.36*1.47</f>
        <v>3.4691999999999998</v>
      </c>
      <c r="J16" s="13">
        <f>D16*I16</f>
        <v>3.4691999999999998</v>
      </c>
      <c r="K16" s="12">
        <f t="shared" si="0"/>
        <v>-0.91920000000000002</v>
      </c>
    </row>
    <row r="17" spans="2:12" x14ac:dyDescent="0.3">
      <c r="B17" s="33" t="s">
        <v>113</v>
      </c>
      <c r="C17" s="1" t="s">
        <v>6</v>
      </c>
      <c r="D17" s="1">
        <v>11</v>
      </c>
      <c r="E17" s="1" t="s">
        <v>13</v>
      </c>
      <c r="F17" s="1"/>
      <c r="G17" s="1">
        <v>2</v>
      </c>
      <c r="H17" s="41">
        <v>39.6</v>
      </c>
      <c r="I17" s="16">
        <f>1.78*1.47</f>
        <v>2.6166</v>
      </c>
      <c r="J17" s="13">
        <f>D17*I17</f>
        <v>28.782600000000002</v>
      </c>
      <c r="K17" s="12">
        <f t="shared" si="0"/>
        <v>10.817399999999999</v>
      </c>
    </row>
    <row r="18" spans="2:12" x14ac:dyDescent="0.3">
      <c r="B18" s="33" t="s">
        <v>113</v>
      </c>
      <c r="C18" s="1" t="s">
        <v>18</v>
      </c>
      <c r="D18" s="1">
        <v>18</v>
      </c>
      <c r="E18" s="1" t="s">
        <v>19</v>
      </c>
      <c r="F18" s="1"/>
      <c r="G18" s="1">
        <v>2</v>
      </c>
      <c r="H18" s="43">
        <v>113.76</v>
      </c>
      <c r="I18" s="23"/>
      <c r="J18" s="13"/>
      <c r="K18" s="12"/>
    </row>
    <row r="19" spans="2:12" ht="15" thickBot="1" x14ac:dyDescent="0.35">
      <c r="B19" s="49" t="s">
        <v>113</v>
      </c>
      <c r="C19" s="9" t="s">
        <v>40</v>
      </c>
      <c r="D19" s="9">
        <v>2</v>
      </c>
      <c r="E19" s="9" t="s">
        <v>17</v>
      </c>
      <c r="F19" s="9"/>
      <c r="G19" s="9">
        <v>2</v>
      </c>
      <c r="H19" s="50">
        <v>6.44</v>
      </c>
      <c r="I19" s="17">
        <f>2.38*0.8</f>
        <v>1.9039999999999999</v>
      </c>
      <c r="J19" s="13">
        <f>D19*I19</f>
        <v>3.8079999999999998</v>
      </c>
      <c r="K19" s="12">
        <f t="shared" si="0"/>
        <v>2.6320000000000006</v>
      </c>
    </row>
    <row r="20" spans="2:12" ht="15" thickBot="1" x14ac:dyDescent="0.35">
      <c r="B20" s="27"/>
      <c r="C20" s="24"/>
      <c r="D20" s="24"/>
      <c r="E20" s="24"/>
      <c r="F20" s="24"/>
      <c r="G20" s="24"/>
      <c r="H20" s="25"/>
      <c r="I20" s="30"/>
      <c r="J20" s="13"/>
      <c r="K20" s="13"/>
      <c r="L20" s="12"/>
    </row>
    <row r="21" spans="2:12" x14ac:dyDescent="0.3">
      <c r="B21" s="3" t="s">
        <v>114</v>
      </c>
      <c r="C21" s="4" t="s">
        <v>7</v>
      </c>
      <c r="D21" s="4">
        <v>7</v>
      </c>
      <c r="E21" s="4" t="s">
        <v>9</v>
      </c>
      <c r="F21" s="4"/>
      <c r="G21" s="4">
        <v>2</v>
      </c>
      <c r="H21" s="5">
        <v>8.4</v>
      </c>
      <c r="I21" s="16">
        <f>3.16*1.47</f>
        <v>4.6452</v>
      </c>
      <c r="J21" s="13">
        <f>D21*I21</f>
        <v>32.516399999999997</v>
      </c>
      <c r="K21" s="12">
        <f t="shared" si="0"/>
        <v>-24.116399999999999</v>
      </c>
    </row>
    <row r="22" spans="2:12" x14ac:dyDescent="0.3">
      <c r="B22" s="6" t="s">
        <v>114</v>
      </c>
      <c r="C22" s="29" t="s">
        <v>21</v>
      </c>
      <c r="D22" s="29">
        <v>1</v>
      </c>
      <c r="E22" s="29" t="s">
        <v>39</v>
      </c>
      <c r="F22" s="29"/>
      <c r="G22" s="29">
        <v>2</v>
      </c>
      <c r="H22" s="31">
        <v>0.64</v>
      </c>
      <c r="I22" s="16">
        <f>1.78*1.47</f>
        <v>2.6166</v>
      </c>
      <c r="J22" s="13">
        <f>D22*I22</f>
        <v>2.6166</v>
      </c>
      <c r="K22" s="12">
        <f t="shared" si="0"/>
        <v>-1.9765999999999999</v>
      </c>
    </row>
    <row r="23" spans="2:12" x14ac:dyDescent="0.3">
      <c r="B23" s="6" t="s">
        <v>114</v>
      </c>
      <c r="C23" s="1" t="s">
        <v>6</v>
      </c>
      <c r="D23" s="1">
        <v>1</v>
      </c>
      <c r="E23" s="1" t="s">
        <v>16</v>
      </c>
      <c r="F23" s="1"/>
      <c r="G23" s="1">
        <v>2</v>
      </c>
      <c r="H23" s="7">
        <v>2.5499999999999998</v>
      </c>
      <c r="I23" s="16"/>
      <c r="J23" s="13"/>
      <c r="K23" s="12"/>
    </row>
    <row r="24" spans="2:12" x14ac:dyDescent="0.3">
      <c r="B24" s="6" t="s">
        <v>114</v>
      </c>
      <c r="C24" s="1" t="s">
        <v>6</v>
      </c>
      <c r="D24" s="1">
        <v>11</v>
      </c>
      <c r="E24" s="1" t="s">
        <v>13</v>
      </c>
      <c r="F24" s="1"/>
      <c r="G24" s="1">
        <v>2</v>
      </c>
      <c r="H24" s="7">
        <v>39.6</v>
      </c>
      <c r="I24" s="16"/>
      <c r="J24" s="13"/>
      <c r="K24" s="12"/>
    </row>
    <row r="25" spans="2:12" x14ac:dyDescent="0.3">
      <c r="B25" s="6" t="s">
        <v>114</v>
      </c>
      <c r="C25" s="1" t="s">
        <v>18</v>
      </c>
      <c r="D25" s="1">
        <v>18</v>
      </c>
      <c r="E25" s="1" t="s">
        <v>19</v>
      </c>
      <c r="F25" s="1"/>
      <c r="G25" s="1">
        <v>2</v>
      </c>
      <c r="H25" s="7">
        <v>113.76</v>
      </c>
      <c r="I25" s="16">
        <f>0.8*2.38</f>
        <v>1.9039999999999999</v>
      </c>
      <c r="J25" s="13">
        <f>D25*I25</f>
        <v>34.271999999999998</v>
      </c>
      <c r="K25" s="12">
        <f t="shared" si="0"/>
        <v>79.488</v>
      </c>
    </row>
    <row r="26" spans="2:12" ht="15" thickBot="1" x14ac:dyDescent="0.35">
      <c r="B26" s="8" t="s">
        <v>114</v>
      </c>
      <c r="C26" s="9" t="s">
        <v>40</v>
      </c>
      <c r="D26" s="9">
        <v>2</v>
      </c>
      <c r="E26" s="9" t="s">
        <v>17</v>
      </c>
      <c r="F26" s="9"/>
      <c r="G26" s="9">
        <v>2</v>
      </c>
      <c r="H26" s="10">
        <v>6.44</v>
      </c>
      <c r="I26" s="17">
        <f>1.65*2.15</f>
        <v>3.5474999999999999</v>
      </c>
      <c r="J26" s="13">
        <f>D26*I26</f>
        <v>7.0949999999999998</v>
      </c>
      <c r="K26" s="12">
        <f t="shared" si="0"/>
        <v>-0.65499999999999936</v>
      </c>
    </row>
    <row r="27" spans="2:12" ht="15" thickBot="1" x14ac:dyDescent="0.35">
      <c r="B27" s="37"/>
      <c r="C27" s="24"/>
      <c r="D27" s="24"/>
      <c r="E27" s="24"/>
      <c r="F27" s="24"/>
      <c r="G27" s="24"/>
      <c r="H27" s="25"/>
      <c r="I27" s="26"/>
      <c r="J27" s="13"/>
      <c r="K27" s="12"/>
    </row>
    <row r="28" spans="2:12" x14ac:dyDescent="0.3">
      <c r="B28" s="3" t="s">
        <v>115</v>
      </c>
      <c r="C28" s="4" t="s">
        <v>7</v>
      </c>
      <c r="D28" s="4">
        <v>7</v>
      </c>
      <c r="E28" s="4" t="s">
        <v>9</v>
      </c>
      <c r="F28" s="4"/>
      <c r="G28" s="4">
        <v>2</v>
      </c>
      <c r="H28" s="5">
        <v>8.4</v>
      </c>
      <c r="I28" s="15">
        <f>1.18*1.47</f>
        <v>1.7345999999999999</v>
      </c>
      <c r="J28" s="13">
        <f>D28*I28</f>
        <v>12.142199999999999</v>
      </c>
      <c r="K28" s="12">
        <f t="shared" si="0"/>
        <v>-3.7421999999999986</v>
      </c>
    </row>
    <row r="29" spans="2:12" x14ac:dyDescent="0.3">
      <c r="B29" s="6" t="s">
        <v>115</v>
      </c>
      <c r="C29" s="1" t="s">
        <v>21</v>
      </c>
      <c r="D29" s="1">
        <v>1</v>
      </c>
      <c r="E29" s="1" t="s">
        <v>39</v>
      </c>
      <c r="F29" s="1"/>
      <c r="G29" s="1">
        <v>2</v>
      </c>
      <c r="H29" s="7">
        <v>0.64</v>
      </c>
      <c r="I29" s="16">
        <v>3.3</v>
      </c>
      <c r="J29" s="13">
        <f>D29*I29</f>
        <v>3.3</v>
      </c>
      <c r="K29" s="12">
        <f t="shared" si="0"/>
        <v>-2.6599999999999997</v>
      </c>
    </row>
    <row r="30" spans="2:12" x14ac:dyDescent="0.3">
      <c r="B30" s="6" t="s">
        <v>115</v>
      </c>
      <c r="C30" s="1" t="s">
        <v>21</v>
      </c>
      <c r="D30" s="1">
        <v>1</v>
      </c>
      <c r="E30" s="1" t="s">
        <v>48</v>
      </c>
      <c r="F30" s="1"/>
      <c r="G30" s="1">
        <v>2</v>
      </c>
      <c r="H30" s="7">
        <v>0.4</v>
      </c>
      <c r="I30" s="16"/>
      <c r="J30" s="13"/>
      <c r="K30" s="12"/>
    </row>
    <row r="31" spans="2:12" x14ac:dyDescent="0.3">
      <c r="B31" s="6" t="s">
        <v>115</v>
      </c>
      <c r="C31" s="1" t="s">
        <v>6</v>
      </c>
      <c r="D31" s="1">
        <v>1</v>
      </c>
      <c r="E31" s="1" t="s">
        <v>16</v>
      </c>
      <c r="F31" s="1"/>
      <c r="G31" s="1">
        <v>2</v>
      </c>
      <c r="H31" s="7">
        <v>2.5499999999999998</v>
      </c>
      <c r="I31" s="16">
        <f>1.18*1.47</f>
        <v>1.7345999999999999</v>
      </c>
      <c r="J31" s="13">
        <f t="shared" ref="J31:J38" si="1">D31*I31</f>
        <v>1.7345999999999999</v>
      </c>
      <c r="K31" s="12">
        <f t="shared" si="0"/>
        <v>0.8153999999999999</v>
      </c>
    </row>
    <row r="32" spans="2:12" x14ac:dyDescent="0.3">
      <c r="B32" s="6" t="s">
        <v>115</v>
      </c>
      <c r="C32" s="1" t="s">
        <v>6</v>
      </c>
      <c r="D32" s="1">
        <v>7</v>
      </c>
      <c r="E32" s="1" t="s">
        <v>13</v>
      </c>
      <c r="F32" s="1"/>
      <c r="G32" s="1">
        <v>2</v>
      </c>
      <c r="H32" s="7">
        <v>25.2</v>
      </c>
      <c r="I32" s="16">
        <f>3.16*1.47</f>
        <v>4.6452</v>
      </c>
      <c r="J32" s="13">
        <f t="shared" si="1"/>
        <v>32.516399999999997</v>
      </c>
      <c r="K32" s="12">
        <f t="shared" si="0"/>
        <v>-7.316399999999998</v>
      </c>
    </row>
    <row r="33" spans="2:12" ht="15" thickBot="1" x14ac:dyDescent="0.35">
      <c r="B33" s="8" t="s">
        <v>115</v>
      </c>
      <c r="C33" s="9" t="s">
        <v>18</v>
      </c>
      <c r="D33" s="9">
        <v>14</v>
      </c>
      <c r="E33" s="9" t="s">
        <v>45</v>
      </c>
      <c r="F33" s="9"/>
      <c r="G33" s="9">
        <v>2</v>
      </c>
      <c r="H33" s="10">
        <v>87.78</v>
      </c>
      <c r="I33" s="16">
        <f>1.78*1.47</f>
        <v>2.6166</v>
      </c>
      <c r="J33" s="13">
        <f t="shared" si="1"/>
        <v>36.632400000000004</v>
      </c>
      <c r="K33" s="12">
        <f t="shared" si="0"/>
        <v>51.147599999999997</v>
      </c>
    </row>
    <row r="34" spans="2:12" ht="15" thickBot="1" x14ac:dyDescent="0.35">
      <c r="B34" s="27"/>
      <c r="C34" s="24"/>
      <c r="D34" s="24"/>
      <c r="E34" s="24"/>
      <c r="F34" s="24"/>
      <c r="G34" s="24"/>
      <c r="H34" s="25"/>
      <c r="I34" s="17">
        <f>1.13*0.5</f>
        <v>0.56499999999999995</v>
      </c>
      <c r="J34" s="13">
        <f t="shared" si="1"/>
        <v>0</v>
      </c>
      <c r="K34" s="12">
        <f t="shared" si="0"/>
        <v>0</v>
      </c>
    </row>
    <row r="35" spans="2:12" x14ac:dyDescent="0.3">
      <c r="B35" s="3" t="s">
        <v>116</v>
      </c>
      <c r="C35" s="4" t="s">
        <v>7</v>
      </c>
      <c r="D35" s="4">
        <v>1</v>
      </c>
      <c r="E35" s="4" t="s">
        <v>9</v>
      </c>
      <c r="F35" s="4"/>
      <c r="G35" s="4">
        <v>2</v>
      </c>
      <c r="H35" s="5">
        <v>1.2</v>
      </c>
      <c r="I35" s="18">
        <f>1.33*1.49</f>
        <v>1.9817</v>
      </c>
      <c r="J35" s="13">
        <f t="shared" si="1"/>
        <v>1.9817</v>
      </c>
      <c r="K35" s="12">
        <f t="shared" si="0"/>
        <v>-0.78170000000000006</v>
      </c>
    </row>
    <row r="36" spans="2:12" x14ac:dyDescent="0.3">
      <c r="B36" s="6" t="s">
        <v>111</v>
      </c>
      <c r="C36" s="1" t="s">
        <v>7</v>
      </c>
      <c r="D36" s="1">
        <v>21</v>
      </c>
      <c r="E36" s="1" t="s">
        <v>67</v>
      </c>
      <c r="F36" s="1"/>
      <c r="G36" s="1">
        <v>2</v>
      </c>
      <c r="H36" s="7">
        <v>13.86</v>
      </c>
      <c r="I36" s="19">
        <f>1.94*1.49</f>
        <v>2.8906000000000001</v>
      </c>
      <c r="J36" s="13">
        <f t="shared" si="1"/>
        <v>60.702600000000004</v>
      </c>
      <c r="K36" s="12">
        <f t="shared" si="0"/>
        <v>-46.842600000000004</v>
      </c>
    </row>
    <row r="37" spans="2:12" x14ac:dyDescent="0.3">
      <c r="B37" s="6" t="s">
        <v>111</v>
      </c>
      <c r="C37" s="1" t="s">
        <v>7</v>
      </c>
      <c r="D37" s="1">
        <v>12</v>
      </c>
      <c r="E37" s="1" t="s">
        <v>20</v>
      </c>
      <c r="F37" s="1"/>
      <c r="G37" s="1">
        <v>2</v>
      </c>
      <c r="H37" s="7">
        <v>19.8</v>
      </c>
      <c r="I37" s="19">
        <f>0.64*1.49</f>
        <v>0.9536</v>
      </c>
      <c r="J37" s="13">
        <f t="shared" si="1"/>
        <v>11.443200000000001</v>
      </c>
      <c r="K37" s="12">
        <f t="shared" si="0"/>
        <v>8.3567999999999998</v>
      </c>
    </row>
    <row r="38" spans="2:12" x14ac:dyDescent="0.3">
      <c r="B38" s="6" t="s">
        <v>111</v>
      </c>
      <c r="C38" s="1" t="s">
        <v>21</v>
      </c>
      <c r="D38" s="1">
        <v>1</v>
      </c>
      <c r="E38" s="1" t="s">
        <v>22</v>
      </c>
      <c r="F38" s="1"/>
      <c r="G38" s="1">
        <v>2</v>
      </c>
      <c r="H38" s="7">
        <v>1.8</v>
      </c>
      <c r="I38" s="19">
        <f>2*2.5</f>
        <v>5</v>
      </c>
      <c r="J38" s="13">
        <f t="shared" si="1"/>
        <v>5</v>
      </c>
      <c r="K38" s="12">
        <f t="shared" si="0"/>
        <v>-3.2</v>
      </c>
    </row>
    <row r="39" spans="2:12" x14ac:dyDescent="0.3">
      <c r="B39" s="6" t="s">
        <v>111</v>
      </c>
      <c r="C39" s="1" t="s">
        <v>108</v>
      </c>
      <c r="D39" s="1">
        <v>6</v>
      </c>
      <c r="E39" s="1" t="s">
        <v>49</v>
      </c>
      <c r="F39" s="1"/>
      <c r="G39" s="1">
        <v>2</v>
      </c>
      <c r="H39" s="7">
        <v>4.26</v>
      </c>
      <c r="I39" s="19"/>
      <c r="J39" s="13"/>
      <c r="K39" s="12"/>
    </row>
    <row r="40" spans="2:12" x14ac:dyDescent="0.3">
      <c r="B40" s="6" t="s">
        <v>111</v>
      </c>
      <c r="C40" s="1" t="s">
        <v>68</v>
      </c>
      <c r="D40" s="1">
        <v>4</v>
      </c>
      <c r="E40" s="1" t="s">
        <v>20</v>
      </c>
      <c r="F40" s="1"/>
      <c r="G40" s="1">
        <v>2</v>
      </c>
      <c r="H40" s="7">
        <v>6.6</v>
      </c>
      <c r="I40" s="19"/>
      <c r="J40" s="13"/>
      <c r="K40" s="12"/>
    </row>
    <row r="41" spans="2:12" x14ac:dyDescent="0.3">
      <c r="B41" s="6" t="s">
        <v>111</v>
      </c>
      <c r="C41" s="1" t="s">
        <v>60</v>
      </c>
      <c r="D41" s="1">
        <v>4</v>
      </c>
      <c r="E41" s="1" t="s">
        <v>61</v>
      </c>
      <c r="F41" s="1"/>
      <c r="G41" s="1">
        <v>2</v>
      </c>
      <c r="H41" s="7">
        <v>3.36</v>
      </c>
      <c r="I41" s="19"/>
      <c r="J41" s="13"/>
      <c r="K41" s="12"/>
    </row>
    <row r="42" spans="2:12" x14ac:dyDescent="0.3">
      <c r="B42" s="6" t="s">
        <v>111</v>
      </c>
      <c r="C42" s="1" t="s">
        <v>6</v>
      </c>
      <c r="D42" s="1">
        <v>12</v>
      </c>
      <c r="E42" s="1" t="s">
        <v>23</v>
      </c>
      <c r="F42" s="1"/>
      <c r="G42" s="1">
        <v>2</v>
      </c>
      <c r="H42" s="7">
        <v>36</v>
      </c>
      <c r="I42" s="19">
        <f>1.33*1.49</f>
        <v>1.9817</v>
      </c>
      <c r="J42" s="13">
        <f t="shared" ref="J42:J47" si="2">D42*I42</f>
        <v>23.7804</v>
      </c>
      <c r="K42" s="12">
        <f t="shared" si="0"/>
        <v>12.2196</v>
      </c>
    </row>
    <row r="43" spans="2:12" x14ac:dyDescent="0.3">
      <c r="B43" s="6" t="s">
        <v>111</v>
      </c>
      <c r="C43" s="1" t="s">
        <v>6</v>
      </c>
      <c r="D43" s="1">
        <v>1</v>
      </c>
      <c r="E43" s="1" t="s">
        <v>51</v>
      </c>
      <c r="F43" s="1"/>
      <c r="G43" s="1">
        <v>2</v>
      </c>
      <c r="H43" s="7">
        <v>1.1000000000000001</v>
      </c>
      <c r="I43" s="19">
        <f>0.64*1.49</f>
        <v>0.9536</v>
      </c>
      <c r="J43" s="13">
        <f t="shared" si="2"/>
        <v>0.9536</v>
      </c>
      <c r="K43" s="12">
        <f t="shared" si="0"/>
        <v>0.14640000000000009</v>
      </c>
    </row>
    <row r="44" spans="2:12" x14ac:dyDescent="0.3">
      <c r="B44" s="6" t="s">
        <v>111</v>
      </c>
      <c r="C44" s="1" t="s">
        <v>18</v>
      </c>
      <c r="D44" s="1">
        <v>7</v>
      </c>
      <c r="E44" s="1" t="s">
        <v>24</v>
      </c>
      <c r="F44" s="1"/>
      <c r="G44" s="1">
        <v>2</v>
      </c>
      <c r="H44" s="7">
        <v>26.32</v>
      </c>
      <c r="I44" s="19">
        <f>1.94*1.49</f>
        <v>2.8906000000000001</v>
      </c>
      <c r="J44" s="13">
        <f t="shared" si="2"/>
        <v>20.234200000000001</v>
      </c>
      <c r="K44" s="12">
        <f t="shared" si="0"/>
        <v>6.085799999999999</v>
      </c>
      <c r="L44" s="51"/>
    </row>
    <row r="45" spans="2:12" x14ac:dyDescent="0.3">
      <c r="B45" s="6" t="s">
        <v>111</v>
      </c>
      <c r="C45" s="1" t="s">
        <v>25</v>
      </c>
      <c r="D45" s="1">
        <v>1</v>
      </c>
      <c r="E45" s="1" t="s">
        <v>26</v>
      </c>
      <c r="F45" s="1"/>
      <c r="G45" s="1">
        <v>2</v>
      </c>
      <c r="H45" s="7">
        <v>3.87</v>
      </c>
      <c r="I45" s="19">
        <f>1.33*1.49</f>
        <v>1.9817</v>
      </c>
      <c r="J45" s="13">
        <f t="shared" si="2"/>
        <v>1.9817</v>
      </c>
      <c r="K45" s="12">
        <f t="shared" si="0"/>
        <v>1.8883000000000001</v>
      </c>
      <c r="L45" s="51"/>
    </row>
    <row r="46" spans="2:12" x14ac:dyDescent="0.3">
      <c r="B46" s="6" t="s">
        <v>111</v>
      </c>
      <c r="C46" s="1" t="s">
        <v>28</v>
      </c>
      <c r="D46" s="1">
        <v>3</v>
      </c>
      <c r="E46" s="1" t="s">
        <v>27</v>
      </c>
      <c r="F46" s="1"/>
      <c r="G46" s="1">
        <v>2</v>
      </c>
      <c r="H46" s="7">
        <v>9.4499999999999993</v>
      </c>
      <c r="I46" s="19">
        <f>1.38*1.48</f>
        <v>2.0423999999999998</v>
      </c>
      <c r="J46" s="13">
        <f t="shared" si="2"/>
        <v>6.1271999999999993</v>
      </c>
      <c r="K46" s="12">
        <f t="shared" si="0"/>
        <v>3.3228</v>
      </c>
      <c r="L46" s="51"/>
    </row>
    <row r="47" spans="2:12" ht="15" thickBot="1" x14ac:dyDescent="0.35">
      <c r="B47" s="6" t="s">
        <v>111</v>
      </c>
      <c r="C47" s="1" t="s">
        <v>29</v>
      </c>
      <c r="D47" s="1">
        <v>1</v>
      </c>
      <c r="E47" s="1" t="s">
        <v>30</v>
      </c>
      <c r="F47" s="1"/>
      <c r="G47" s="1">
        <v>2</v>
      </c>
      <c r="H47" s="7">
        <v>4.25</v>
      </c>
      <c r="I47" s="20">
        <f>1.6*2.5</f>
        <v>4</v>
      </c>
      <c r="J47" s="13">
        <f t="shared" si="2"/>
        <v>4</v>
      </c>
      <c r="K47" s="12">
        <f t="shared" si="0"/>
        <v>0.25</v>
      </c>
      <c r="L47" s="51"/>
    </row>
    <row r="48" spans="2:12" ht="15" thickBot="1" x14ac:dyDescent="0.35">
      <c r="B48" s="56" t="s">
        <v>111</v>
      </c>
      <c r="C48" s="21" t="s">
        <v>31</v>
      </c>
      <c r="D48" s="21">
        <v>1</v>
      </c>
      <c r="E48" s="21" t="s">
        <v>107</v>
      </c>
      <c r="F48" s="21"/>
      <c r="G48" s="21">
        <v>2</v>
      </c>
      <c r="H48" s="22">
        <v>2.42</v>
      </c>
      <c r="I48" s="28"/>
      <c r="J48" s="13"/>
      <c r="K48" s="12"/>
      <c r="L48" s="51"/>
    </row>
    <row r="49" spans="2:11" ht="15" thickBot="1" x14ac:dyDescent="0.35">
      <c r="B49" s="34"/>
      <c r="C49" s="44"/>
      <c r="D49" s="35"/>
      <c r="E49" s="35"/>
      <c r="F49" s="35"/>
      <c r="G49" s="35"/>
      <c r="H49" s="36"/>
      <c r="I49" s="38"/>
      <c r="J49" s="13"/>
      <c r="K49" s="12"/>
    </row>
    <row r="50" spans="2:11" x14ac:dyDescent="0.3">
      <c r="B50" s="3" t="s">
        <v>69</v>
      </c>
      <c r="C50" s="4" t="s">
        <v>7</v>
      </c>
      <c r="D50" s="4">
        <v>2</v>
      </c>
      <c r="E50" s="4" t="s">
        <v>52</v>
      </c>
      <c r="F50" s="4"/>
      <c r="G50" s="4">
        <v>2</v>
      </c>
      <c r="H50" s="5">
        <v>3.84</v>
      </c>
      <c r="I50" s="19">
        <f>1.75*1.18</f>
        <v>2.0649999999999999</v>
      </c>
      <c r="J50" s="13">
        <f>D50*I50</f>
        <v>4.13</v>
      </c>
      <c r="K50" s="12">
        <f t="shared" si="0"/>
        <v>-0.29000000000000004</v>
      </c>
    </row>
    <row r="51" spans="2:11" x14ac:dyDescent="0.3">
      <c r="B51" s="6" t="s">
        <v>69</v>
      </c>
      <c r="C51" s="1" t="s">
        <v>7</v>
      </c>
      <c r="D51" s="1">
        <v>13</v>
      </c>
      <c r="E51" s="1" t="s">
        <v>50</v>
      </c>
      <c r="F51" s="1"/>
      <c r="G51" s="1">
        <v>2</v>
      </c>
      <c r="H51" s="7">
        <v>15.6</v>
      </c>
      <c r="I51" s="19">
        <f>1.33*1.49</f>
        <v>1.9817</v>
      </c>
      <c r="J51" s="13">
        <f>D51*I51</f>
        <v>25.7621</v>
      </c>
      <c r="K51" s="12">
        <f t="shared" si="0"/>
        <v>-10.162100000000001</v>
      </c>
    </row>
    <row r="52" spans="2:11" x14ac:dyDescent="0.3">
      <c r="B52" s="6" t="s">
        <v>70</v>
      </c>
      <c r="C52" s="1" t="s">
        <v>53</v>
      </c>
      <c r="D52" s="1">
        <v>1</v>
      </c>
      <c r="E52" s="1" t="s">
        <v>54</v>
      </c>
      <c r="F52" s="1"/>
      <c r="G52" s="1">
        <v>2</v>
      </c>
      <c r="H52" s="7">
        <v>2.85</v>
      </c>
      <c r="I52" s="28"/>
      <c r="J52" s="13"/>
      <c r="K52" s="12"/>
    </row>
    <row r="53" spans="2:11" x14ac:dyDescent="0.3">
      <c r="B53" s="6" t="s">
        <v>71</v>
      </c>
      <c r="C53" s="1" t="s">
        <v>55</v>
      </c>
      <c r="D53" s="1">
        <v>1</v>
      </c>
      <c r="E53" s="1" t="s">
        <v>56</v>
      </c>
      <c r="F53" s="1"/>
      <c r="G53" s="1">
        <v>2</v>
      </c>
      <c r="H53" s="7">
        <v>2.31</v>
      </c>
      <c r="I53" s="28"/>
      <c r="J53" s="13"/>
      <c r="K53" s="12"/>
    </row>
    <row r="54" spans="2:11" x14ac:dyDescent="0.3">
      <c r="B54" s="6" t="s">
        <v>70</v>
      </c>
      <c r="C54" s="1" t="s">
        <v>105</v>
      </c>
      <c r="D54" s="1">
        <v>1</v>
      </c>
      <c r="E54" s="1" t="s">
        <v>106</v>
      </c>
      <c r="F54" s="1"/>
      <c r="G54" s="1">
        <v>2</v>
      </c>
      <c r="H54" s="7">
        <v>41.4</v>
      </c>
      <c r="I54" s="28"/>
      <c r="J54" s="13"/>
      <c r="K54" s="12"/>
    </row>
    <row r="55" spans="2:11" ht="15" thickBot="1" x14ac:dyDescent="0.35">
      <c r="B55" s="8" t="s">
        <v>70</v>
      </c>
      <c r="C55" s="9" t="s">
        <v>58</v>
      </c>
      <c r="D55" s="9">
        <v>2</v>
      </c>
      <c r="E55" s="9" t="s">
        <v>57</v>
      </c>
      <c r="F55" s="9"/>
      <c r="G55" s="9">
        <v>2</v>
      </c>
      <c r="H55" s="10">
        <v>15.12</v>
      </c>
      <c r="I55" s="28"/>
      <c r="J55" s="13"/>
      <c r="K55" s="12"/>
    </row>
    <row r="56" spans="2:11" ht="15" thickBot="1" x14ac:dyDescent="0.35">
      <c r="B56" s="37"/>
      <c r="C56" s="24"/>
      <c r="D56" s="24"/>
      <c r="E56" s="24"/>
      <c r="F56" s="45"/>
      <c r="G56" s="45"/>
      <c r="H56" s="46"/>
      <c r="I56" s="28"/>
      <c r="J56" s="13"/>
      <c r="K56" s="12"/>
    </row>
    <row r="57" spans="2:11" x14ac:dyDescent="0.3">
      <c r="B57" s="3" t="s">
        <v>72</v>
      </c>
      <c r="C57" s="4" t="s">
        <v>7</v>
      </c>
      <c r="D57" s="4">
        <v>4</v>
      </c>
      <c r="E57" s="4" t="s">
        <v>73</v>
      </c>
      <c r="F57" s="4"/>
      <c r="G57" s="4">
        <v>2</v>
      </c>
      <c r="H57" s="5">
        <v>9.6</v>
      </c>
      <c r="I57" s="19">
        <f>1.44*1.49</f>
        <v>2.1456</v>
      </c>
      <c r="J57" s="13">
        <f t="shared" ref="J57:J63" si="3">D57*I57</f>
        <v>8.5823999999999998</v>
      </c>
      <c r="K57" s="12">
        <f t="shared" si="0"/>
        <v>1.0175999999999998</v>
      </c>
    </row>
    <row r="58" spans="2:11" x14ac:dyDescent="0.3">
      <c r="B58" s="6" t="s">
        <v>72</v>
      </c>
      <c r="C58" s="1" t="s">
        <v>7</v>
      </c>
      <c r="D58" s="1">
        <v>2</v>
      </c>
      <c r="E58" s="1" t="s">
        <v>74</v>
      </c>
      <c r="F58" s="1"/>
      <c r="G58" s="1">
        <v>2</v>
      </c>
      <c r="H58" s="7">
        <v>1.1200000000000001</v>
      </c>
      <c r="I58" s="19">
        <f>0.76*2.24</f>
        <v>1.7024000000000001</v>
      </c>
      <c r="J58" s="13">
        <f t="shared" si="3"/>
        <v>3.4048000000000003</v>
      </c>
      <c r="K58" s="12">
        <f t="shared" si="0"/>
        <v>-2.2848000000000002</v>
      </c>
    </row>
    <row r="59" spans="2:11" x14ac:dyDescent="0.3">
      <c r="B59" s="6" t="s">
        <v>72</v>
      </c>
      <c r="C59" s="1" t="s">
        <v>7</v>
      </c>
      <c r="D59" s="1">
        <v>1</v>
      </c>
      <c r="E59" s="1" t="s">
        <v>75</v>
      </c>
      <c r="F59" s="1"/>
      <c r="G59" s="1">
        <v>2</v>
      </c>
      <c r="H59" s="7">
        <v>1.95</v>
      </c>
      <c r="I59" s="19">
        <f>2.19*1.54</f>
        <v>3.3725999999999998</v>
      </c>
      <c r="J59" s="13">
        <f t="shared" si="3"/>
        <v>3.3725999999999998</v>
      </c>
      <c r="K59" s="12">
        <f t="shared" si="0"/>
        <v>-1.4225999999999999</v>
      </c>
    </row>
    <row r="60" spans="2:11" x14ac:dyDescent="0.3">
      <c r="B60" s="6" t="s">
        <v>72</v>
      </c>
      <c r="C60" s="1" t="s">
        <v>6</v>
      </c>
      <c r="D60" s="1">
        <v>39</v>
      </c>
      <c r="E60" s="1" t="s">
        <v>76</v>
      </c>
      <c r="F60" s="1"/>
      <c r="G60" s="1">
        <v>2</v>
      </c>
      <c r="H60" s="7">
        <v>224.64</v>
      </c>
      <c r="I60" s="19">
        <f>1.44*1.49</f>
        <v>2.1456</v>
      </c>
      <c r="J60" s="13">
        <f t="shared" si="3"/>
        <v>83.678399999999996</v>
      </c>
      <c r="K60" s="12">
        <f t="shared" si="0"/>
        <v>140.96159999999998</v>
      </c>
    </row>
    <row r="61" spans="2:11" x14ac:dyDescent="0.3">
      <c r="B61" s="6" t="s">
        <v>72</v>
      </c>
      <c r="C61" s="1" t="s">
        <v>6</v>
      </c>
      <c r="D61" s="1">
        <v>13</v>
      </c>
      <c r="E61" s="1" t="s">
        <v>77</v>
      </c>
      <c r="F61" s="1"/>
      <c r="G61" s="1">
        <v>2</v>
      </c>
      <c r="H61" s="7">
        <v>26.52</v>
      </c>
      <c r="I61" s="19">
        <f>0.76*2.24</f>
        <v>1.7024000000000001</v>
      </c>
      <c r="J61" s="13">
        <f t="shared" si="3"/>
        <v>22.131200000000003</v>
      </c>
      <c r="K61" s="12">
        <f t="shared" si="0"/>
        <v>4.3887999999999963</v>
      </c>
    </row>
    <row r="62" spans="2:11" x14ac:dyDescent="0.3">
      <c r="B62" s="6" t="s">
        <v>72</v>
      </c>
      <c r="C62" s="1" t="s">
        <v>6</v>
      </c>
      <c r="D62" s="1">
        <v>2</v>
      </c>
      <c r="E62" s="1" t="s">
        <v>78</v>
      </c>
      <c r="F62" s="1"/>
      <c r="G62" s="1">
        <v>2</v>
      </c>
      <c r="H62" s="7">
        <v>1.7</v>
      </c>
      <c r="I62" s="19">
        <f>2.19*1.54</f>
        <v>3.3725999999999998</v>
      </c>
      <c r="J62" s="13">
        <f t="shared" si="3"/>
        <v>6.7451999999999996</v>
      </c>
      <c r="K62" s="12">
        <f t="shared" si="0"/>
        <v>-5.0451999999999995</v>
      </c>
    </row>
    <row r="63" spans="2:11" x14ac:dyDescent="0.3">
      <c r="B63" s="6" t="s">
        <v>72</v>
      </c>
      <c r="C63" s="1" t="s">
        <v>6</v>
      </c>
      <c r="D63" s="1">
        <v>2</v>
      </c>
      <c r="E63" s="1" t="s">
        <v>79</v>
      </c>
      <c r="F63" s="1"/>
      <c r="G63" s="1">
        <v>2</v>
      </c>
      <c r="H63" s="7">
        <v>2.38</v>
      </c>
      <c r="I63" s="19">
        <f>1.44*1.49</f>
        <v>2.1456</v>
      </c>
      <c r="J63" s="13">
        <f t="shared" si="3"/>
        <v>4.2911999999999999</v>
      </c>
      <c r="K63" s="12">
        <f t="shared" si="0"/>
        <v>-1.9112</v>
      </c>
    </row>
    <row r="64" spans="2:11" x14ac:dyDescent="0.3">
      <c r="B64" s="6" t="s">
        <v>72</v>
      </c>
      <c r="C64" s="1" t="s">
        <v>8</v>
      </c>
      <c r="D64" s="1">
        <v>1</v>
      </c>
      <c r="E64" s="1" t="s">
        <v>82</v>
      </c>
      <c r="F64" s="1"/>
      <c r="G64" s="1">
        <v>2</v>
      </c>
      <c r="H64" s="7">
        <v>3.34</v>
      </c>
      <c r="I64" s="19"/>
      <c r="J64" s="13"/>
      <c r="K64" s="12"/>
    </row>
    <row r="65" spans="2:12" x14ac:dyDescent="0.3">
      <c r="B65" s="6" t="s">
        <v>72</v>
      </c>
      <c r="C65" s="1" t="s">
        <v>8</v>
      </c>
      <c r="D65" s="1">
        <v>4</v>
      </c>
      <c r="E65" s="1" t="s">
        <v>80</v>
      </c>
      <c r="F65" s="1"/>
      <c r="G65" s="1">
        <v>2</v>
      </c>
      <c r="H65" s="7">
        <v>29.52</v>
      </c>
      <c r="I65" s="19">
        <f>0.76*2.2</f>
        <v>1.6720000000000002</v>
      </c>
      <c r="J65" s="13">
        <f>D65*I65</f>
        <v>6.6880000000000006</v>
      </c>
      <c r="K65" s="12">
        <f t="shared" si="0"/>
        <v>22.832000000000001</v>
      </c>
    </row>
    <row r="66" spans="2:12" x14ac:dyDescent="0.3">
      <c r="B66" s="6" t="s">
        <v>72</v>
      </c>
      <c r="C66" s="1" t="s">
        <v>18</v>
      </c>
      <c r="D66" s="1">
        <v>3</v>
      </c>
      <c r="E66" s="1" t="s">
        <v>81</v>
      </c>
      <c r="F66" s="1"/>
      <c r="G66" s="1">
        <v>2</v>
      </c>
      <c r="H66" s="7">
        <v>28.32</v>
      </c>
      <c r="I66" s="19">
        <f>2.19*1.54</f>
        <v>3.3725999999999998</v>
      </c>
      <c r="J66" s="13">
        <f>D66*I66</f>
        <v>10.117799999999999</v>
      </c>
      <c r="K66" s="12">
        <f t="shared" si="0"/>
        <v>18.202200000000001</v>
      </c>
    </row>
    <row r="67" spans="2:12" x14ac:dyDescent="0.3">
      <c r="B67" s="6" t="s">
        <v>72</v>
      </c>
      <c r="C67" s="1" t="s">
        <v>97</v>
      </c>
      <c r="D67" s="1">
        <v>3</v>
      </c>
      <c r="E67" s="1" t="s">
        <v>98</v>
      </c>
      <c r="F67" s="1"/>
      <c r="G67" s="1">
        <v>2</v>
      </c>
      <c r="H67" s="7">
        <v>29.7</v>
      </c>
      <c r="I67" s="19"/>
      <c r="J67" s="13"/>
      <c r="K67" s="12"/>
    </row>
    <row r="68" spans="2:12" x14ac:dyDescent="0.3">
      <c r="B68" s="6" t="s">
        <v>72</v>
      </c>
      <c r="C68" s="1" t="s">
        <v>128</v>
      </c>
      <c r="D68" s="1">
        <v>2</v>
      </c>
      <c r="E68" s="1" t="s">
        <v>129</v>
      </c>
      <c r="F68" s="1"/>
      <c r="G68" s="1">
        <v>2</v>
      </c>
      <c r="H68" s="7">
        <f>2*2*3.7</f>
        <v>14.8</v>
      </c>
      <c r="I68" s="19"/>
      <c r="J68" s="13"/>
      <c r="K68" s="12"/>
    </row>
    <row r="69" spans="2:12" x14ac:dyDescent="0.3">
      <c r="B69" s="6" t="s">
        <v>72</v>
      </c>
      <c r="C69" s="57" t="s">
        <v>130</v>
      </c>
      <c r="D69" s="1">
        <v>1</v>
      </c>
      <c r="E69" s="1" t="s">
        <v>131</v>
      </c>
      <c r="F69" s="1"/>
      <c r="G69" s="1">
        <v>2</v>
      </c>
      <c r="H69" s="7">
        <f>3.6*3.7</f>
        <v>13.32</v>
      </c>
      <c r="I69" s="19">
        <f>1.44*1.49</f>
        <v>2.1456</v>
      </c>
      <c r="J69" s="13">
        <f>D69*I69</f>
        <v>2.1456</v>
      </c>
      <c r="K69" s="12">
        <f t="shared" si="0"/>
        <v>11.1744</v>
      </c>
    </row>
    <row r="70" spans="2:12" x14ac:dyDescent="0.3">
      <c r="B70" s="6" t="s">
        <v>72</v>
      </c>
      <c r="C70" s="1" t="s">
        <v>83</v>
      </c>
      <c r="D70" s="1">
        <v>1</v>
      </c>
      <c r="E70" s="1" t="s">
        <v>84</v>
      </c>
      <c r="F70" s="1"/>
      <c r="G70" s="1">
        <v>2</v>
      </c>
      <c r="H70" s="7">
        <v>11.52</v>
      </c>
      <c r="I70" s="19">
        <f>1.44*1.49</f>
        <v>2.1456</v>
      </c>
      <c r="J70" s="13">
        <f t="shared" ref="J70:J73" si="4">D70*I70</f>
        <v>2.1456</v>
      </c>
      <c r="K70" s="12">
        <f t="shared" si="0"/>
        <v>9.3743999999999996</v>
      </c>
    </row>
    <row r="71" spans="2:12" ht="15" thickBot="1" x14ac:dyDescent="0.35">
      <c r="B71" s="8" t="s">
        <v>72</v>
      </c>
      <c r="C71" s="40" t="s">
        <v>99</v>
      </c>
      <c r="D71" s="9">
        <v>5</v>
      </c>
      <c r="E71" s="9" t="s">
        <v>34</v>
      </c>
      <c r="F71" s="9"/>
      <c r="G71" s="9">
        <v>2</v>
      </c>
      <c r="H71" s="10">
        <v>9</v>
      </c>
      <c r="I71" s="19">
        <f>1.49*1.19</f>
        <v>1.7730999999999999</v>
      </c>
      <c r="J71" s="13">
        <f t="shared" si="4"/>
        <v>8.865499999999999</v>
      </c>
      <c r="K71" s="12">
        <f t="shared" ref="K71:K73" si="5">H71-J71</f>
        <v>0.13450000000000095</v>
      </c>
    </row>
    <row r="72" spans="2:12" ht="15" thickBot="1" x14ac:dyDescent="0.35">
      <c r="B72" s="27"/>
      <c r="C72" s="58"/>
      <c r="D72" s="24"/>
      <c r="E72" s="24"/>
      <c r="F72" s="24"/>
      <c r="G72" s="24"/>
      <c r="H72" s="25"/>
      <c r="I72" s="18">
        <f>1.19*1.18</f>
        <v>1.4041999999999999</v>
      </c>
      <c r="J72" s="13">
        <f t="shared" si="4"/>
        <v>0</v>
      </c>
      <c r="K72" s="12">
        <f t="shared" si="5"/>
        <v>0</v>
      </c>
    </row>
    <row r="73" spans="2:12" s="68" customFormat="1" ht="15" thickBot="1" x14ac:dyDescent="0.35">
      <c r="B73" s="59" t="s">
        <v>117</v>
      </c>
      <c r="C73" s="60"/>
      <c r="D73" s="62"/>
      <c r="E73" s="62"/>
      <c r="F73" s="62"/>
      <c r="G73" s="62"/>
      <c r="H73" s="64">
        <f>SUM(H4:H71)</f>
        <v>1346.1399999999999</v>
      </c>
      <c r="I73" s="65">
        <f>1.5*2</f>
        <v>3</v>
      </c>
      <c r="J73" s="66">
        <f t="shared" si="4"/>
        <v>0</v>
      </c>
      <c r="K73" s="67">
        <f t="shared" si="5"/>
        <v>1346.1399999999999</v>
      </c>
    </row>
    <row r="74" spans="2:12" x14ac:dyDescent="0.3">
      <c r="L74" s="12"/>
    </row>
  </sheetData>
  <mergeCells count="1">
    <mergeCell ref="B1:H2"/>
  </mergeCells>
  <pageMargins left="0.23622047244094491" right="0.70866141732283472" top="0.94488188976377963" bottom="0.78740157480314965" header="0.31496062992125984" footer="0.31496062992125984"/>
  <pageSetup paperSize="9" fitToHeight="26" orientation="portrait" r:id="rId1"/>
  <headerFooter>
    <oddHeader>&amp;LPříloha č. 3 Technická specifikace - mytí oken a dveří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5"/>
  <sheetViews>
    <sheetView zoomScaleNormal="100" workbookViewId="0">
      <selection activeCell="N25" sqref="N25"/>
    </sheetView>
  </sheetViews>
  <sheetFormatPr defaultRowHeight="14.4" x14ac:dyDescent="0.3"/>
  <cols>
    <col min="2" max="2" width="19.109375" customWidth="1"/>
    <col min="3" max="3" width="32.33203125" customWidth="1"/>
    <col min="4" max="4" width="12.33203125" customWidth="1"/>
    <col min="5" max="5" width="18.44140625" customWidth="1"/>
    <col min="6" max="6" width="16.5546875" customWidth="1"/>
    <col min="7" max="7" width="15.6640625" customWidth="1"/>
    <col min="8" max="8" width="17.33203125" customWidth="1"/>
    <col min="9" max="9" width="13.33203125" style="12" hidden="1" customWidth="1"/>
    <col min="10" max="10" width="29.5546875" style="12" hidden="1" customWidth="1"/>
    <col min="11" max="11" width="19.33203125" hidden="1" customWidth="1"/>
    <col min="12" max="12" width="14.88671875" customWidth="1"/>
    <col min="13" max="13" width="16.44140625" customWidth="1"/>
    <col min="14" max="14" width="14.5546875" customWidth="1"/>
  </cols>
  <sheetData>
    <row r="1" spans="2:16" ht="16.5" customHeight="1" x14ac:dyDescent="0.3">
      <c r="B1" s="69" t="s">
        <v>133</v>
      </c>
      <c r="C1" s="70"/>
      <c r="D1" s="70"/>
      <c r="E1" s="70"/>
      <c r="F1" s="70"/>
      <c r="G1" s="70"/>
      <c r="H1" s="71"/>
      <c r="I1" s="11"/>
      <c r="J1" s="11"/>
      <c r="K1" s="2"/>
      <c r="L1" s="2"/>
      <c r="M1" s="2"/>
      <c r="N1" s="2"/>
      <c r="O1" s="2"/>
      <c r="P1" s="2"/>
    </row>
    <row r="2" spans="2:16" ht="10.5" customHeight="1" thickBot="1" x14ac:dyDescent="0.35">
      <c r="B2" s="72"/>
      <c r="C2" s="73"/>
      <c r="D2" s="73"/>
      <c r="E2" s="73"/>
      <c r="F2" s="73"/>
      <c r="G2" s="73"/>
      <c r="H2" s="74"/>
      <c r="I2" s="11"/>
      <c r="J2" s="11"/>
      <c r="K2" s="2"/>
      <c r="L2" s="2"/>
      <c r="M2" s="2"/>
      <c r="N2" s="2"/>
      <c r="O2" s="2"/>
      <c r="P2" s="2"/>
    </row>
    <row r="3" spans="2:16" ht="26.25" customHeight="1" x14ac:dyDescent="0.3">
      <c r="B3" s="52" t="s">
        <v>0</v>
      </c>
      <c r="C3" s="53" t="s">
        <v>1</v>
      </c>
      <c r="D3" s="53" t="s">
        <v>3</v>
      </c>
      <c r="E3" s="53" t="s">
        <v>4</v>
      </c>
      <c r="F3" s="54" t="s">
        <v>109</v>
      </c>
      <c r="G3" s="54" t="s">
        <v>43</v>
      </c>
      <c r="H3" s="55" t="s">
        <v>5</v>
      </c>
      <c r="I3" s="14" t="s">
        <v>4</v>
      </c>
    </row>
    <row r="4" spans="2:16" x14ac:dyDescent="0.3">
      <c r="B4" s="6" t="s">
        <v>110</v>
      </c>
      <c r="C4" s="1" t="s">
        <v>2</v>
      </c>
      <c r="D4" s="1">
        <v>6</v>
      </c>
      <c r="E4" s="1" t="s">
        <v>42</v>
      </c>
      <c r="F4" s="1">
        <v>1</v>
      </c>
      <c r="G4" s="1"/>
      <c r="H4" s="7">
        <v>8.4</v>
      </c>
      <c r="I4" s="16">
        <f>1.5*2</f>
        <v>3</v>
      </c>
      <c r="J4" s="13">
        <f>D4*I4</f>
        <v>18</v>
      </c>
      <c r="K4" s="12">
        <f t="shared" ref="K4:K41" si="0">H4-J4</f>
        <v>-9.6</v>
      </c>
    </row>
    <row r="5" spans="2:16" x14ac:dyDescent="0.3">
      <c r="B5" s="6" t="s">
        <v>110</v>
      </c>
      <c r="C5" s="21" t="s">
        <v>2</v>
      </c>
      <c r="D5" s="21">
        <v>16</v>
      </c>
      <c r="E5" s="21" t="s">
        <v>33</v>
      </c>
      <c r="F5" s="21">
        <v>1</v>
      </c>
      <c r="G5" s="21"/>
      <c r="H5" s="22">
        <v>25.6</v>
      </c>
      <c r="I5" s="23"/>
      <c r="J5" s="13"/>
      <c r="K5" s="12"/>
    </row>
    <row r="6" spans="2:16" ht="15" thickBot="1" x14ac:dyDescent="0.35">
      <c r="B6" s="6" t="s">
        <v>110</v>
      </c>
      <c r="C6" s="1" t="s">
        <v>2</v>
      </c>
      <c r="D6" s="1">
        <v>37</v>
      </c>
      <c r="E6" s="1" t="s">
        <v>34</v>
      </c>
      <c r="F6" s="1">
        <v>1</v>
      </c>
      <c r="G6" s="1"/>
      <c r="H6" s="7">
        <v>66.599999999999994</v>
      </c>
      <c r="I6" s="17">
        <f>1.1*2.6</f>
        <v>2.8600000000000003</v>
      </c>
      <c r="J6" s="13">
        <f>D6*I6</f>
        <v>105.82000000000001</v>
      </c>
      <c r="K6" s="12">
        <f t="shared" si="0"/>
        <v>-39.220000000000013</v>
      </c>
    </row>
    <row r="7" spans="2:16" x14ac:dyDescent="0.3">
      <c r="B7" s="6" t="s">
        <v>110</v>
      </c>
      <c r="C7" s="1" t="s">
        <v>118</v>
      </c>
      <c r="D7" s="1">
        <v>1</v>
      </c>
      <c r="E7" s="1" t="s">
        <v>119</v>
      </c>
      <c r="F7" s="1">
        <v>1</v>
      </c>
      <c r="G7" s="1"/>
      <c r="H7" s="7">
        <v>20.399999999999999</v>
      </c>
      <c r="I7" s="26"/>
      <c r="J7" s="13"/>
      <c r="K7" s="12"/>
    </row>
    <row r="8" spans="2:16" x14ac:dyDescent="0.3">
      <c r="B8" s="6" t="s">
        <v>110</v>
      </c>
      <c r="C8" s="1" t="s">
        <v>120</v>
      </c>
      <c r="D8" s="1">
        <v>1</v>
      </c>
      <c r="E8" s="1" t="s">
        <v>121</v>
      </c>
      <c r="F8" s="1">
        <v>1</v>
      </c>
      <c r="G8" s="1"/>
      <c r="H8" s="7">
        <v>6.75</v>
      </c>
      <c r="I8" s="26"/>
      <c r="J8" s="13"/>
      <c r="K8" s="12"/>
    </row>
    <row r="9" spans="2:16" x14ac:dyDescent="0.3">
      <c r="B9" s="6" t="s">
        <v>110</v>
      </c>
      <c r="C9" s="1" t="s">
        <v>122</v>
      </c>
      <c r="D9" s="1">
        <v>1</v>
      </c>
      <c r="E9" s="1" t="s">
        <v>123</v>
      </c>
      <c r="F9" s="1">
        <v>1</v>
      </c>
      <c r="G9" s="1"/>
      <c r="H9" s="7">
        <v>6.62</v>
      </c>
      <c r="I9" s="26"/>
      <c r="J9" s="13"/>
      <c r="K9" s="12"/>
    </row>
    <row r="10" spans="2:16" x14ac:dyDescent="0.3">
      <c r="B10" s="6" t="s">
        <v>110</v>
      </c>
      <c r="C10" s="1" t="s">
        <v>124</v>
      </c>
      <c r="D10" s="1">
        <v>4</v>
      </c>
      <c r="E10" s="1" t="s">
        <v>125</v>
      </c>
      <c r="F10" s="1">
        <v>1</v>
      </c>
      <c r="G10" s="1"/>
      <c r="H10" s="7">
        <v>6</v>
      </c>
      <c r="I10" s="26"/>
      <c r="J10" s="13"/>
      <c r="K10" s="12"/>
    </row>
    <row r="11" spans="2:16" x14ac:dyDescent="0.3">
      <c r="B11" s="6" t="s">
        <v>110</v>
      </c>
      <c r="C11" s="1" t="s">
        <v>124</v>
      </c>
      <c r="D11" s="1">
        <v>4</v>
      </c>
      <c r="E11" s="1" t="s">
        <v>126</v>
      </c>
      <c r="F11" s="1">
        <v>1</v>
      </c>
      <c r="G11" s="1"/>
      <c r="H11" s="7">
        <v>4.87</v>
      </c>
      <c r="I11" s="26"/>
      <c r="J11" s="13"/>
      <c r="K11" s="12"/>
    </row>
    <row r="12" spans="2:16" ht="15" thickBot="1" x14ac:dyDescent="0.35">
      <c r="B12" s="6" t="s">
        <v>110</v>
      </c>
      <c r="C12" s="9" t="s">
        <v>124</v>
      </c>
      <c r="D12" s="9">
        <v>5</v>
      </c>
      <c r="E12" s="9" t="s">
        <v>127</v>
      </c>
      <c r="F12" s="21">
        <v>1</v>
      </c>
      <c r="G12" s="1"/>
      <c r="H12" s="10">
        <v>4.8</v>
      </c>
      <c r="I12" s="26"/>
      <c r="J12" s="13"/>
      <c r="K12" s="12"/>
    </row>
    <row r="13" spans="2:16" x14ac:dyDescent="0.3">
      <c r="B13" s="34"/>
      <c r="C13" s="35"/>
      <c r="D13" s="35"/>
      <c r="E13" s="35"/>
      <c r="F13" s="35"/>
      <c r="G13" s="35"/>
      <c r="H13" s="36"/>
      <c r="I13" s="26"/>
      <c r="J13" s="13"/>
      <c r="K13" s="12"/>
    </row>
    <row r="14" spans="2:16" x14ac:dyDescent="0.3">
      <c r="B14" s="6" t="s">
        <v>112</v>
      </c>
      <c r="C14" s="1" t="s">
        <v>2</v>
      </c>
      <c r="D14" s="1">
        <v>6</v>
      </c>
      <c r="E14" s="1" t="s">
        <v>42</v>
      </c>
      <c r="F14" s="1">
        <v>1</v>
      </c>
      <c r="G14" s="1"/>
      <c r="H14" s="41">
        <v>8.4</v>
      </c>
      <c r="I14" s="26"/>
      <c r="J14" s="13"/>
      <c r="K14" s="12"/>
    </row>
    <row r="15" spans="2:16" x14ac:dyDescent="0.3">
      <c r="B15" s="6" t="s">
        <v>112</v>
      </c>
      <c r="C15" s="1" t="s">
        <v>2</v>
      </c>
      <c r="D15" s="1">
        <v>9</v>
      </c>
      <c r="E15" s="1" t="s">
        <v>33</v>
      </c>
      <c r="F15" s="1">
        <v>1</v>
      </c>
      <c r="G15" s="1"/>
      <c r="H15" s="41">
        <v>14.4</v>
      </c>
      <c r="I15" s="26"/>
      <c r="J15" s="13"/>
      <c r="K15" s="12"/>
    </row>
    <row r="16" spans="2:16" x14ac:dyDescent="0.3">
      <c r="B16" s="33" t="s">
        <v>113</v>
      </c>
      <c r="C16" s="1" t="s">
        <v>2</v>
      </c>
      <c r="D16" s="1">
        <v>7</v>
      </c>
      <c r="E16" s="1" t="s">
        <v>35</v>
      </c>
      <c r="F16" s="1">
        <v>1</v>
      </c>
      <c r="G16" s="1"/>
      <c r="H16" s="41">
        <v>7.2</v>
      </c>
      <c r="I16" s="30"/>
      <c r="J16" s="13"/>
      <c r="K16" s="13"/>
      <c r="L16" s="12"/>
    </row>
    <row r="17" spans="2:12" x14ac:dyDescent="0.3">
      <c r="B17" s="33" t="s">
        <v>113</v>
      </c>
      <c r="C17" s="1" t="s">
        <v>2</v>
      </c>
      <c r="D17" s="1">
        <v>7</v>
      </c>
      <c r="E17" s="1" t="s">
        <v>33</v>
      </c>
      <c r="F17" s="1">
        <v>1</v>
      </c>
      <c r="G17" s="1"/>
      <c r="H17" s="42">
        <v>11.2</v>
      </c>
      <c r="I17" s="30"/>
      <c r="J17" s="13"/>
      <c r="K17" s="13"/>
      <c r="L17" s="12"/>
    </row>
    <row r="18" spans="2:12" ht="15" thickBot="1" x14ac:dyDescent="0.35">
      <c r="B18" s="49" t="s">
        <v>113</v>
      </c>
      <c r="C18" s="9" t="s">
        <v>2</v>
      </c>
      <c r="D18" s="9">
        <v>28</v>
      </c>
      <c r="E18" s="9" t="s">
        <v>44</v>
      </c>
      <c r="F18" s="9">
        <v>1</v>
      </c>
      <c r="G18" s="9"/>
      <c r="H18" s="50">
        <v>61.6</v>
      </c>
      <c r="I18" s="30"/>
      <c r="J18" s="13"/>
      <c r="K18" s="13"/>
      <c r="L18" s="12"/>
    </row>
    <row r="19" spans="2:12" ht="15" thickBot="1" x14ac:dyDescent="0.35">
      <c r="B19" s="27"/>
      <c r="C19" s="24"/>
      <c r="D19" s="24"/>
      <c r="E19" s="24"/>
      <c r="F19" s="24"/>
      <c r="G19" s="24"/>
      <c r="H19" s="25"/>
      <c r="I19" s="30"/>
      <c r="J19" s="13"/>
      <c r="K19" s="13"/>
      <c r="L19" s="12"/>
    </row>
    <row r="20" spans="2:12" x14ac:dyDescent="0.3">
      <c r="B20" s="3" t="s">
        <v>114</v>
      </c>
      <c r="C20" s="4" t="s">
        <v>2</v>
      </c>
      <c r="D20" s="4">
        <v>7</v>
      </c>
      <c r="E20" s="4" t="s">
        <v>35</v>
      </c>
      <c r="F20" s="4">
        <v>1</v>
      </c>
      <c r="G20" s="4"/>
      <c r="H20" s="5">
        <v>8.4</v>
      </c>
      <c r="I20" s="26"/>
      <c r="J20" s="13"/>
      <c r="K20" s="12"/>
    </row>
    <row r="21" spans="2:12" x14ac:dyDescent="0.3">
      <c r="B21" s="6" t="s">
        <v>114</v>
      </c>
      <c r="C21" s="29" t="s">
        <v>2</v>
      </c>
      <c r="D21" s="29">
        <v>7</v>
      </c>
      <c r="E21" s="29" t="s">
        <v>33</v>
      </c>
      <c r="F21" s="29">
        <v>1</v>
      </c>
      <c r="G21" s="1"/>
      <c r="H21" s="31">
        <v>11.2</v>
      </c>
      <c r="I21" s="26"/>
      <c r="J21" s="13"/>
      <c r="K21" s="12"/>
    </row>
    <row r="22" spans="2:12" ht="15" thickBot="1" x14ac:dyDescent="0.35">
      <c r="B22" s="8" t="s">
        <v>114</v>
      </c>
      <c r="C22" s="9" t="s">
        <v>2</v>
      </c>
      <c r="D22" s="9">
        <v>28</v>
      </c>
      <c r="E22" s="9" t="s">
        <v>44</v>
      </c>
      <c r="F22" s="9">
        <v>1</v>
      </c>
      <c r="G22" s="9"/>
      <c r="H22" s="10">
        <v>61.6</v>
      </c>
      <c r="I22" s="26"/>
      <c r="J22" s="13"/>
      <c r="K22" s="12"/>
    </row>
    <row r="23" spans="2:12" x14ac:dyDescent="0.3">
      <c r="B23" s="37"/>
      <c r="C23" s="24"/>
      <c r="D23" s="24"/>
      <c r="E23" s="24"/>
      <c r="F23" s="24"/>
      <c r="G23" s="24"/>
      <c r="H23" s="25"/>
      <c r="I23" s="26"/>
      <c r="J23" s="13"/>
      <c r="K23" s="12"/>
    </row>
    <row r="24" spans="2:12" x14ac:dyDescent="0.3">
      <c r="B24" s="6" t="s">
        <v>115</v>
      </c>
      <c r="C24" s="1" t="s">
        <v>2</v>
      </c>
      <c r="D24" s="1">
        <v>9</v>
      </c>
      <c r="E24" s="1" t="s">
        <v>35</v>
      </c>
      <c r="F24" s="1">
        <v>1</v>
      </c>
      <c r="G24" s="1"/>
      <c r="H24" s="7">
        <v>10.8</v>
      </c>
      <c r="I24" s="16">
        <f>2.38*0.9</f>
        <v>2.1419999999999999</v>
      </c>
      <c r="J24" s="13">
        <f t="shared" ref="J24:J28" si="1">D24*I24</f>
        <v>19.277999999999999</v>
      </c>
      <c r="K24" s="12">
        <f t="shared" si="0"/>
        <v>-8.477999999999998</v>
      </c>
    </row>
    <row r="25" spans="2:12" x14ac:dyDescent="0.3">
      <c r="B25" s="6" t="s">
        <v>115</v>
      </c>
      <c r="C25" s="1" t="s">
        <v>2</v>
      </c>
      <c r="D25" s="1">
        <v>7</v>
      </c>
      <c r="E25" s="1" t="s">
        <v>33</v>
      </c>
      <c r="F25" s="1">
        <v>1</v>
      </c>
      <c r="G25" s="1"/>
      <c r="H25" s="7">
        <v>11.2</v>
      </c>
      <c r="I25" s="16">
        <f>1.65*2.13</f>
        <v>3.5144999999999995</v>
      </c>
      <c r="J25" s="13">
        <f t="shared" si="1"/>
        <v>24.601499999999998</v>
      </c>
      <c r="K25" s="12">
        <f t="shared" si="0"/>
        <v>-13.401499999999999</v>
      </c>
    </row>
    <row r="26" spans="2:12" x14ac:dyDescent="0.3">
      <c r="B26" s="6" t="s">
        <v>115</v>
      </c>
      <c r="C26" s="1" t="s">
        <v>2</v>
      </c>
      <c r="D26" s="1">
        <v>20</v>
      </c>
      <c r="E26" s="1" t="s">
        <v>44</v>
      </c>
      <c r="F26" s="1">
        <v>1</v>
      </c>
      <c r="G26" s="1"/>
      <c r="H26" s="7">
        <v>44</v>
      </c>
      <c r="I26" s="16">
        <f>1.5*2.23</f>
        <v>3.3449999999999998</v>
      </c>
      <c r="J26" s="13">
        <f t="shared" si="1"/>
        <v>66.899999999999991</v>
      </c>
      <c r="K26" s="12">
        <f t="shared" si="0"/>
        <v>-22.899999999999991</v>
      </c>
    </row>
    <row r="27" spans="2:12" ht="15" thickBot="1" x14ac:dyDescent="0.35">
      <c r="B27" s="8" t="s">
        <v>115</v>
      </c>
      <c r="C27" s="9" t="s">
        <v>46</v>
      </c>
      <c r="D27" s="9">
        <v>1</v>
      </c>
      <c r="E27" s="9" t="s">
        <v>47</v>
      </c>
      <c r="F27" s="9">
        <v>1</v>
      </c>
      <c r="G27" s="9"/>
      <c r="H27" s="10">
        <v>2.94</v>
      </c>
      <c r="I27" s="16">
        <f>1.18*1.47</f>
        <v>1.7345999999999999</v>
      </c>
      <c r="J27" s="13">
        <f t="shared" si="1"/>
        <v>1.7345999999999999</v>
      </c>
      <c r="K27" s="12">
        <f t="shared" si="0"/>
        <v>1.2054</v>
      </c>
    </row>
    <row r="28" spans="2:12" ht="15" thickBot="1" x14ac:dyDescent="0.35">
      <c r="B28" s="27"/>
      <c r="C28" s="24"/>
      <c r="D28" s="24"/>
      <c r="E28" s="24"/>
      <c r="F28" s="24"/>
      <c r="G28" s="24"/>
      <c r="H28" s="25"/>
      <c r="I28" s="17">
        <f>1.13*0.5</f>
        <v>0.56499999999999995</v>
      </c>
      <c r="J28" s="13">
        <f t="shared" si="1"/>
        <v>0</v>
      </c>
      <c r="K28" s="12">
        <f t="shared" si="0"/>
        <v>0</v>
      </c>
    </row>
    <row r="29" spans="2:12" x14ac:dyDescent="0.3">
      <c r="B29" s="3" t="s">
        <v>111</v>
      </c>
      <c r="C29" s="4" t="s">
        <v>2</v>
      </c>
      <c r="D29" s="4">
        <v>3</v>
      </c>
      <c r="E29" s="4" t="s">
        <v>35</v>
      </c>
      <c r="F29" s="4">
        <v>1</v>
      </c>
      <c r="G29" s="4"/>
      <c r="H29" s="5">
        <v>3.6</v>
      </c>
      <c r="I29" s="28"/>
      <c r="J29" s="13"/>
      <c r="K29" s="12"/>
      <c r="L29" s="51"/>
    </row>
    <row r="30" spans="2:12" x14ac:dyDescent="0.3">
      <c r="B30" s="6" t="s">
        <v>111</v>
      </c>
      <c r="C30" s="1" t="s">
        <v>2</v>
      </c>
      <c r="D30" s="1">
        <v>24</v>
      </c>
      <c r="E30" s="1" t="s">
        <v>33</v>
      </c>
      <c r="F30" s="1">
        <v>1</v>
      </c>
      <c r="G30" s="1"/>
      <c r="H30" s="7">
        <v>38.4</v>
      </c>
      <c r="I30" s="28"/>
      <c r="J30" s="13"/>
      <c r="K30" s="12"/>
      <c r="L30" s="51"/>
    </row>
    <row r="31" spans="2:12" x14ac:dyDescent="0.3">
      <c r="B31" s="6" t="s">
        <v>111</v>
      </c>
      <c r="C31" s="1" t="s">
        <v>2</v>
      </c>
      <c r="D31" s="1">
        <v>33</v>
      </c>
      <c r="E31" s="1" t="s">
        <v>34</v>
      </c>
      <c r="F31" s="1">
        <v>1</v>
      </c>
      <c r="G31" s="1"/>
      <c r="H31" s="7">
        <v>59.4</v>
      </c>
      <c r="I31" s="28"/>
      <c r="J31" s="13"/>
      <c r="K31" s="12"/>
      <c r="L31" s="51"/>
    </row>
    <row r="32" spans="2:12" x14ac:dyDescent="0.3">
      <c r="B32" s="6" t="s">
        <v>111</v>
      </c>
      <c r="C32" s="1" t="s">
        <v>38</v>
      </c>
      <c r="D32" s="1">
        <v>3</v>
      </c>
      <c r="E32" s="1" t="s">
        <v>36</v>
      </c>
      <c r="F32" s="1">
        <v>1</v>
      </c>
      <c r="G32" s="1"/>
      <c r="H32" s="7">
        <v>6.3</v>
      </c>
      <c r="I32" s="28"/>
      <c r="J32" s="13"/>
      <c r="K32" s="12"/>
      <c r="L32" s="51"/>
    </row>
    <row r="33" spans="2:11" ht="15" thickBot="1" x14ac:dyDescent="0.35">
      <c r="B33" s="8" t="s">
        <v>111</v>
      </c>
      <c r="C33" s="9" t="s">
        <v>37</v>
      </c>
      <c r="D33" s="9">
        <v>3</v>
      </c>
      <c r="E33" s="9" t="s">
        <v>36</v>
      </c>
      <c r="F33" s="9">
        <v>1</v>
      </c>
      <c r="G33" s="9"/>
      <c r="H33" s="10">
        <v>6.3</v>
      </c>
      <c r="I33" s="28"/>
      <c r="J33" s="13"/>
      <c r="K33" s="12"/>
    </row>
    <row r="34" spans="2:11" ht="15" thickBot="1" x14ac:dyDescent="0.35">
      <c r="B34" s="34"/>
      <c r="C34" s="44"/>
      <c r="D34" s="35"/>
      <c r="E34" s="35"/>
      <c r="F34" s="35"/>
      <c r="G34" s="35"/>
      <c r="H34" s="36"/>
      <c r="I34" s="38"/>
      <c r="J34" s="13"/>
      <c r="K34" s="12"/>
    </row>
    <row r="35" spans="2:11" x14ac:dyDescent="0.3">
      <c r="B35" s="3" t="s">
        <v>69</v>
      </c>
      <c r="C35" s="4" t="s">
        <v>2</v>
      </c>
      <c r="D35" s="4">
        <v>9</v>
      </c>
      <c r="E35" s="4" t="s">
        <v>35</v>
      </c>
      <c r="F35" s="4">
        <v>1</v>
      </c>
      <c r="G35" s="4"/>
      <c r="H35" s="5">
        <v>10.8</v>
      </c>
      <c r="I35" s="19">
        <f>1.33*1.49</f>
        <v>1.9817</v>
      </c>
      <c r="J35" s="13">
        <f>D35*I35</f>
        <v>17.8353</v>
      </c>
      <c r="K35" s="12">
        <f t="shared" si="0"/>
        <v>-7.0352999999999994</v>
      </c>
    </row>
    <row r="36" spans="2:11" x14ac:dyDescent="0.3">
      <c r="B36" s="6" t="s">
        <v>69</v>
      </c>
      <c r="C36" s="1" t="s">
        <v>2</v>
      </c>
      <c r="D36" s="1">
        <v>11</v>
      </c>
      <c r="E36" s="1" t="s">
        <v>33</v>
      </c>
      <c r="F36" s="1">
        <v>1</v>
      </c>
      <c r="G36" s="1"/>
      <c r="H36" s="7">
        <v>17.600000000000001</v>
      </c>
      <c r="I36" s="19">
        <f>1.16*1.76</f>
        <v>2.0415999999999999</v>
      </c>
      <c r="J36" s="13">
        <f>D36*I36</f>
        <v>22.457599999999999</v>
      </c>
      <c r="K36" s="12">
        <f t="shared" si="0"/>
        <v>-4.8575999999999979</v>
      </c>
    </row>
    <row r="37" spans="2:11" ht="15" thickBot="1" x14ac:dyDescent="0.35">
      <c r="B37" s="8" t="s">
        <v>69</v>
      </c>
      <c r="C37" s="9" t="s">
        <v>2</v>
      </c>
      <c r="D37" s="9">
        <v>10</v>
      </c>
      <c r="E37" s="9" t="s">
        <v>34</v>
      </c>
      <c r="F37" s="9">
        <v>1</v>
      </c>
      <c r="G37" s="9"/>
      <c r="H37" s="10">
        <v>18</v>
      </c>
      <c r="I37" s="20">
        <f>1.16*1.76</f>
        <v>2.0415999999999999</v>
      </c>
      <c r="J37" s="13">
        <f>D37*I37</f>
        <v>20.415999999999997</v>
      </c>
      <c r="K37" s="12">
        <f t="shared" si="0"/>
        <v>-2.4159999999999968</v>
      </c>
    </row>
    <row r="38" spans="2:11" ht="15" thickBot="1" x14ac:dyDescent="0.35">
      <c r="B38" s="37"/>
      <c r="C38" s="24"/>
      <c r="D38" s="24"/>
      <c r="E38" s="24"/>
      <c r="F38" s="45"/>
      <c r="G38" s="45"/>
      <c r="H38" s="46"/>
      <c r="I38" s="28"/>
      <c r="J38" s="13"/>
      <c r="K38" s="12"/>
    </row>
    <row r="39" spans="2:11" x14ac:dyDescent="0.3">
      <c r="B39" s="3" t="s">
        <v>72</v>
      </c>
      <c r="C39" s="4" t="s">
        <v>104</v>
      </c>
      <c r="D39" s="4">
        <v>1</v>
      </c>
      <c r="E39" s="4" t="s">
        <v>85</v>
      </c>
      <c r="F39" s="4">
        <v>1</v>
      </c>
      <c r="G39" s="4"/>
      <c r="H39" s="5">
        <v>6.56</v>
      </c>
      <c r="I39" s="19">
        <f>1.54*2.19</f>
        <v>3.3725999999999998</v>
      </c>
      <c r="J39" s="13">
        <f>D39*I39</f>
        <v>3.3725999999999998</v>
      </c>
      <c r="K39" s="12">
        <f t="shared" si="0"/>
        <v>3.1873999999999998</v>
      </c>
    </row>
    <row r="40" spans="2:11" x14ac:dyDescent="0.3">
      <c r="B40" s="6" t="s">
        <v>72</v>
      </c>
      <c r="C40" s="1" t="s">
        <v>86</v>
      </c>
      <c r="D40" s="1">
        <v>1</v>
      </c>
      <c r="E40" s="1" t="s">
        <v>87</v>
      </c>
      <c r="F40" s="1">
        <v>1</v>
      </c>
      <c r="G40" s="1"/>
      <c r="H40" s="7">
        <v>7.13</v>
      </c>
      <c r="I40" s="19"/>
      <c r="J40" s="13"/>
      <c r="K40" s="12"/>
    </row>
    <row r="41" spans="2:11" x14ac:dyDescent="0.3">
      <c r="B41" s="6" t="s">
        <v>72</v>
      </c>
      <c r="C41" s="1" t="s">
        <v>132</v>
      </c>
      <c r="D41" s="1">
        <v>1</v>
      </c>
      <c r="E41" s="1" t="s">
        <v>88</v>
      </c>
      <c r="F41" s="1">
        <v>1</v>
      </c>
      <c r="G41" s="1"/>
      <c r="H41" s="7">
        <v>6.65</v>
      </c>
      <c r="I41" s="19">
        <f>2.19*1.54</f>
        <v>3.3725999999999998</v>
      </c>
      <c r="J41" s="13">
        <f t="shared" ref="J41:J54" si="2">D41*I41</f>
        <v>3.3725999999999998</v>
      </c>
      <c r="K41" s="12">
        <f t="shared" si="0"/>
        <v>3.2774000000000005</v>
      </c>
    </row>
    <row r="42" spans="2:11" x14ac:dyDescent="0.3">
      <c r="B42" s="6" t="s">
        <v>72</v>
      </c>
      <c r="C42" s="1" t="s">
        <v>90</v>
      </c>
      <c r="D42" s="1">
        <v>1</v>
      </c>
      <c r="E42" s="1" t="s">
        <v>89</v>
      </c>
      <c r="F42" s="1">
        <v>1</v>
      </c>
      <c r="G42" s="1"/>
      <c r="H42" s="7">
        <v>1.89</v>
      </c>
      <c r="I42" s="19">
        <f>0.76*2.24</f>
        <v>1.7024000000000001</v>
      </c>
      <c r="J42" s="13">
        <f t="shared" si="2"/>
        <v>1.7024000000000001</v>
      </c>
      <c r="K42" s="12">
        <f t="shared" ref="K42:K54" si="3">H42-J42</f>
        <v>0.18759999999999977</v>
      </c>
    </row>
    <row r="43" spans="2:11" ht="17.25" customHeight="1" x14ac:dyDescent="0.3">
      <c r="B43" s="6" t="s">
        <v>72</v>
      </c>
      <c r="C43" s="39" t="s">
        <v>92</v>
      </c>
      <c r="D43" s="1">
        <v>1</v>
      </c>
      <c r="E43" s="1" t="s">
        <v>91</v>
      </c>
      <c r="F43" s="1">
        <v>1</v>
      </c>
      <c r="G43" s="1"/>
      <c r="H43" s="7">
        <v>4.0599999999999996</v>
      </c>
      <c r="I43" s="19">
        <f>0.55*0.55</f>
        <v>0.30250000000000005</v>
      </c>
      <c r="J43" s="13">
        <f t="shared" si="2"/>
        <v>0.30250000000000005</v>
      </c>
      <c r="K43" s="12">
        <f t="shared" si="3"/>
        <v>3.7574999999999994</v>
      </c>
    </row>
    <row r="44" spans="2:11" ht="16.5" customHeight="1" x14ac:dyDescent="0.3">
      <c r="B44" s="6" t="s">
        <v>72</v>
      </c>
      <c r="C44" s="39" t="s">
        <v>93</v>
      </c>
      <c r="D44" s="1">
        <v>2</v>
      </c>
      <c r="E44" s="1" t="s">
        <v>32</v>
      </c>
      <c r="F44" s="1">
        <v>1</v>
      </c>
      <c r="G44" s="1"/>
      <c r="H44" s="7">
        <v>4.84</v>
      </c>
      <c r="I44" s="19">
        <f>3.2*2.5</f>
        <v>8</v>
      </c>
      <c r="J44" s="13">
        <f t="shared" si="2"/>
        <v>16</v>
      </c>
      <c r="K44" s="12">
        <f t="shared" si="3"/>
        <v>-11.16</v>
      </c>
    </row>
    <row r="45" spans="2:11" ht="15" customHeight="1" x14ac:dyDescent="0.3">
      <c r="B45" s="6" t="s">
        <v>72</v>
      </c>
      <c r="C45" s="39" t="s">
        <v>94</v>
      </c>
      <c r="D45" s="1">
        <v>3</v>
      </c>
      <c r="E45" s="1" t="s">
        <v>36</v>
      </c>
      <c r="F45" s="1">
        <v>1</v>
      </c>
      <c r="G45" s="1"/>
      <c r="H45" s="7">
        <v>6.3</v>
      </c>
      <c r="I45" s="19">
        <f>2*2</f>
        <v>4</v>
      </c>
      <c r="J45" s="13">
        <f t="shared" si="2"/>
        <v>12</v>
      </c>
      <c r="K45" s="12">
        <f t="shared" si="3"/>
        <v>-5.7</v>
      </c>
    </row>
    <row r="46" spans="2:11" x14ac:dyDescent="0.3">
      <c r="B46" s="6" t="s">
        <v>72</v>
      </c>
      <c r="C46" s="39" t="s">
        <v>95</v>
      </c>
      <c r="D46" s="1">
        <v>4</v>
      </c>
      <c r="E46" s="1" t="s">
        <v>96</v>
      </c>
      <c r="F46" s="1">
        <v>1</v>
      </c>
      <c r="G46" s="1"/>
      <c r="H46" s="7">
        <v>12.32</v>
      </c>
      <c r="I46" s="19">
        <f>2*2.4</f>
        <v>4.8</v>
      </c>
      <c r="J46" s="13">
        <f t="shared" si="2"/>
        <v>19.2</v>
      </c>
      <c r="K46" s="12">
        <f t="shared" si="3"/>
        <v>-6.879999999999999</v>
      </c>
    </row>
    <row r="47" spans="2:11" ht="15" thickBot="1" x14ac:dyDescent="0.35">
      <c r="B47" s="6" t="s">
        <v>72</v>
      </c>
      <c r="C47" s="39" t="s">
        <v>2</v>
      </c>
      <c r="D47" s="1">
        <v>12</v>
      </c>
      <c r="E47" s="1" t="s">
        <v>35</v>
      </c>
      <c r="F47" s="1">
        <v>1</v>
      </c>
      <c r="G47" s="1"/>
      <c r="H47" s="7">
        <v>14.4</v>
      </c>
      <c r="I47" s="20">
        <f>1.9*2.4</f>
        <v>4.5599999999999996</v>
      </c>
      <c r="J47" s="13">
        <f t="shared" si="2"/>
        <v>54.72</v>
      </c>
      <c r="K47" s="12">
        <f t="shared" si="3"/>
        <v>-40.32</v>
      </c>
    </row>
    <row r="48" spans="2:11" x14ac:dyDescent="0.3">
      <c r="B48" s="33" t="s">
        <v>72</v>
      </c>
      <c r="C48" s="47" t="s">
        <v>2</v>
      </c>
      <c r="D48" s="29">
        <v>46</v>
      </c>
      <c r="E48" s="29" t="s">
        <v>33</v>
      </c>
      <c r="F48" s="29">
        <v>1</v>
      </c>
      <c r="G48" s="29"/>
      <c r="H48" s="31">
        <v>73.599999999999994</v>
      </c>
      <c r="I48" s="18">
        <f>1.93*2.1</f>
        <v>4.0529999999999999</v>
      </c>
      <c r="J48" s="13">
        <f t="shared" si="2"/>
        <v>186.43799999999999</v>
      </c>
      <c r="K48" s="12">
        <f t="shared" si="3"/>
        <v>-112.83799999999999</v>
      </c>
    </row>
    <row r="49" spans="2:12" x14ac:dyDescent="0.3">
      <c r="B49" s="6" t="s">
        <v>72</v>
      </c>
      <c r="C49" s="39" t="s">
        <v>2</v>
      </c>
      <c r="D49" s="1">
        <v>2</v>
      </c>
      <c r="E49" s="1" t="s">
        <v>34</v>
      </c>
      <c r="F49" s="1">
        <v>1</v>
      </c>
      <c r="G49" s="1"/>
      <c r="H49" s="7">
        <v>3.6</v>
      </c>
      <c r="I49" s="19">
        <f>1.93*2.1</f>
        <v>4.0529999999999999</v>
      </c>
      <c r="J49" s="13">
        <f t="shared" si="2"/>
        <v>8.1059999999999999</v>
      </c>
      <c r="K49" s="12">
        <f t="shared" si="3"/>
        <v>-4.5060000000000002</v>
      </c>
    </row>
    <row r="50" spans="2:12" x14ac:dyDescent="0.3">
      <c r="B50" s="6" t="s">
        <v>72</v>
      </c>
      <c r="C50" s="39" t="s">
        <v>2</v>
      </c>
      <c r="D50" s="1">
        <v>1</v>
      </c>
      <c r="E50" s="1" t="s">
        <v>44</v>
      </c>
      <c r="F50" s="1">
        <v>1</v>
      </c>
      <c r="G50" s="1"/>
      <c r="H50" s="7">
        <v>2.2000000000000002</v>
      </c>
      <c r="I50" s="19">
        <f>1.49*1.5</f>
        <v>2.2349999999999999</v>
      </c>
      <c r="J50" s="13">
        <f t="shared" si="2"/>
        <v>2.2349999999999999</v>
      </c>
      <c r="K50" s="12">
        <f t="shared" si="3"/>
        <v>-3.4999999999999698E-2</v>
      </c>
    </row>
    <row r="51" spans="2:12" x14ac:dyDescent="0.3">
      <c r="B51" s="6" t="s">
        <v>72</v>
      </c>
      <c r="C51" s="39" t="s">
        <v>100</v>
      </c>
      <c r="D51" s="1">
        <v>7</v>
      </c>
      <c r="E51" s="1" t="s">
        <v>101</v>
      </c>
      <c r="F51" s="1">
        <v>1</v>
      </c>
      <c r="G51" s="1"/>
      <c r="H51" s="7">
        <v>19.600000000000001</v>
      </c>
      <c r="I51" s="19">
        <f>1.21*1.78</f>
        <v>2.1537999999999999</v>
      </c>
      <c r="J51" s="13">
        <f t="shared" si="2"/>
        <v>15.076599999999999</v>
      </c>
      <c r="K51" s="12">
        <f t="shared" si="3"/>
        <v>4.5234000000000023</v>
      </c>
    </row>
    <row r="52" spans="2:12" ht="15" thickBot="1" x14ac:dyDescent="0.35">
      <c r="B52" s="8" t="s">
        <v>72</v>
      </c>
      <c r="C52" s="40" t="s">
        <v>102</v>
      </c>
      <c r="D52" s="9">
        <v>1</v>
      </c>
      <c r="E52" s="9" t="s">
        <v>103</v>
      </c>
      <c r="F52" s="9">
        <v>1</v>
      </c>
      <c r="G52" s="9"/>
      <c r="H52" s="10">
        <v>3.2</v>
      </c>
      <c r="I52" s="20">
        <f>1.19*1.49</f>
        <v>1.7730999999999999</v>
      </c>
      <c r="J52" s="13">
        <f t="shared" si="2"/>
        <v>1.7730999999999999</v>
      </c>
      <c r="K52" s="12">
        <f t="shared" si="3"/>
        <v>1.4269000000000003</v>
      </c>
    </row>
    <row r="53" spans="2:12" ht="15" thickBot="1" x14ac:dyDescent="0.35">
      <c r="B53" s="27"/>
      <c r="C53" s="58"/>
      <c r="D53" s="24"/>
      <c r="E53" s="24"/>
      <c r="F53" s="24"/>
      <c r="G53" s="24"/>
      <c r="H53" s="25"/>
      <c r="I53" s="18">
        <f>1.19*1.18</f>
        <v>1.4041999999999999</v>
      </c>
      <c r="J53" s="13">
        <f t="shared" si="2"/>
        <v>0</v>
      </c>
      <c r="K53" s="12">
        <f t="shared" si="3"/>
        <v>0</v>
      </c>
    </row>
    <row r="54" spans="2:12" ht="15" thickBot="1" x14ac:dyDescent="0.35">
      <c r="B54" s="59" t="s">
        <v>117</v>
      </c>
      <c r="C54" s="60"/>
      <c r="D54" s="61"/>
      <c r="E54" s="61"/>
      <c r="F54" s="61"/>
      <c r="G54" s="62"/>
      <c r="H54" s="63">
        <f>SUM(H4:H52)</f>
        <v>729.73</v>
      </c>
      <c r="I54" s="19">
        <f>1.5*2</f>
        <v>3</v>
      </c>
      <c r="J54" s="13">
        <f t="shared" si="2"/>
        <v>0</v>
      </c>
      <c r="K54" s="12">
        <f t="shared" si="3"/>
        <v>729.73</v>
      </c>
    </row>
    <row r="55" spans="2:12" x14ac:dyDescent="0.3">
      <c r="L55" s="12"/>
    </row>
  </sheetData>
  <mergeCells count="1">
    <mergeCell ref="B1:H2"/>
  </mergeCells>
  <pageMargins left="0.23622047244094491" right="0.70866141732283472" top="0.94488188976377963" bottom="0.78740157480314965" header="0.31496062992125984" footer="0.31496062992125984"/>
  <pageSetup paperSize="9" fitToHeight="26" orientation="portrait" r:id="rId1"/>
  <headerFooter>
    <oddHeader>&amp;LPříloha č. 3 Technická specifikace - mytí oken a dveří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2x ročně</vt:lpstr>
      <vt:lpstr>1xměsíčně</vt:lpstr>
      <vt:lpstr>'1xměsíčně'!Oblast_tisku</vt:lpstr>
      <vt:lpstr>'2x ročně'!Oblast_tisku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Maršíková</dc:creator>
  <cp:lastModifiedBy>Lucie Křenová</cp:lastModifiedBy>
  <cp:lastPrinted>2016-11-15T08:04:40Z</cp:lastPrinted>
  <dcterms:created xsi:type="dcterms:W3CDTF">2013-09-12T12:54:28Z</dcterms:created>
  <dcterms:modified xsi:type="dcterms:W3CDTF">2025-08-13T05:36:38Z</dcterms:modified>
</cp:coreProperties>
</file>