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_SUSPK\_Obchodní úsek\interní OÚ\Zakázka\2025\STAVEBNÍ PRÁCE\II 190 Zelená Lhota - viadukt ČD, oprava\Vysvětlení ZD č.1\"/>
    </mc:Choice>
  </mc:AlternateContent>
  <bookViews>
    <workbookView xWindow="0" yWindow="0" windowWidth="28800" windowHeight="12300"/>
  </bookViews>
  <sheets>
    <sheet name="Rekapitulace stavby" sheetId="1" r:id="rId1"/>
    <sheet name="00 - VEDLEJŠÍ A OSTATNÍ N..." sheetId="2" r:id="rId2"/>
    <sheet name="01 - 2.ETAPA - SO 102 Mos..." sheetId="3" r:id="rId3"/>
    <sheet name="Seznam figur" sheetId="4" r:id="rId4"/>
  </sheets>
  <definedNames>
    <definedName name="_xlnm._FilterDatabase" localSheetId="1" hidden="1">'00 - VEDLEJŠÍ A OSTATNÍ N...'!$C$80:$K$101</definedName>
    <definedName name="_xlnm._FilterDatabase" localSheetId="2" hidden="1">'01 - 2.ETAPA - SO 102 Mos...'!$C$85:$K$218</definedName>
    <definedName name="_xlnm.Print_Titles" localSheetId="1">'00 - VEDLEJŠÍ A OSTATNÍ N...'!$80:$80</definedName>
    <definedName name="_xlnm.Print_Titles" localSheetId="2">'01 - 2.ETAPA - SO 102 Mos...'!$85:$85</definedName>
    <definedName name="_xlnm.Print_Titles" localSheetId="0">'Rekapitulace stavby'!$52:$52</definedName>
    <definedName name="_xlnm.Print_Titles" localSheetId="3">'Seznam figur'!$9:$9</definedName>
    <definedName name="_xlnm.Print_Area" localSheetId="1">'00 - VEDLEJŠÍ A OSTATNÍ N...'!$C$4:$J$39,'00 - VEDLEJŠÍ A OSTATNÍ N...'!$C$68:$K$101</definedName>
    <definedName name="_xlnm.Print_Area" localSheetId="2">'01 - 2.ETAPA - SO 102 Mos...'!$C$4:$J$39,'01 - 2.ETAPA - SO 102 Mos...'!$C$73:$K$218</definedName>
    <definedName name="_xlnm.Print_Area" localSheetId="0">'Rekapitulace stavby'!$D$4:$AO$36,'Rekapitulace stavby'!$C$42:$AQ$57</definedName>
    <definedName name="_xlnm.Print_Area" localSheetId="3">'Seznam figur'!$C$4:$G$12</definedName>
  </definedNames>
  <calcPr calcId="162913"/>
</workbook>
</file>

<file path=xl/calcChain.xml><?xml version="1.0" encoding="utf-8"?>
<calcChain xmlns="http://schemas.openxmlformats.org/spreadsheetml/2006/main">
  <c r="D7" i="4" l="1"/>
  <c r="J37" i="3"/>
  <c r="J36" i="3"/>
  <c r="AY56" i="1"/>
  <c r="J35" i="3"/>
  <c r="AX56" i="1" s="1"/>
  <c r="BI217" i="3"/>
  <c r="BH217" i="3"/>
  <c r="BG217" i="3"/>
  <c r="BF217" i="3"/>
  <c r="T217" i="3"/>
  <c r="R217" i="3"/>
  <c r="P217" i="3"/>
  <c r="BI214" i="3"/>
  <c r="BH214" i="3"/>
  <c r="BG214" i="3"/>
  <c r="BF214" i="3"/>
  <c r="T214" i="3"/>
  <c r="R214" i="3"/>
  <c r="P214" i="3"/>
  <c r="BI210" i="3"/>
  <c r="BH210" i="3"/>
  <c r="BG210" i="3"/>
  <c r="BF210" i="3"/>
  <c r="T210" i="3"/>
  <c r="R210" i="3"/>
  <c r="P210" i="3"/>
  <c r="BI207" i="3"/>
  <c r="BH207" i="3"/>
  <c r="BG207" i="3"/>
  <c r="BF207" i="3"/>
  <c r="T207" i="3"/>
  <c r="R207" i="3"/>
  <c r="P207" i="3"/>
  <c r="BI193" i="3"/>
  <c r="BH193" i="3"/>
  <c r="BG193" i="3"/>
  <c r="BF193" i="3"/>
  <c r="T193" i="3"/>
  <c r="R193" i="3"/>
  <c r="P193" i="3"/>
  <c r="BI184" i="3"/>
  <c r="BH184" i="3"/>
  <c r="BG184" i="3"/>
  <c r="BF184" i="3"/>
  <c r="T184" i="3"/>
  <c r="R184" i="3"/>
  <c r="P184" i="3"/>
  <c r="BI181" i="3"/>
  <c r="BH181" i="3"/>
  <c r="BG181" i="3"/>
  <c r="BF181" i="3"/>
  <c r="T181" i="3"/>
  <c r="T180" i="3" s="1"/>
  <c r="R181" i="3"/>
  <c r="R180" i="3"/>
  <c r="P181" i="3"/>
  <c r="P180" i="3" s="1"/>
  <c r="BI175" i="3"/>
  <c r="BH175" i="3"/>
  <c r="BG175" i="3"/>
  <c r="BF175" i="3"/>
  <c r="T175" i="3"/>
  <c r="R175" i="3"/>
  <c r="P175" i="3"/>
  <c r="BI173" i="3"/>
  <c r="BH173" i="3"/>
  <c r="BG173" i="3"/>
  <c r="BF173" i="3"/>
  <c r="T173" i="3"/>
  <c r="R173" i="3"/>
  <c r="P173" i="3"/>
  <c r="BI169" i="3"/>
  <c r="BH169" i="3"/>
  <c r="BG169" i="3"/>
  <c r="BF169" i="3"/>
  <c r="T169" i="3"/>
  <c r="R169" i="3"/>
  <c r="P169" i="3"/>
  <c r="BI167" i="3"/>
  <c r="BH167" i="3"/>
  <c r="BG167" i="3"/>
  <c r="BF167" i="3"/>
  <c r="T167" i="3"/>
  <c r="R167" i="3"/>
  <c r="P167" i="3"/>
  <c r="BI165" i="3"/>
  <c r="BH165" i="3"/>
  <c r="BG165" i="3"/>
  <c r="BF165" i="3"/>
  <c r="T165" i="3"/>
  <c r="R165" i="3"/>
  <c r="P165" i="3"/>
  <c r="BI161" i="3"/>
  <c r="BH161" i="3"/>
  <c r="BG161" i="3"/>
  <c r="BF161" i="3"/>
  <c r="T161" i="3"/>
  <c r="R161" i="3"/>
  <c r="P161" i="3"/>
  <c r="BI159" i="3"/>
  <c r="BH159" i="3"/>
  <c r="BG159" i="3"/>
  <c r="BF159" i="3"/>
  <c r="T159" i="3"/>
  <c r="R159" i="3"/>
  <c r="P159" i="3"/>
  <c r="BI157" i="3"/>
  <c r="BH157" i="3"/>
  <c r="BG157" i="3"/>
  <c r="BF157" i="3"/>
  <c r="T157" i="3"/>
  <c r="R157" i="3"/>
  <c r="P157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5" i="3"/>
  <c r="BH145" i="3"/>
  <c r="BG145" i="3"/>
  <c r="BF145" i="3"/>
  <c r="T145" i="3"/>
  <c r="R145" i="3"/>
  <c r="P145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5" i="3"/>
  <c r="BH135" i="3"/>
  <c r="BG135" i="3"/>
  <c r="BF135" i="3"/>
  <c r="T135" i="3"/>
  <c r="R135" i="3"/>
  <c r="P135" i="3"/>
  <c r="BI131" i="3"/>
  <c r="BH131" i="3"/>
  <c r="BG131" i="3"/>
  <c r="BF131" i="3"/>
  <c r="T131" i="3"/>
  <c r="R131" i="3"/>
  <c r="P131" i="3"/>
  <c r="BI126" i="3"/>
  <c r="BH126" i="3"/>
  <c r="BG126" i="3"/>
  <c r="BF126" i="3"/>
  <c r="T126" i="3"/>
  <c r="R126" i="3"/>
  <c r="P126" i="3"/>
  <c r="BI123" i="3"/>
  <c r="BH123" i="3"/>
  <c r="BG123" i="3"/>
  <c r="BF123" i="3"/>
  <c r="T123" i="3"/>
  <c r="R123" i="3"/>
  <c r="P123" i="3"/>
  <c r="BI118" i="3"/>
  <c r="BH118" i="3"/>
  <c r="BG118" i="3"/>
  <c r="BF118" i="3"/>
  <c r="T118" i="3"/>
  <c r="R118" i="3"/>
  <c r="P118" i="3"/>
  <c r="BI111" i="3"/>
  <c r="BH111" i="3"/>
  <c r="BG111" i="3"/>
  <c r="BF111" i="3"/>
  <c r="T111" i="3"/>
  <c r="R111" i="3"/>
  <c r="P111" i="3"/>
  <c r="BI108" i="3"/>
  <c r="BH108" i="3"/>
  <c r="BG108" i="3"/>
  <c r="BF108" i="3"/>
  <c r="T108" i="3"/>
  <c r="R108" i="3"/>
  <c r="P108" i="3"/>
  <c r="BI105" i="3"/>
  <c r="BH105" i="3"/>
  <c r="BG105" i="3"/>
  <c r="BF105" i="3"/>
  <c r="T105" i="3"/>
  <c r="R105" i="3"/>
  <c r="P105" i="3"/>
  <c r="BI102" i="3"/>
  <c r="BH102" i="3"/>
  <c r="BG102" i="3"/>
  <c r="BF102" i="3"/>
  <c r="T102" i="3"/>
  <c r="R102" i="3"/>
  <c r="P102" i="3"/>
  <c r="BI98" i="3"/>
  <c r="BH98" i="3"/>
  <c r="BG98" i="3"/>
  <c r="BF98" i="3"/>
  <c r="T98" i="3"/>
  <c r="R98" i="3"/>
  <c r="P98" i="3"/>
  <c r="BI94" i="3"/>
  <c r="BH94" i="3"/>
  <c r="BG94" i="3"/>
  <c r="BF94" i="3"/>
  <c r="T94" i="3"/>
  <c r="R94" i="3"/>
  <c r="P94" i="3"/>
  <c r="BI89" i="3"/>
  <c r="BH89" i="3"/>
  <c r="BG89" i="3"/>
  <c r="BF89" i="3"/>
  <c r="T89" i="3"/>
  <c r="R89" i="3"/>
  <c r="P89" i="3"/>
  <c r="J83" i="3"/>
  <c r="J82" i="3"/>
  <c r="F82" i="3"/>
  <c r="F80" i="3"/>
  <c r="E78" i="3"/>
  <c r="J55" i="3"/>
  <c r="J54" i="3"/>
  <c r="F54" i="3"/>
  <c r="F52" i="3"/>
  <c r="E50" i="3"/>
  <c r="J18" i="3"/>
  <c r="E18" i="3"/>
  <c r="F55" i="3" s="1"/>
  <c r="J17" i="3"/>
  <c r="J12" i="3"/>
  <c r="J52" i="3" s="1"/>
  <c r="E7" i="3"/>
  <c r="E76" i="3"/>
  <c r="J37" i="2"/>
  <c r="J36" i="2"/>
  <c r="AY55" i="1"/>
  <c r="J35" i="2"/>
  <c r="AX55" i="1" s="1"/>
  <c r="BI101" i="2"/>
  <c r="BH101" i="2"/>
  <c r="BG101" i="2"/>
  <c r="BF101" i="2"/>
  <c r="T101" i="2"/>
  <c r="R101" i="2"/>
  <c r="P101" i="2"/>
  <c r="BI98" i="2"/>
  <c r="BH98" i="2"/>
  <c r="BG98" i="2"/>
  <c r="BF98" i="2"/>
  <c r="T98" i="2"/>
  <c r="R98" i="2"/>
  <c r="P98" i="2"/>
  <c r="BI95" i="2"/>
  <c r="BH95" i="2"/>
  <c r="BG95" i="2"/>
  <c r="BF95" i="2"/>
  <c r="T95" i="2"/>
  <c r="R95" i="2"/>
  <c r="P95" i="2"/>
  <c r="BI92" i="2"/>
  <c r="BH92" i="2"/>
  <c r="BG92" i="2"/>
  <c r="BF92" i="2"/>
  <c r="T92" i="2"/>
  <c r="R92" i="2"/>
  <c r="P92" i="2"/>
  <c r="BI90" i="2"/>
  <c r="BH90" i="2"/>
  <c r="BG90" i="2"/>
  <c r="BF90" i="2"/>
  <c r="T90" i="2"/>
  <c r="R90" i="2"/>
  <c r="P90" i="2"/>
  <c r="BI88" i="2"/>
  <c r="BH88" i="2"/>
  <c r="BG88" i="2"/>
  <c r="BF88" i="2"/>
  <c r="T88" i="2"/>
  <c r="R88" i="2"/>
  <c r="P88" i="2"/>
  <c r="BI85" i="2"/>
  <c r="BH85" i="2"/>
  <c r="BG85" i="2"/>
  <c r="BF85" i="2"/>
  <c r="T85" i="2"/>
  <c r="R85" i="2"/>
  <c r="P85" i="2"/>
  <c r="BI83" i="2"/>
  <c r="BH83" i="2"/>
  <c r="BG83" i="2"/>
  <c r="BF83" i="2"/>
  <c r="T83" i="2"/>
  <c r="R83" i="2"/>
  <c r="P83" i="2"/>
  <c r="J78" i="2"/>
  <c r="J77" i="2"/>
  <c r="F77" i="2"/>
  <c r="F75" i="2"/>
  <c r="E73" i="2"/>
  <c r="J55" i="2"/>
  <c r="J54" i="2"/>
  <c r="F54" i="2"/>
  <c r="F52" i="2"/>
  <c r="E50" i="2"/>
  <c r="J18" i="2"/>
  <c r="E18" i="2"/>
  <c r="F78" i="2"/>
  <c r="J17" i="2"/>
  <c r="J12" i="2"/>
  <c r="J75" i="2" s="1"/>
  <c r="E7" i="2"/>
  <c r="E71" i="2" s="1"/>
  <c r="L50" i="1"/>
  <c r="AM50" i="1"/>
  <c r="AM49" i="1"/>
  <c r="L49" i="1"/>
  <c r="AM47" i="1"/>
  <c r="L47" i="1"/>
  <c r="L45" i="1"/>
  <c r="L44" i="1"/>
  <c r="J90" i="2"/>
  <c r="J92" i="2"/>
  <c r="BK165" i="3"/>
  <c r="BK214" i="3"/>
  <c r="BK108" i="3"/>
  <c r="J102" i="3"/>
  <c r="J145" i="3"/>
  <c r="BK102" i="3"/>
  <c r="J157" i="3"/>
  <c r="BK98" i="3"/>
  <c r="J108" i="3"/>
  <c r="BK118" i="3"/>
  <c r="J111" i="3"/>
  <c r="BK140" i="3"/>
  <c r="BK85" i="2"/>
  <c r="J85" i="2"/>
  <c r="BK154" i="3"/>
  <c r="J210" i="3"/>
  <c r="J207" i="3"/>
  <c r="J167" i="3"/>
  <c r="BK123" i="3"/>
  <c r="BK173" i="3"/>
  <c r="J123" i="3"/>
  <c r="BK151" i="3"/>
  <c r="BK89" i="3"/>
  <c r="BK101" i="2"/>
  <c r="J83" i="2"/>
  <c r="J88" i="2"/>
  <c r="BK126" i="3"/>
  <c r="BK193" i="3"/>
  <c r="J154" i="3"/>
  <c r="J161" i="3"/>
  <c r="J131" i="3"/>
  <c r="BK159" i="3"/>
  <c r="J126" i="3"/>
  <c r="J140" i="3"/>
  <c r="J151" i="3"/>
  <c r="BK98" i="2"/>
  <c r="J193" i="3"/>
  <c r="BK145" i="3"/>
  <c r="BK153" i="3"/>
  <c r="J214" i="3"/>
  <c r="BK161" i="3"/>
  <c r="BK157" i="3"/>
  <c r="J150" i="3"/>
  <c r="J89" i="3"/>
  <c r="J101" i="2"/>
  <c r="BK88" i="2"/>
  <c r="J184" i="3"/>
  <c r="BK184" i="3"/>
  <c r="BK207" i="3"/>
  <c r="J217" i="3"/>
  <c r="BK167" i="3"/>
  <c r="J165" i="3"/>
  <c r="J169" i="3"/>
  <c r="J98" i="3"/>
  <c r="BK83" i="2"/>
  <c r="BK92" i="2"/>
  <c r="BK90" i="2"/>
  <c r="J153" i="3"/>
  <c r="BK150" i="3"/>
  <c r="J173" i="3"/>
  <c r="BK175" i="3"/>
  <c r="BK111" i="3"/>
  <c r="BK138" i="3"/>
  <c r="J135" i="3"/>
  <c r="BK95" i="2"/>
  <c r="AS54" i="1"/>
  <c r="J159" i="3"/>
  <c r="BK181" i="3"/>
  <c r="BK94" i="3"/>
  <c r="BK217" i="3"/>
  <c r="BK135" i="3"/>
  <c r="J105" i="3"/>
  <c r="J138" i="3"/>
  <c r="J95" i="2"/>
  <c r="J98" i="2"/>
  <c r="J175" i="3"/>
  <c r="BK210" i="3"/>
  <c r="BK169" i="3"/>
  <c r="BK105" i="3"/>
  <c r="J118" i="3"/>
  <c r="J181" i="3"/>
  <c r="BK142" i="3"/>
  <c r="BK131" i="3"/>
  <c r="J142" i="3"/>
  <c r="J94" i="3"/>
  <c r="T87" i="2" l="1"/>
  <c r="P82" i="2"/>
  <c r="BK87" i="2"/>
  <c r="J87" i="2"/>
  <c r="J61" i="2" s="1"/>
  <c r="BK183" i="3"/>
  <c r="J183" i="3"/>
  <c r="J66" i="3"/>
  <c r="P87" i="2"/>
  <c r="P81" i="2"/>
  <c r="AU55" i="1"/>
  <c r="P88" i="3"/>
  <c r="T149" i="3"/>
  <c r="BK82" i="2"/>
  <c r="J82" i="2"/>
  <c r="J60" i="2"/>
  <c r="R82" i="2"/>
  <c r="T88" i="3"/>
  <c r="R117" i="3"/>
  <c r="BK125" i="3"/>
  <c r="J125" i="3" s="1"/>
  <c r="J63" i="3" s="1"/>
  <c r="T125" i="3"/>
  <c r="P183" i="3"/>
  <c r="R88" i="3"/>
  <c r="T117" i="3"/>
  <c r="BK149" i="3"/>
  <c r="J149" i="3"/>
  <c r="J64" i="3" s="1"/>
  <c r="R183" i="3"/>
  <c r="R87" i="2"/>
  <c r="BK117" i="3"/>
  <c r="J117" i="3" s="1"/>
  <c r="J62" i="3" s="1"/>
  <c r="R125" i="3"/>
  <c r="P149" i="3"/>
  <c r="T183" i="3"/>
  <c r="T82" i="2"/>
  <c r="T81" i="2"/>
  <c r="BK88" i="3"/>
  <c r="J88" i="3" s="1"/>
  <c r="J61" i="3" s="1"/>
  <c r="P117" i="3"/>
  <c r="P125" i="3"/>
  <c r="R149" i="3"/>
  <c r="BK180" i="3"/>
  <c r="J180" i="3"/>
  <c r="J65" i="3"/>
  <c r="BE118" i="3"/>
  <c r="BE142" i="3"/>
  <c r="BE102" i="3"/>
  <c r="BE151" i="3"/>
  <c r="E48" i="3"/>
  <c r="J80" i="3"/>
  <c r="BE98" i="3"/>
  <c r="BE140" i="3"/>
  <c r="BE145" i="3"/>
  <c r="BE150" i="3"/>
  <c r="BE94" i="3"/>
  <c r="BE105" i="3"/>
  <c r="BE108" i="3"/>
  <c r="BE111" i="3"/>
  <c r="BE126" i="3"/>
  <c r="BE131" i="3"/>
  <c r="BE154" i="3"/>
  <c r="BE175" i="3"/>
  <c r="BE210" i="3"/>
  <c r="BE214" i="3"/>
  <c r="BK81" i="2"/>
  <c r="J81" i="2"/>
  <c r="J59" i="2" s="1"/>
  <c r="F83" i="3"/>
  <c r="BE89" i="3"/>
  <c r="BE135" i="3"/>
  <c r="BE138" i="3"/>
  <c r="BE161" i="3"/>
  <c r="BE159" i="3"/>
  <c r="BE169" i="3"/>
  <c r="BE173" i="3"/>
  <c r="BE193" i="3"/>
  <c r="BE165" i="3"/>
  <c r="BE181" i="3"/>
  <c r="BE184" i="3"/>
  <c r="BE217" i="3"/>
  <c r="BE153" i="3"/>
  <c r="BE167" i="3"/>
  <c r="BE207" i="3"/>
  <c r="BE123" i="3"/>
  <c r="BE157" i="3"/>
  <c r="BE83" i="2"/>
  <c r="F55" i="2"/>
  <c r="BE88" i="2"/>
  <c r="BE92" i="2"/>
  <c r="BE95" i="2"/>
  <c r="BE85" i="2"/>
  <c r="J52" i="2"/>
  <c r="BE101" i="2"/>
  <c r="E48" i="2"/>
  <c r="BE98" i="2"/>
  <c r="BE90" i="2"/>
  <c r="J34" i="3"/>
  <c r="AW56" i="1" s="1"/>
  <c r="F37" i="3"/>
  <c r="BD56" i="1"/>
  <c r="F36" i="3"/>
  <c r="BC56" i="1" s="1"/>
  <c r="F35" i="2"/>
  <c r="BB55" i="1"/>
  <c r="F37" i="2"/>
  <c r="BD55" i="1" s="1"/>
  <c r="F36" i="2"/>
  <c r="BC55" i="1"/>
  <c r="J34" i="2"/>
  <c r="AW55" i="1" s="1"/>
  <c r="F35" i="3"/>
  <c r="BB56" i="1"/>
  <c r="F34" i="3"/>
  <c r="BA56" i="1" s="1"/>
  <c r="F34" i="2"/>
  <c r="BA55" i="1"/>
  <c r="T87" i="3" l="1"/>
  <c r="T86" i="3"/>
  <c r="R87" i="3"/>
  <c r="R86" i="3"/>
  <c r="R81" i="2"/>
  <c r="P87" i="3"/>
  <c r="P86" i="3"/>
  <c r="AU56" i="1"/>
  <c r="BK87" i="3"/>
  <c r="J87" i="3"/>
  <c r="J60" i="3"/>
  <c r="AU54" i="1"/>
  <c r="BB54" i="1"/>
  <c r="AX54" i="1" s="1"/>
  <c r="J30" i="2"/>
  <c r="AG55" i="1"/>
  <c r="BD54" i="1"/>
  <c r="W33" i="1" s="1"/>
  <c r="F33" i="2"/>
  <c r="AZ55" i="1"/>
  <c r="J33" i="3"/>
  <c r="AV56" i="1" s="1"/>
  <c r="AT56" i="1" s="1"/>
  <c r="J33" i="2"/>
  <c r="AV55" i="1" s="1"/>
  <c r="AT55" i="1" s="1"/>
  <c r="BA54" i="1"/>
  <c r="W30" i="1"/>
  <c r="BC54" i="1"/>
  <c r="W32" i="1" s="1"/>
  <c r="F33" i="3"/>
  <c r="AZ56" i="1"/>
  <c r="BK86" i="3" l="1"/>
  <c r="J86" i="3"/>
  <c r="J30" i="3" s="1"/>
  <c r="AG56" i="1" s="1"/>
  <c r="AN55" i="1"/>
  <c r="J39" i="2"/>
  <c r="W31" i="1"/>
  <c r="AZ54" i="1"/>
  <c r="W29" i="1" s="1"/>
  <c r="AY54" i="1"/>
  <c r="AW54" i="1"/>
  <c r="AK30" i="1" s="1"/>
  <c r="J39" i="3" l="1"/>
  <c r="J59" i="3"/>
  <c r="AG54" i="1"/>
  <c r="AK26" i="1"/>
  <c r="AN56" i="1"/>
  <c r="AV54" i="1"/>
  <c r="AK29" i="1"/>
  <c r="AK35" i="1"/>
  <c r="AT54" i="1" l="1"/>
  <c r="AN54" i="1"/>
</calcChain>
</file>

<file path=xl/sharedStrings.xml><?xml version="1.0" encoding="utf-8"?>
<sst xmlns="http://schemas.openxmlformats.org/spreadsheetml/2006/main" count="1770" uniqueCount="398">
  <si>
    <t>Export Komplet</t>
  </si>
  <si>
    <t>VZ</t>
  </si>
  <si>
    <t>2.0</t>
  </si>
  <si>
    <t>ZAMOK</t>
  </si>
  <si>
    <t>False</t>
  </si>
  <si>
    <t>{c630722c-820c-4555-a3e4-bb16dba503b8}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</si>
  <si>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</si>
  <si>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</si>
  <si>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</si>
  <si>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</si>
  <si>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</si>
  <si>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</si>
  <si>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</si>
  <si>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</si>
  <si>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</si>
  <si>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</si>
  <si>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</si>
  <si>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II-190 Milence - Zelená Lhota - viadukt ČD, oprava</t>
  </si>
  <si>
    <t>KSO:</t>
  </si>
  <si>
    <t/>
  </si>
  <si>
    <t>CC-CZ:</t>
  </si>
  <si>
    <t>Místo:</t>
  </si>
  <si>
    <t xml:space="preserve"> </t>
  </si>
  <si>
    <t>Datum:</t>
  </si>
  <si>
    <t>18. 5. 2025</t>
  </si>
  <si>
    <t>Zadavatel:</t>
  </si>
  <si>
    <t>IČ:</t>
  </si>
  <si>
    <t>Správa a údržba silnic Plzeňského kraje</t>
  </si>
  <si>
    <t>DIČ:</t>
  </si>
  <si>
    <t>Účastník:</t>
  </si>
  <si>
    <t>Vyplň údaj</t>
  </si>
  <si>
    <t>Projektant:</t>
  </si>
  <si>
    <t>SG GEOTECHNIKA a.s.</t>
  </si>
  <si>
    <t>True</t>
  </si>
  <si>
    <t>Zpracovatel:</t>
  </si>
  <si>
    <t>ROMAN MITAS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</si>
  <si>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</si>
  <si>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</si>
  <si>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</si>
  <si>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</si>
  <si>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</si>
  <si>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</si>
  <si>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</si>
  <si>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</si>
  <si>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</si>
  <si>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</si>
  <si>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</si>
  <si>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</si>
  <si>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</si>
  <si>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</si>
  <si>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</si>
  <si>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</si>
  <si>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</si>
  <si>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</si>
  <si>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</si>
  <si>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</si>
  <si>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</si>
  <si>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</si>
  <si>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</si>
  <si>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</si>
  <si>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</si>
  <si>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</si>
  <si>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</si>
  <si>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</si>
  <si>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</si>
  <si>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</si>
  <si>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</si>
  <si>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</si>
  <si>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</si>
  <si>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</si>
  <si>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</si>
  <si>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</si>
  <si>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</si>
  <si>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</si>
  <si>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</si>
  <si>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</si>
  <si>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</si>
  <si>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00</t>
  </si>
  <si>
    <t>VEDLEJŠÍ A OSTATNÍ NÁKLADY</t>
  </si>
  <si>
    <t>VON</t>
  </si>
  <si>
    <t>1</t>
  </si>
  <si>
    <t>{a4392322-0813-4c2a-b01c-5b1c0a2cea7f}</t>
  </si>
  <si>
    <t>2</t>
  </si>
  <si>
    <t>01</t>
  </si>
  <si>
    <t>2.ETAPA - SO 102 Most 190-12 - viadukt ČD</t>
  </si>
  <si>
    <t>STA</t>
  </si>
  <si>
    <t>{37a24e35-a5ba-4364-bb97-585abcdd39b5}</t>
  </si>
  <si>
    <t>KRYCÍ LIST SOUPISU PRACÍ</t>
  </si>
  <si>
    <t>Objekt:</t>
  </si>
  <si>
    <t>00 - VEDLEJŠÍ A OSTATNÍ NÁKLADY</t>
  </si>
  <si>
    <t>REKAPITULACE ČLENĚNÍ SOUPISU PRACÍ</t>
  </si>
  <si>
    <t>Kód dílu - Popis</t>
  </si>
  <si>
    <t>Cena celkem [CZK]</t>
  </si>
  <si>
    <t>-1</t>
  </si>
  <si>
    <t>VN - VEDLEJŠÍ NÁKLADY</t>
  </si>
  <si>
    <t>ON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</si>
  <si>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</si>
  <si>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</si>
  <si>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</si>
  <si>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</si>
  <si>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</si>
  <si>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</si>
  <si>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</si>
  <si>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</si>
  <si>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</si>
  <si>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</si>
  <si>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</si>
  <si>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</si>
  <si>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</si>
  <si>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VN</t>
  </si>
  <si>
    <t>VEDLEJŠÍ NÁKLADY</t>
  </si>
  <si>
    <t>ROZPOCET</t>
  </si>
  <si>
    <t>K</t>
  </si>
  <si>
    <t>030001000</t>
  </si>
  <si>
    <t>Zařízení staveniště</t>
  </si>
  <si>
    <t>Kč</t>
  </si>
  <si>
    <t>CS ÚRS 2025 01</t>
  </si>
  <si>
    <t>1024</t>
  </si>
  <si>
    <t>-807905085</t>
  </si>
  <si>
    <t>Online PSC</t>
  </si>
  <si>
    <t>https://podminky.urs.cz/item/CS_URS_2025_01/030001000</t>
  </si>
  <si>
    <t>034503000</t>
  </si>
  <si>
    <t>Zařízení staveniště zabezpečení staveniště informační tabule</t>
  </si>
  <si>
    <t>kus</t>
  </si>
  <si>
    <t>269221046</t>
  </si>
  <si>
    <t>https://podminky.urs.cz/item/CS_URS_2025_01/034503000</t>
  </si>
  <si>
    <t>ON</t>
  </si>
  <si>
    <t>OSTATNÍ NÁKLADY</t>
  </si>
  <si>
    <t>3</t>
  </si>
  <si>
    <t>012164000</t>
  </si>
  <si>
    <t>Vytyčení a zaměření inženýrských sítí</t>
  </si>
  <si>
    <t>-1284008789</t>
  </si>
  <si>
    <t>https://podminky.urs.cz/item/CS_URS_2025_01/012164000</t>
  </si>
  <si>
    <t>4</t>
  </si>
  <si>
    <t>013294000</t>
  </si>
  <si>
    <t>Ostatní dokumentace (zaměření ploch nově pokládaných krytových vrstev obrusu)</t>
  </si>
  <si>
    <t>1234464612</t>
  </si>
  <si>
    <t>https://podminky.urs.cz/item/CS_URS_2025_01/013294000</t>
  </si>
  <si>
    <t>5</t>
  </si>
  <si>
    <t>013254000</t>
  </si>
  <si>
    <t>Průzkumné, geodetické a projektové práce projektové práce dokumentace stavby (výkresová a textová) skutečného provedení stavby</t>
  </si>
  <si>
    <t>729616956</t>
  </si>
  <si>
    <t>https://podminky.urs.cz/item/CS_URS_2025_01/013254000</t>
  </si>
  <si>
    <t>P</t>
  </si>
  <si>
    <t>Poznámka k položce:_x000D_
Do ceny položky  zhotovitel zahrne:_x000D_
- náklady na zpracování a předložení dokumentace skutečného provedení stavby v požadovaném počtu a v v digitální formě na CD, popř. DVD ve formátech *.dwg a *.dgn, *.pdf a formátech MS Office.
Dokumentace skutečného provedení bude minimálně obsahovat kompletní výkresy skutečného provedení a kompletní seznam použitých materiálů. Dokumentace skutečného provedení bude zahrnovat kromě výše uvedeného 
tyto následující části: 
_x000D_
- projektovou dokumentaci se zakreslením všech změn odsouhlasených TDI / správcem stavby; 
_x000D_
Dokumentace skutečného provedení bude bude předána zadavateli před vydáním protokolu o převzetí stavebních prací. _x000D_
Položka bude fakturována na základě faktury vztahující se ke konkrétní dodávce dokumentace skutečného provedení.</t>
  </si>
  <si>
    <t>6</t>
  </si>
  <si>
    <t>043002000</t>
  </si>
  <si>
    <t>Hlavní tituly průvodních činností a nákladů inženýrská činnost zkoušky a ostatní měření</t>
  </si>
  <si>
    <t>712609832</t>
  </si>
  <si>
    <t>https://podminky.urs.cz/item/CS_URS_2025_01/043002000</t>
  </si>
  <si>
    <t>Poznámka k položce:_x000D_
Do ceny položky zhotovitel zahrne:_x000D_
- náklady na vlastní provedení zkoušek;
_x000D_
- náklady na jejich organizaci;_x000D_
- náklady na energie, média a materiály nutné pro provedení zkoušek._x000D_
Položka bude fakturována průběžně na základě dílčích faktur vztahujícím se ke konkrétním dílčím komplexním zkouškám skupin strojů a zařízení.</t>
  </si>
  <si>
    <t>7</t>
  </si>
  <si>
    <t>043234000</t>
  </si>
  <si>
    <t>Zkoušení obsahu aromatických uhlovodíků a zatřídění dle vyhlášky č. 130/2019 sb. v aktuálním znění vč.vrtů a odběru vzorků</t>
  </si>
  <si>
    <t>1230124933</t>
  </si>
  <si>
    <t>https://podminky.urs.cz/item/CS_URS_2025_01/043234000</t>
  </si>
  <si>
    <t>Poznámka k položce:_x000D_
zkoušení obsahu aromatických uhlovodíků a zatřídění dle vyhlášky č. 130/2019 sb. v aktuálním znění vč.vrtů a odběru vzorků</t>
  </si>
  <si>
    <t>8</t>
  </si>
  <si>
    <t>07213000.2</t>
  </si>
  <si>
    <t>Dopravně inženýrské opatření vč. projednání - 2.etapa</t>
  </si>
  <si>
    <t>1333255696</t>
  </si>
  <si>
    <t>01 - 2.ETAPA - SO 102 Most 190-12 - viadukt ČD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</si>
  <si>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</si>
  <si>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</si>
  <si>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</si>
  <si>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</si>
  <si>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</si>
  <si>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99 - Přesun hmot</t>
  </si>
  <si>
    <t xml:space="preserve">    997 - Přesun sutě</t>
  </si>
  <si>
    <t>HSV</t>
  </si>
  <si>
    <t>Práce a dodávky HSV</t>
  </si>
  <si>
    <t>Zemní práce</t>
  </si>
  <si>
    <t>113154563</t>
  </si>
  <si>
    <t>Frézování živičného podkladu nebo krytu s naložením hmot na dopravní prostředek plochy přes 10 000 m2 tloušťky vrstvy 50 mm</t>
  </si>
  <si>
    <t>m2</t>
  </si>
  <si>
    <t>411917970</t>
  </si>
  <si>
    <t>https://podminky.urs.cz/item/CS_URS_2025_01/113154563</t>
  </si>
  <si>
    <t>VV</t>
  </si>
  <si>
    <t>"obrus" 14380</t>
  </si>
  <si>
    <t>"ložná" 14380</t>
  </si>
  <si>
    <t>"sanace 10%" 14380*0,1</t>
  </si>
  <si>
    <t>122552203</t>
  </si>
  <si>
    <t>Odkopávky a prokopávky nezapažené pro silnice a dálnice strojně v hornině třídy těžitelnosti III do 100 m3</t>
  </si>
  <si>
    <t>m3</t>
  </si>
  <si>
    <t>1853814742</t>
  </si>
  <si>
    <t>https://podminky.urs.cz/item/CS_URS_2025_01/122552203</t>
  </si>
  <si>
    <t>HOSPODÁŘSKÉ VJEZDY</t>
  </si>
  <si>
    <t>312*0,1</t>
  </si>
  <si>
    <t>131213701</t>
  </si>
  <si>
    <t>Hloubení nezapažených jam ručně s urovnáním dna do předepsaného profilu a spádu v hornině třídy těžitelnosti I skupiny 3 soudržných</t>
  </si>
  <si>
    <t>-1043854264</t>
  </si>
  <si>
    <t>https://podminky.urs.cz/item/CS_URS_2025_01/131213701</t>
  </si>
  <si>
    <t>odkop pro kamennou dlažbu</t>
  </si>
  <si>
    <t>8*0,25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</si>
  <si>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</si>
  <si>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</si>
  <si>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1397744178</t>
  </si>
  <si>
    <t>https://podminky.urs.cz/item/CS_URS_2025_01/162751117</t>
  </si>
  <si>
    <t>31,2+2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</si>
  <si>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</si>
  <si>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</si>
  <si>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-450211747</t>
  </si>
  <si>
    <t>https://podminky.urs.cz/item/CS_URS_2025_01/162751119</t>
  </si>
  <si>
    <t>33,2*20</t>
  </si>
  <si>
    <t>171201231</t>
  </si>
  <si>
    <t>Poplatek za uložení stavebního odpadu na recyklační skládce (skládkovné) zeminy a kamení zatříděného do Katalogu odpadů pod kódem 17 05 04</t>
  </si>
  <si>
    <t>t</t>
  </si>
  <si>
    <t>-2077364777</t>
  </si>
  <si>
    <t>https://podminky.urs.cz/item/CS_URS_2025_01/171201231</t>
  </si>
  <si>
    <t>33,2*1,85</t>
  </si>
  <si>
    <t>181951112</t>
  </si>
  <si>
    <t>Úprava pláně vyrovnáním výškových rozdílů strojně v hornině třídy těžitelnosti I, skupiny 1 až 3 se zhutněním</t>
  </si>
  <si>
    <t>-1887293635</t>
  </si>
  <si>
    <t>https://podminky.urs.cz/item/CS_URS_2025_01/181951112</t>
  </si>
  <si>
    <t>312</t>
  </si>
  <si>
    <t>pod kamennou dlažbou</t>
  </si>
  <si>
    <t>Vodorovné konstrukce</t>
  </si>
  <si>
    <t>451317111</t>
  </si>
  <si>
    <t>Podklad pod dlažbu z betonu prostého pro prostředí s mrazovými cykly tř. C 25/30 tl. do 100 mm</t>
  </si>
  <si>
    <t>-1275521768</t>
  </si>
  <si>
    <t>https://podminky.urs.cz/item/CS_URS_2025_01/451317111</t>
  </si>
  <si>
    <t>propustek</t>
  </si>
  <si>
    <t>P20</t>
  </si>
  <si>
    <t>9</t>
  </si>
  <si>
    <t>465513227</t>
  </si>
  <si>
    <t>Dlažba z lomového kamene lomařsky upraveného na cementovou maltu, s vyspárováním cementovou maltou, tl. kamene 250 mm</t>
  </si>
  <si>
    <t>1229046713</t>
  </si>
  <si>
    <t>https://podminky.urs.cz/item/CS_URS_2025_01/465513227</t>
  </si>
  <si>
    <t>Komunikace pozemní</t>
  </si>
  <si>
    <t>10</t>
  </si>
  <si>
    <t>573231108</t>
  </si>
  <si>
    <t>Postřik spojovací PS bez posypu kamenivem ze silniční emulze, v množství 0,50 kg/m2</t>
  </si>
  <si>
    <t>-2043067330</t>
  </si>
  <si>
    <t>https://podminky.urs.cz/item/CS_URS_2025_01/573231108</t>
  </si>
  <si>
    <t>14780</t>
  </si>
  <si>
    <t>+10% na podbalení a sanace</t>
  </si>
  <si>
    <t>14380*0,1</t>
  </si>
  <si>
    <t>35</t>
  </si>
  <si>
    <t>565135101</t>
  </si>
  <si>
    <t>Asfaltový beton vrstva podkladní ACP 16 (obalované kamenivo střednězrnné - OKS) s rozprostřením a zhutněním v pruhu šířky do 1,5 m, po zhutnění tl. 50 mm</t>
  </si>
  <si>
    <t>CS ÚRS 2024 02</t>
  </si>
  <si>
    <t>2010195627</t>
  </si>
  <si>
    <t>https://podminky.urs.cz/item/CS_URS_2024_02/565135101</t>
  </si>
  <si>
    <t>11</t>
  </si>
  <si>
    <t>577165142</t>
  </si>
  <si>
    <t>Asfaltový beton vrstva ložní ACL 16 (ABH) s rozprostřením a zhutněním z modifikovaného asfaltu v pruhu šířky přes 3 m, po zhutnění tl. 70 mm</t>
  </si>
  <si>
    <t>1948340573</t>
  </si>
  <si>
    <t>https://podminky.urs.cz/item/CS_URS_2025_01/577165142</t>
  </si>
  <si>
    <t>14580</t>
  </si>
  <si>
    <t>573231106</t>
  </si>
  <si>
    <t>Postřik spojovací PS bez posypu kamenivem ze silniční emulze, v množství 0,30 kg/m2</t>
  </si>
  <si>
    <t>526517772</t>
  </si>
  <si>
    <t>https://podminky.urs.cz/item/CS_URS_2025_01/573231106</t>
  </si>
  <si>
    <t>13</t>
  </si>
  <si>
    <t>577144141</t>
  </si>
  <si>
    <t>Asfaltový beton vrstva obrusná ACO 11 (ABS) s rozprostřením a se zhutněním z modifikovaného asfaltu v pruhu šířky přes 3 m, po zhutnění tl. 50 mm</t>
  </si>
  <si>
    <t>1574763769</t>
  </si>
  <si>
    <t>https://podminky.urs.cz/item/CS_URS_2025_01/577144141</t>
  </si>
  <si>
    <t>14</t>
  </si>
  <si>
    <t>569931132</t>
  </si>
  <si>
    <t>Zpevnění krajnic nebo komunikací pro pěší s rozprostřením a zhutněním, po zhutnění asfaltovým recyklátem tl. 100 mm</t>
  </si>
  <si>
    <t>-231796302</t>
  </si>
  <si>
    <t>https://podminky.urs.cz/item/CS_URS_2025_01/569931132</t>
  </si>
  <si>
    <t>Poznámka k položce:_x000D_
bude použit materiál vytěžený na stavbě vč. naložení, dopravy, manipulace</t>
  </si>
  <si>
    <t>15</t>
  </si>
  <si>
    <t>564950413</t>
  </si>
  <si>
    <t>Podklad nebo podsyp z asfaltového recyklátu s rozprostřením a zhutněním plochy jednotlivě do 100 m2, po zhutnění tl. 150 mm</t>
  </si>
  <si>
    <t>-1513767482</t>
  </si>
  <si>
    <t>https://podminky.urs.cz/item/CS_URS_2025_01/564950413</t>
  </si>
  <si>
    <t>hospodářské vjezdy</t>
  </si>
  <si>
    <t>Ostatní konstrukce a práce, bourání</t>
  </si>
  <si>
    <t>16</t>
  </si>
  <si>
    <t>900901010</t>
  </si>
  <si>
    <t>Vizuální prohlídka kominikace dle TP87</t>
  </si>
  <si>
    <t>788027325</t>
  </si>
  <si>
    <t>17</t>
  </si>
  <si>
    <t>912221111</t>
  </si>
  <si>
    <t>Montáž směrového sloupku ocelového pružného ručním beraněním silničního</t>
  </si>
  <si>
    <t>1459214076</t>
  </si>
  <si>
    <t>https://podminky.urs.cz/item/CS_URS_2025_01/912221111</t>
  </si>
  <si>
    <t>18</t>
  </si>
  <si>
    <t>M</t>
  </si>
  <si>
    <t>40445165</t>
  </si>
  <si>
    <t>sloupek směrový silniční ocelový</t>
  </si>
  <si>
    <t>-1490746971</t>
  </si>
  <si>
    <t>19</t>
  </si>
  <si>
    <t>915611111</t>
  </si>
  <si>
    <t>Předznačení pro vodorovné značení stříkané barvou nebo prováděné z nátěrových hmot liniové dělicí čáry, vodicí proužky</t>
  </si>
  <si>
    <t>m</t>
  </si>
  <si>
    <t>1029215609</t>
  </si>
  <si>
    <t>https://podminky.urs.cz/item/CS_URS_2025_01/915611111</t>
  </si>
  <si>
    <t>3875+55</t>
  </si>
  <si>
    <t>20</t>
  </si>
  <si>
    <t>915211112</t>
  </si>
  <si>
    <t>Vodorovné dopravní značení stříkaným plastem dělící čára šířky 125 mm souvislá bílá retroreflexní</t>
  </si>
  <si>
    <t>-1400795607</t>
  </si>
  <si>
    <t>https://podminky.urs.cz/item/CS_URS_2025_01/915211112</t>
  </si>
  <si>
    <t>915221122</t>
  </si>
  <si>
    <t>Vodorovné dopravní značení stříkaným plastem vodící čára bílá šířky 250 mm přerušovaná retroreflexní</t>
  </si>
  <si>
    <t>650964885</t>
  </si>
  <si>
    <t>https://podminky.urs.cz/item/CS_URS_2025_01/915221122</t>
  </si>
  <si>
    <t>22</t>
  </si>
  <si>
    <t>919112111</t>
  </si>
  <si>
    <t>Řezání dilatačních spár v živičném krytu příčných nebo podélných, šířky 4 mm, hloubky do 60 mm</t>
  </si>
  <si>
    <t>1817343318</t>
  </si>
  <si>
    <t>https://podminky.urs.cz/item/CS_URS_2025_01/919112111</t>
  </si>
  <si>
    <t>napojení vč. středové</t>
  </si>
  <si>
    <t>1997</t>
  </si>
  <si>
    <t>23</t>
  </si>
  <si>
    <t>919121212</t>
  </si>
  <si>
    <t>Utěsnění dilatačních spár zálivkou za studena v cementobetonovém nebo živičném krytu včetně adhezního nátěru bez těsnicího profilu pod zálivkou, pro komůrky šířky 10 mm, hloubky 20 mm</t>
  </si>
  <si>
    <t>561439911</t>
  </si>
  <si>
    <t>https://podminky.urs.cz/item/CS_URS_2025_01/919121212</t>
  </si>
  <si>
    <t>24</t>
  </si>
  <si>
    <t>938902151</t>
  </si>
  <si>
    <t>Čištění příkopů komunikací s odstraněním travnatého porostu nebo nánosu s naložením na dopravní prostředek nebo s přemístěním na hromady na vzdálenost do 20 m strojně příkopovou frézou při šířce dna do 400 mm</t>
  </si>
  <si>
    <t>163027477</t>
  </si>
  <si>
    <t>https://podminky.urs.cz/item/CS_URS_2025_01/938902151</t>
  </si>
  <si>
    <t>25</t>
  </si>
  <si>
    <t>938902421</t>
  </si>
  <si>
    <t>Čištění propustků s odstraněním travnatého porostu nebo nánosu, s naložením na dopravní prostředek nebo s přemístěním na hromady na vzdálenost do 20 m strojně tlakovou vodou tloušťky nánosu přes 25 do 50% průměru propustku do 500 mm</t>
  </si>
  <si>
    <t>630508433</t>
  </si>
  <si>
    <t>https://podminky.urs.cz/item/CS_URS_2025_01/938902421</t>
  </si>
  <si>
    <t>hospod. vjezdy</t>
  </si>
  <si>
    <t>26</t>
  </si>
  <si>
    <t>938909311</t>
  </si>
  <si>
    <t>Čištění vozovek metením bláta, prachu nebo hlinitého nánosu s odklizením na hromady na vzdálenost do 20 m nebo naložením na dopravní prostředek strojně povrchu podkladu nebo krytu betonového nebo živičného</t>
  </si>
  <si>
    <t>-2144094489</t>
  </si>
  <si>
    <t>https://podminky.urs.cz/item/CS_URS_2025_01/938909311</t>
  </si>
  <si>
    <t>27</t>
  </si>
  <si>
    <t>966008311</t>
  </si>
  <si>
    <t>Bourání trubního propustku s odklizením a uložením vybouraného materiálu na skládku na vzdálenost do 3 m nebo s naložením na dopravní prostředek čela z betonu železového</t>
  </si>
  <si>
    <t>-1299904675</t>
  </si>
  <si>
    <t>https://podminky.urs.cz/item/CS_URS_2025_01/966008311</t>
  </si>
  <si>
    <t>čela propustku</t>
  </si>
  <si>
    <t>P020</t>
  </si>
  <si>
    <t>2*0,4*0,5</t>
  </si>
  <si>
    <t>99</t>
  </si>
  <si>
    <t>Přesun hmot</t>
  </si>
  <si>
    <t>28</t>
  </si>
  <si>
    <t>998225111</t>
  </si>
  <si>
    <t>Přesun hmot pro komunikace s krytem z kameniva, monolitickým betonovým nebo živičným dopravní vzdálenost do 200 m jakékoliv délky objektu</t>
  </si>
  <si>
    <t>2029477402</t>
  </si>
  <si>
    <t>https://podminky.urs.cz/item/CS_URS_2025_01/998225111</t>
  </si>
  <si>
    <t>997</t>
  </si>
  <si>
    <t>Přesun sutě</t>
  </si>
  <si>
    <t>29</t>
  </si>
  <si>
    <t>997221611</t>
  </si>
  <si>
    <t>Nakládání na dopravní prostředky pro vodorovnou dopravu suti</t>
  </si>
  <si>
    <t>-2130363249</t>
  </si>
  <si>
    <t>https://podminky.urs.cz/item/CS_URS_2025_01/997221611</t>
  </si>
  <si>
    <t>Poznámka k položce:_x000D_
vodorovná doprava frézované je zohledněna v tonáži přesunu hmot</t>
  </si>
  <si>
    <t>čištění propustků</t>
  </si>
  <si>
    <t>1,5</t>
  </si>
  <si>
    <t>frézovaná pro využití do krajnic</t>
  </si>
  <si>
    <t>613</t>
  </si>
  <si>
    <t>frézovaná pro využití do vjezdů</t>
  </si>
  <si>
    <t>101</t>
  </si>
  <si>
    <t>30</t>
  </si>
  <si>
    <t>997221551.1</t>
  </si>
  <si>
    <t>Vodorovná doprava suti ze sypkých materiálů na skládku dle zhotovitele</t>
  </si>
  <si>
    <t>940210410</t>
  </si>
  <si>
    <t>Poznámka k položce:_x000D_
přebytek frézované živice odvezena na středisko SÚS PK – Klatovy-Luby</t>
  </si>
  <si>
    <t>čištění vozovek živice</t>
  </si>
  <si>
    <t>144</t>
  </si>
  <si>
    <t>živice obrus</t>
  </si>
  <si>
    <t>14380*0,115</t>
  </si>
  <si>
    <t>živice ložná</t>
  </si>
  <si>
    <t>6680*0,115</t>
  </si>
  <si>
    <t>sanace</t>
  </si>
  <si>
    <t>14380*0,1*0,115</t>
  </si>
  <si>
    <t>zpětné použití na krajnice a vjezdy</t>
  </si>
  <si>
    <t>-(613+101)</t>
  </si>
  <si>
    <t>31</t>
  </si>
  <si>
    <t>997221551.3</t>
  </si>
  <si>
    <t>Vodorovná doprava suti bez naložení, ale se složením a s hrubým urovnáním ze sypkých materiálů, na skládku (asfalt T3) vč, poplatku za uložení</t>
  </si>
  <si>
    <t>806847998</t>
  </si>
  <si>
    <t>asfalt ložná</t>
  </si>
  <si>
    <t>7700*0,115</t>
  </si>
  <si>
    <t>32</t>
  </si>
  <si>
    <t>997221873</t>
  </si>
  <si>
    <t>-745320965</t>
  </si>
  <si>
    <t>https://podminky.urs.cz/item/CS_URS_2025_01/997221873</t>
  </si>
  <si>
    <t>33</t>
  </si>
  <si>
    <t>997221561.1</t>
  </si>
  <si>
    <t>Vodorovná doprava suti z kusových materiálů na skládku dle zhotovitele</t>
  </si>
  <si>
    <t>462293959</t>
  </si>
  <si>
    <t>římsa P11</t>
  </si>
  <si>
    <t>34</t>
  </si>
  <si>
    <t>997221862</t>
  </si>
  <si>
    <t>Poplatek za uložení stavebního odpadu na recyklační skládce (skládkovné) z armovaného betonu zatříděného do Katalogu odpadů pod kódem 17 01 01</t>
  </si>
  <si>
    <t>-303923352</t>
  </si>
  <si>
    <t>https://podminky.urs.cz/item/CS_URS_2025_01/997221862</t>
  </si>
  <si>
    <t>SEZNAM FIGUR</t>
  </si>
  <si>
    <t>Výměra</t>
  </si>
  <si>
    <t>ČV</t>
  </si>
  <si>
    <t>čištění vozovek</t>
  </si>
  <si>
    <t>9937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</si>
</sst>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9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20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vertical="center"/>
    </xf>
    <xf numFmtId="4" fontId="8" fillId="0" borderId="20" xfId="0" applyNumberFormat="1" applyFont="1" applyBorder="1" applyAlignment="1" applyProtection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 applyProtection="1">
      <alignment horizontal="left"/>
    </xf>
    <xf numFmtId="4" fontId="8" fillId="0" borderId="0" xfId="0" applyNumberFormat="1" applyFont="1" applyAlignment="1" applyProtection="1"/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3" xfId="0" applyFont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>
      <alignment horizontal="left" vertical="top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podminky.urs.cz/item/CS_URS_2025_01/012164000" TargetMode="External"/><Relationship Id="rId7" Type="http://schemas.openxmlformats.org/officeDocument/2006/relationships/hyperlink" Target="https://podminky.urs.cz/item/CS_URS_2025_01/043234000" TargetMode="External"/><Relationship Id="rId2" Type="http://schemas.openxmlformats.org/officeDocument/2006/relationships/hyperlink" Target="https://podminky.urs.cz/item/CS_URS_2025_01/034503000" TargetMode="External"/><Relationship Id="rId1" Type="http://schemas.openxmlformats.org/officeDocument/2006/relationships/hyperlink" Target="https://podminky.urs.cz/item/CS_URS_2025_01/030001000" TargetMode="External"/><Relationship Id="rId6" Type="http://schemas.openxmlformats.org/officeDocument/2006/relationships/hyperlink" Target="https://podminky.urs.cz/item/CS_URS_2025_01/043002000" TargetMode="External"/><Relationship Id="rId5" Type="http://schemas.openxmlformats.org/officeDocument/2006/relationships/hyperlink" Target="https://podminky.urs.cz/item/CS_URS_2025_01/013254000" TargetMode="External"/><Relationship Id="rId4" Type="http://schemas.openxmlformats.org/officeDocument/2006/relationships/hyperlink" Target="https://podminky.urs.cz/item/CS_URS_2025_01/013294000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451317111" TargetMode="External"/><Relationship Id="rId13" Type="http://schemas.openxmlformats.org/officeDocument/2006/relationships/hyperlink" Target="https://podminky.urs.cz/item/CS_URS_2025_01/573231106" TargetMode="External"/><Relationship Id="rId18" Type="http://schemas.openxmlformats.org/officeDocument/2006/relationships/hyperlink" Target="https://podminky.urs.cz/item/CS_URS_2025_01/915611111" TargetMode="External"/><Relationship Id="rId26" Type="http://schemas.openxmlformats.org/officeDocument/2006/relationships/hyperlink" Target="https://podminky.urs.cz/item/CS_URS_2025_01/966008311" TargetMode="External"/><Relationship Id="rId3" Type="http://schemas.openxmlformats.org/officeDocument/2006/relationships/hyperlink" Target="https://podminky.urs.cz/item/CS_URS_2025_01/131213701" TargetMode="External"/><Relationship Id="rId21" Type="http://schemas.openxmlformats.org/officeDocument/2006/relationships/hyperlink" Target="https://podminky.urs.cz/item/CS_URS_2025_01/919112111" TargetMode="External"/><Relationship Id="rId7" Type="http://schemas.openxmlformats.org/officeDocument/2006/relationships/hyperlink" Target="https://podminky.urs.cz/item/CS_URS_2025_01/181951112" TargetMode="External"/><Relationship Id="rId12" Type="http://schemas.openxmlformats.org/officeDocument/2006/relationships/hyperlink" Target="https://podminky.urs.cz/item/CS_URS_2025_01/577165142" TargetMode="External"/><Relationship Id="rId17" Type="http://schemas.openxmlformats.org/officeDocument/2006/relationships/hyperlink" Target="https://podminky.urs.cz/item/CS_URS_2025_01/912221111" TargetMode="External"/><Relationship Id="rId25" Type="http://schemas.openxmlformats.org/officeDocument/2006/relationships/hyperlink" Target="https://podminky.urs.cz/item/CS_URS_2025_01/938909311" TargetMode="External"/><Relationship Id="rId2" Type="http://schemas.openxmlformats.org/officeDocument/2006/relationships/hyperlink" Target="https://podminky.urs.cz/item/CS_URS_2025_01/122552203" TargetMode="External"/><Relationship Id="rId16" Type="http://schemas.openxmlformats.org/officeDocument/2006/relationships/hyperlink" Target="https://podminky.urs.cz/item/CS_URS_2025_01/564950413" TargetMode="External"/><Relationship Id="rId20" Type="http://schemas.openxmlformats.org/officeDocument/2006/relationships/hyperlink" Target="https://podminky.urs.cz/item/CS_URS_2025_01/915221122" TargetMode="External"/><Relationship Id="rId29" Type="http://schemas.openxmlformats.org/officeDocument/2006/relationships/hyperlink" Target="https://podminky.urs.cz/item/CS_URS_2025_01/997221873" TargetMode="External"/><Relationship Id="rId1" Type="http://schemas.openxmlformats.org/officeDocument/2006/relationships/hyperlink" Target="https://podminky.urs.cz/item/CS_URS_2025_01/113154563" TargetMode="External"/><Relationship Id="rId6" Type="http://schemas.openxmlformats.org/officeDocument/2006/relationships/hyperlink" Target="https://podminky.urs.cz/item/CS_URS_2025_01/171201231" TargetMode="External"/><Relationship Id="rId11" Type="http://schemas.openxmlformats.org/officeDocument/2006/relationships/hyperlink" Target="https://podminky.urs.cz/item/CS_URS_2024_02/565135101" TargetMode="External"/><Relationship Id="rId24" Type="http://schemas.openxmlformats.org/officeDocument/2006/relationships/hyperlink" Target="https://podminky.urs.cz/item/CS_URS_2025_01/938902421" TargetMode="External"/><Relationship Id="rId5" Type="http://schemas.openxmlformats.org/officeDocument/2006/relationships/hyperlink" Target="https://podminky.urs.cz/item/CS_URS_2025_01/162751119" TargetMode="External"/><Relationship Id="rId15" Type="http://schemas.openxmlformats.org/officeDocument/2006/relationships/hyperlink" Target="https://podminky.urs.cz/item/CS_URS_2025_01/569931132" TargetMode="External"/><Relationship Id="rId23" Type="http://schemas.openxmlformats.org/officeDocument/2006/relationships/hyperlink" Target="https://podminky.urs.cz/item/CS_URS_2025_01/938902151" TargetMode="External"/><Relationship Id="rId28" Type="http://schemas.openxmlformats.org/officeDocument/2006/relationships/hyperlink" Target="https://podminky.urs.cz/item/CS_URS_2025_01/997221611" TargetMode="External"/><Relationship Id="rId10" Type="http://schemas.openxmlformats.org/officeDocument/2006/relationships/hyperlink" Target="https://podminky.urs.cz/item/CS_URS_2025_01/573231108" TargetMode="External"/><Relationship Id="rId19" Type="http://schemas.openxmlformats.org/officeDocument/2006/relationships/hyperlink" Target="https://podminky.urs.cz/item/CS_URS_2025_01/915211112" TargetMode="External"/><Relationship Id="rId31" Type="http://schemas.openxmlformats.org/officeDocument/2006/relationships/drawing" Target="../drawings/drawing3.xml"/><Relationship Id="rId4" Type="http://schemas.openxmlformats.org/officeDocument/2006/relationships/hyperlink" Target="https://podminky.urs.cz/item/CS_URS_2025_01/162751117" TargetMode="External"/><Relationship Id="rId9" Type="http://schemas.openxmlformats.org/officeDocument/2006/relationships/hyperlink" Target="https://podminky.urs.cz/item/CS_URS_2025_01/465513227" TargetMode="External"/><Relationship Id="rId14" Type="http://schemas.openxmlformats.org/officeDocument/2006/relationships/hyperlink" Target="https://podminky.urs.cz/item/CS_URS_2025_01/577144141" TargetMode="External"/><Relationship Id="rId22" Type="http://schemas.openxmlformats.org/officeDocument/2006/relationships/hyperlink" Target="https://podminky.urs.cz/item/CS_URS_2025_01/919121212" TargetMode="External"/><Relationship Id="rId27" Type="http://schemas.openxmlformats.org/officeDocument/2006/relationships/hyperlink" Target="https://podminky.urs.cz/item/CS_URS_2025_01/998225111" TargetMode="External"/><Relationship Id="rId30" Type="http://schemas.openxmlformats.org/officeDocument/2006/relationships/hyperlink" Target="https://podminky.urs.cz/item/CS_URS_2025_01/99722186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8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47" t="s">
        <v>14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1"/>
      <c r="AQ5" s="21"/>
      <c r="AR5" s="19"/>
      <c r="BE5" s="244" t="s">
        <v>15</v>
      </c>
      <c r="BS5" s="16" t="s">
        <v>6</v>
      </c>
    </row>
    <row r="6" spans="1:74" s="1" customFormat="1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49" t="s">
        <v>17</v>
      </c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1"/>
      <c r="AQ6" s="21"/>
      <c r="AR6" s="19"/>
      <c r="BE6" s="245"/>
      <c r="BS6" s="16" t="s">
        <v>6</v>
      </c>
    </row>
    <row r="7" spans="1:74" s="1" customFormat="1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20</v>
      </c>
      <c r="AL7" s="21"/>
      <c r="AM7" s="21"/>
      <c r="AN7" s="26" t="s">
        <v>19</v>
      </c>
      <c r="AO7" s="21"/>
      <c r="AP7" s="21"/>
      <c r="AQ7" s="21"/>
      <c r="AR7" s="19"/>
      <c r="BE7" s="245"/>
      <c r="BS7" s="16" t="s">
        <v>6</v>
      </c>
    </row>
    <row r="8" spans="1:74" s="1" customFormat="1" ht="12" customHeight="1">
      <c r="B8" s="20"/>
      <c r="C8" s="21"/>
      <c r="D8" s="28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23</v>
      </c>
      <c r="AL8" s="21"/>
      <c r="AM8" s="21"/>
      <c r="AN8" s="29" t="s">
        <v>24</v>
      </c>
      <c r="AO8" s="21"/>
      <c r="AP8" s="21"/>
      <c r="AQ8" s="21"/>
      <c r="AR8" s="19"/>
      <c r="BE8" s="245"/>
      <c r="BS8" s="16" t="s">
        <v>6</v>
      </c>
    </row>
    <row r="9" spans="1:74" s="1" customFormat="1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45"/>
      <c r="BS9" s="16" t="s">
        <v>6</v>
      </c>
    </row>
    <row r="10" spans="1:74" s="1" customFormat="1" ht="12" customHeight="1">
      <c r="B10" s="20"/>
      <c r="C10" s="21"/>
      <c r="D10" s="28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26</v>
      </c>
      <c r="AL10" s="21"/>
      <c r="AM10" s="21"/>
      <c r="AN10" s="26" t="s">
        <v>19</v>
      </c>
      <c r="AO10" s="21"/>
      <c r="AP10" s="21"/>
      <c r="AQ10" s="21"/>
      <c r="AR10" s="19"/>
      <c r="BE10" s="245"/>
      <c r="BS10" s="16" t="s">
        <v>6</v>
      </c>
    </row>
    <row r="11" spans="1:74" s="1" customFormat="1" ht="18.399999999999999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28</v>
      </c>
      <c r="AL11" s="21"/>
      <c r="AM11" s="21"/>
      <c r="AN11" s="26" t="s">
        <v>19</v>
      </c>
      <c r="AO11" s="21"/>
      <c r="AP11" s="21"/>
      <c r="AQ11" s="21"/>
      <c r="AR11" s="19"/>
      <c r="BE11" s="245"/>
      <c r="BS11" s="16" t="s">
        <v>6</v>
      </c>
    </row>
    <row r="12" spans="1:74" s="1" customFormat="1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45"/>
      <c r="BS12" s="16" t="s">
        <v>6</v>
      </c>
    </row>
    <row r="13" spans="1:74" s="1" customFormat="1" ht="12" customHeight="1">
      <c r="B13" s="20"/>
      <c r="C13" s="21"/>
      <c r="D13" s="28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26</v>
      </c>
      <c r="AL13" s="21"/>
      <c r="AM13" s="21"/>
      <c r="AN13" s="30" t="s">
        <v>30</v>
      </c>
      <c r="AO13" s="21"/>
      <c r="AP13" s="21"/>
      <c r="AQ13" s="21"/>
      <c r="AR13" s="19"/>
      <c r="BE13" s="245"/>
      <c r="BS13" s="16" t="s">
        <v>6</v>
      </c>
    </row>
    <row r="14" spans="1:74" ht="12.75">
      <c r="B14" s="20"/>
      <c r="C14" s="21"/>
      <c r="D14" s="21"/>
      <c r="E14" s="250" t="s">
        <v>30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8" t="s">
        <v>28</v>
      </c>
      <c r="AL14" s="21"/>
      <c r="AM14" s="21"/>
      <c r="AN14" s="30" t="s">
        <v>30</v>
      </c>
      <c r="AO14" s="21"/>
      <c r="AP14" s="21"/>
      <c r="AQ14" s="21"/>
      <c r="AR14" s="19"/>
      <c r="BE14" s="245"/>
      <c r="BS14" s="16" t="s">
        <v>6</v>
      </c>
    </row>
    <row r="15" spans="1:74" s="1" customFormat="1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45"/>
      <c r="BS15" s="16" t="s">
        <v>4</v>
      </c>
    </row>
    <row r="16" spans="1:74" s="1" customFormat="1" ht="12" customHeight="1">
      <c r="B16" s="20"/>
      <c r="C16" s="21"/>
      <c r="D16" s="28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26</v>
      </c>
      <c r="AL16" s="21"/>
      <c r="AM16" s="21"/>
      <c r="AN16" s="26" t="s">
        <v>19</v>
      </c>
      <c r="AO16" s="21"/>
      <c r="AP16" s="21"/>
      <c r="AQ16" s="21"/>
      <c r="AR16" s="19"/>
      <c r="BE16" s="245"/>
      <c r="BS16" s="16" t="s">
        <v>4</v>
      </c>
    </row>
    <row r="17" spans="1:71" s="1" customFormat="1" ht="18.399999999999999" customHeight="1">
      <c r="B17" s="20"/>
      <c r="C17" s="21"/>
      <c r="D17" s="21"/>
      <c r="E17" s="26" t="s">
        <v>32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28</v>
      </c>
      <c r="AL17" s="21"/>
      <c r="AM17" s="21"/>
      <c r="AN17" s="26" t="s">
        <v>19</v>
      </c>
      <c r="AO17" s="21"/>
      <c r="AP17" s="21"/>
      <c r="AQ17" s="21"/>
      <c r="AR17" s="19"/>
      <c r="BE17" s="245"/>
      <c r="BS17" s="16" t="s">
        <v>33</v>
      </c>
    </row>
    <row r="18" spans="1:71" s="1" customFormat="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45"/>
      <c r="BS18" s="16" t="s">
        <v>6</v>
      </c>
    </row>
    <row r="19" spans="1:71" s="1" customFormat="1" ht="12" customHeight="1">
      <c r="B19" s="20"/>
      <c r="C19" s="21"/>
      <c r="D19" s="28" t="s">
        <v>34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26</v>
      </c>
      <c r="AL19" s="21"/>
      <c r="AM19" s="21"/>
      <c r="AN19" s="26" t="s">
        <v>19</v>
      </c>
      <c r="AO19" s="21"/>
      <c r="AP19" s="21"/>
      <c r="AQ19" s="21"/>
      <c r="AR19" s="19"/>
      <c r="BE19" s="245"/>
      <c r="BS19" s="16" t="s">
        <v>6</v>
      </c>
    </row>
    <row r="20" spans="1:71" s="1" customFormat="1" ht="18.399999999999999" customHeight="1">
      <c r="B20" s="20"/>
      <c r="C20" s="21"/>
      <c r="D20" s="21"/>
      <c r="E20" s="26" t="s">
        <v>35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28</v>
      </c>
      <c r="AL20" s="21"/>
      <c r="AM20" s="21"/>
      <c r="AN20" s="26" t="s">
        <v>19</v>
      </c>
      <c r="AO20" s="21"/>
      <c r="AP20" s="21"/>
      <c r="AQ20" s="21"/>
      <c r="AR20" s="19"/>
      <c r="BE20" s="245"/>
      <c r="BS20" s="16" t="s">
        <v>4</v>
      </c>
    </row>
    <row r="21" spans="1:71" s="1" customFormat="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45"/>
    </row>
    <row r="22" spans="1:71" s="1" customFormat="1" ht="12" customHeight="1">
      <c r="B22" s="20"/>
      <c r="C22" s="21"/>
      <c r="D22" s="28" t="s">
        <v>36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45"/>
    </row>
    <row r="23" spans="1:71" s="1" customFormat="1" ht="47.25" customHeight="1">
      <c r="B23" s="20"/>
      <c r="C23" s="21"/>
      <c r="D23" s="21"/>
      <c r="E23" s="252" t="s">
        <v>37</v>
      </c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1"/>
      <c r="AP23" s="21"/>
      <c r="AQ23" s="21"/>
      <c r="AR23" s="19"/>
      <c r="BE23" s="245"/>
    </row>
    <row r="24" spans="1:71" s="1" customFormat="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45"/>
    </row>
    <row r="25" spans="1:71" s="1" customFormat="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45"/>
    </row>
    <row r="26" spans="1:71" s="2" customFormat="1" ht="25.9" customHeight="1">
      <c r="A26" s="33"/>
      <c r="B26" s="34"/>
      <c r="C26" s="35"/>
      <c r="D26" s="36" t="s">
        <v>38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53">
        <f>ROUND(AG54,2)</f>
        <v>0</v>
      </c>
      <c r="AL26" s="254"/>
      <c r="AM26" s="254"/>
      <c r="AN26" s="254"/>
      <c r="AO26" s="254"/>
      <c r="AP26" s="35"/>
      <c r="AQ26" s="35"/>
      <c r="AR26" s="38"/>
      <c r="BE26" s="245"/>
    </row>
    <row r="27" spans="1:71" s="2" customFormat="1" ht="6.95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45"/>
    </row>
    <row r="28" spans="1:71" s="2" customFormat="1" ht="12.75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55" t="s">
        <v>39</v>
      </c>
      <c r="M28" s="255"/>
      <c r="N28" s="255"/>
      <c r="O28" s="255"/>
      <c r="P28" s="255"/>
      <c r="Q28" s="35"/>
      <c r="R28" s="35"/>
      <c r="S28" s="35"/>
      <c r="T28" s="35"/>
      <c r="U28" s="35"/>
      <c r="V28" s="35"/>
      <c r="W28" s="255" t="s">
        <v>40</v>
      </c>
      <c r="X28" s="255"/>
      <c r="Y28" s="255"/>
      <c r="Z28" s="255"/>
      <c r="AA28" s="255"/>
      <c r="AB28" s="255"/>
      <c r="AC28" s="255"/>
      <c r="AD28" s="255"/>
      <c r="AE28" s="255"/>
      <c r="AF28" s="35"/>
      <c r="AG28" s="35"/>
      <c r="AH28" s="35"/>
      <c r="AI28" s="35"/>
      <c r="AJ28" s="35"/>
      <c r="AK28" s="255" t="s">
        <v>41</v>
      </c>
      <c r="AL28" s="255"/>
      <c r="AM28" s="255"/>
      <c r="AN28" s="255"/>
      <c r="AO28" s="255"/>
      <c r="AP28" s="35"/>
      <c r="AQ28" s="35"/>
      <c r="AR28" s="38"/>
      <c r="BE28" s="245"/>
    </row>
    <row r="29" spans="1:71" s="3" customFormat="1" ht="14.45" customHeight="1">
      <c r="B29" s="39"/>
      <c r="C29" s="40"/>
      <c r="D29" s="28" t="s">
        <v>42</v>
      </c>
      <c r="E29" s="40"/>
      <c r="F29" s="28" t="s">
        <v>43</v>
      </c>
      <c r="G29" s="40"/>
      <c r="H29" s="40"/>
      <c r="I29" s="40"/>
      <c r="J29" s="40"/>
      <c r="K29" s="40"/>
      <c r="L29" s="258">
        <v>0.21</v>
      </c>
      <c r="M29" s="257"/>
      <c r="N29" s="257"/>
      <c r="O29" s="257"/>
      <c r="P29" s="257"/>
      <c r="Q29" s="40"/>
      <c r="R29" s="40"/>
      <c r="S29" s="40"/>
      <c r="T29" s="40"/>
      <c r="U29" s="40"/>
      <c r="V29" s="40"/>
      <c r="W29" s="256">
        <f>ROUND(AZ54, 2)</f>
        <v>0</v>
      </c>
      <c r="X29" s="257"/>
      <c r="Y29" s="257"/>
      <c r="Z29" s="257"/>
      <c r="AA29" s="257"/>
      <c r="AB29" s="257"/>
      <c r="AC29" s="257"/>
      <c r="AD29" s="257"/>
      <c r="AE29" s="257"/>
      <c r="AF29" s="40"/>
      <c r="AG29" s="40"/>
      <c r="AH29" s="40"/>
      <c r="AI29" s="40"/>
      <c r="AJ29" s="40"/>
      <c r="AK29" s="256">
        <f>ROUND(AV54, 2)</f>
        <v>0</v>
      </c>
      <c r="AL29" s="257"/>
      <c r="AM29" s="257"/>
      <c r="AN29" s="257"/>
      <c r="AO29" s="257"/>
      <c r="AP29" s="40"/>
      <c r="AQ29" s="40"/>
      <c r="AR29" s="41"/>
      <c r="BE29" s="246"/>
    </row>
    <row r="30" spans="1:71" s="3" customFormat="1" ht="14.45" customHeight="1">
      <c r="B30" s="39"/>
      <c r="C30" s="40"/>
      <c r="D30" s="40"/>
      <c r="E30" s="40"/>
      <c r="F30" s="28" t="s">
        <v>44</v>
      </c>
      <c r="G30" s="40"/>
      <c r="H30" s="40"/>
      <c r="I30" s="40"/>
      <c r="J30" s="40"/>
      <c r="K30" s="40"/>
      <c r="L30" s="258">
        <v>0.12</v>
      </c>
      <c r="M30" s="257"/>
      <c r="N30" s="257"/>
      <c r="O30" s="257"/>
      <c r="P30" s="257"/>
      <c r="Q30" s="40"/>
      <c r="R30" s="40"/>
      <c r="S30" s="40"/>
      <c r="T30" s="40"/>
      <c r="U30" s="40"/>
      <c r="V30" s="40"/>
      <c r="W30" s="256">
        <f>ROUND(BA54, 2)</f>
        <v>0</v>
      </c>
      <c r="X30" s="257"/>
      <c r="Y30" s="257"/>
      <c r="Z30" s="257"/>
      <c r="AA30" s="257"/>
      <c r="AB30" s="257"/>
      <c r="AC30" s="257"/>
      <c r="AD30" s="257"/>
      <c r="AE30" s="257"/>
      <c r="AF30" s="40"/>
      <c r="AG30" s="40"/>
      <c r="AH30" s="40"/>
      <c r="AI30" s="40"/>
      <c r="AJ30" s="40"/>
      <c r="AK30" s="256">
        <f>ROUND(AW54, 2)</f>
        <v>0</v>
      </c>
      <c r="AL30" s="257"/>
      <c r="AM30" s="257"/>
      <c r="AN30" s="257"/>
      <c r="AO30" s="257"/>
      <c r="AP30" s="40"/>
      <c r="AQ30" s="40"/>
      <c r="AR30" s="41"/>
      <c r="BE30" s="246"/>
    </row>
    <row r="31" spans="1:71" s="3" customFormat="1" ht="14.45" hidden="1" customHeight="1">
      <c r="B31" s="39"/>
      <c r="C31" s="40"/>
      <c r="D31" s="40"/>
      <c r="E31" s="40"/>
      <c r="F31" s="28" t="s">
        <v>45</v>
      </c>
      <c r="G31" s="40"/>
      <c r="H31" s="40"/>
      <c r="I31" s="40"/>
      <c r="J31" s="40"/>
      <c r="K31" s="40"/>
      <c r="L31" s="258">
        <v>0.21</v>
      </c>
      <c r="M31" s="257"/>
      <c r="N31" s="257"/>
      <c r="O31" s="257"/>
      <c r="P31" s="257"/>
      <c r="Q31" s="40"/>
      <c r="R31" s="40"/>
      <c r="S31" s="40"/>
      <c r="T31" s="40"/>
      <c r="U31" s="40"/>
      <c r="V31" s="40"/>
      <c r="W31" s="256">
        <f>ROUND(BB54, 2)</f>
        <v>0</v>
      </c>
      <c r="X31" s="257"/>
      <c r="Y31" s="257"/>
      <c r="Z31" s="257"/>
      <c r="AA31" s="257"/>
      <c r="AB31" s="257"/>
      <c r="AC31" s="257"/>
      <c r="AD31" s="257"/>
      <c r="AE31" s="257"/>
      <c r="AF31" s="40"/>
      <c r="AG31" s="40"/>
      <c r="AH31" s="40"/>
      <c r="AI31" s="40"/>
      <c r="AJ31" s="40"/>
      <c r="AK31" s="256">
        <v>0</v>
      </c>
      <c r="AL31" s="257"/>
      <c r="AM31" s="257"/>
      <c r="AN31" s="257"/>
      <c r="AO31" s="257"/>
      <c r="AP31" s="40"/>
      <c r="AQ31" s="40"/>
      <c r="AR31" s="41"/>
      <c r="BE31" s="246"/>
    </row>
    <row r="32" spans="1:71" s="3" customFormat="1" ht="14.45" hidden="1" customHeight="1">
      <c r="B32" s="39"/>
      <c r="C32" s="40"/>
      <c r="D32" s="40"/>
      <c r="E32" s="40"/>
      <c r="F32" s="28" t="s">
        <v>46</v>
      </c>
      <c r="G32" s="40"/>
      <c r="H32" s="40"/>
      <c r="I32" s="40"/>
      <c r="J32" s="40"/>
      <c r="K32" s="40"/>
      <c r="L32" s="258">
        <v>0.12</v>
      </c>
      <c r="M32" s="257"/>
      <c r="N32" s="257"/>
      <c r="O32" s="257"/>
      <c r="P32" s="257"/>
      <c r="Q32" s="40"/>
      <c r="R32" s="40"/>
      <c r="S32" s="40"/>
      <c r="T32" s="40"/>
      <c r="U32" s="40"/>
      <c r="V32" s="40"/>
      <c r="W32" s="256">
        <f>ROUND(BC54, 2)</f>
        <v>0</v>
      </c>
      <c r="X32" s="257"/>
      <c r="Y32" s="257"/>
      <c r="Z32" s="257"/>
      <c r="AA32" s="257"/>
      <c r="AB32" s="257"/>
      <c r="AC32" s="257"/>
      <c r="AD32" s="257"/>
      <c r="AE32" s="257"/>
      <c r="AF32" s="40"/>
      <c r="AG32" s="40"/>
      <c r="AH32" s="40"/>
      <c r="AI32" s="40"/>
      <c r="AJ32" s="40"/>
      <c r="AK32" s="256">
        <v>0</v>
      </c>
      <c r="AL32" s="257"/>
      <c r="AM32" s="257"/>
      <c r="AN32" s="257"/>
      <c r="AO32" s="257"/>
      <c r="AP32" s="40"/>
      <c r="AQ32" s="40"/>
      <c r="AR32" s="41"/>
      <c r="BE32" s="246"/>
    </row>
    <row r="33" spans="1:57" s="3" customFormat="1" ht="14.45" hidden="1" customHeight="1">
      <c r="B33" s="39"/>
      <c r="C33" s="40"/>
      <c r="D33" s="40"/>
      <c r="E33" s="40"/>
      <c r="F33" s="28" t="s">
        <v>47</v>
      </c>
      <c r="G33" s="40"/>
      <c r="H33" s="40"/>
      <c r="I33" s="40"/>
      <c r="J33" s="40"/>
      <c r="K33" s="40"/>
      <c r="L33" s="258">
        <v>0</v>
      </c>
      <c r="M33" s="257"/>
      <c r="N33" s="257"/>
      <c r="O33" s="257"/>
      <c r="P33" s="257"/>
      <c r="Q33" s="40"/>
      <c r="R33" s="40"/>
      <c r="S33" s="40"/>
      <c r="T33" s="40"/>
      <c r="U33" s="40"/>
      <c r="V33" s="40"/>
      <c r="W33" s="256">
        <f>ROUND(BD54, 2)</f>
        <v>0</v>
      </c>
      <c r="X33" s="257"/>
      <c r="Y33" s="257"/>
      <c r="Z33" s="257"/>
      <c r="AA33" s="257"/>
      <c r="AB33" s="257"/>
      <c r="AC33" s="257"/>
      <c r="AD33" s="257"/>
      <c r="AE33" s="257"/>
      <c r="AF33" s="40"/>
      <c r="AG33" s="40"/>
      <c r="AH33" s="40"/>
      <c r="AI33" s="40"/>
      <c r="AJ33" s="40"/>
      <c r="AK33" s="256">
        <v>0</v>
      </c>
      <c r="AL33" s="257"/>
      <c r="AM33" s="257"/>
      <c r="AN33" s="257"/>
      <c r="AO33" s="257"/>
      <c r="AP33" s="40"/>
      <c r="AQ33" s="40"/>
      <c r="AR33" s="41"/>
    </row>
    <row r="34" spans="1:57" s="2" customFormat="1" ht="6.95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33"/>
    </row>
    <row r="35" spans="1:57" s="2" customFormat="1" ht="25.9" customHeight="1">
      <c r="A35" s="33"/>
      <c r="B35" s="34"/>
      <c r="C35" s="42"/>
      <c r="D35" s="43" t="s">
        <v>48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49</v>
      </c>
      <c r="U35" s="44"/>
      <c r="V35" s="44"/>
      <c r="W35" s="44"/>
      <c r="X35" s="259" t="s">
        <v>50</v>
      </c>
      <c r="Y35" s="260"/>
      <c r="Z35" s="260"/>
      <c r="AA35" s="260"/>
      <c r="AB35" s="260"/>
      <c r="AC35" s="44"/>
      <c r="AD35" s="44"/>
      <c r="AE35" s="44"/>
      <c r="AF35" s="44"/>
      <c r="AG35" s="44"/>
      <c r="AH35" s="44"/>
      <c r="AI35" s="44"/>
      <c r="AJ35" s="44"/>
      <c r="AK35" s="261">
        <f>SUM(AK26:AK33)</f>
        <v>0</v>
      </c>
      <c r="AL35" s="260"/>
      <c r="AM35" s="260"/>
      <c r="AN35" s="260"/>
      <c r="AO35" s="262"/>
      <c r="AP35" s="42"/>
      <c r="AQ35" s="42"/>
      <c r="AR35" s="38"/>
      <c r="BE35" s="33"/>
    </row>
    <row r="36" spans="1:57" s="2" customFormat="1" ht="6.9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6.95" customHeight="1">
      <c r="A37" s="33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38"/>
      <c r="BE37" s="33"/>
    </row>
    <row r="41" spans="1:57" s="2" customFormat="1" ht="6.95" customHeight="1">
      <c r="A41" s="33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38"/>
      <c r="BE41" s="33"/>
    </row>
    <row r="42" spans="1:57" s="2" customFormat="1" ht="24.95" customHeight="1">
      <c r="A42" s="33"/>
      <c r="B42" s="34"/>
      <c r="C42" s="22" t="s">
        <v>51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8"/>
      <c r="BE42" s="33"/>
    </row>
    <row r="43" spans="1:57" s="2" customFormat="1" ht="6.95" customHeight="1">
      <c r="A43" s="33"/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8"/>
      <c r="BE43" s="33"/>
    </row>
    <row r="44" spans="1:57" s="4" customFormat="1" ht="12" customHeight="1">
      <c r="B44" s="50"/>
      <c r="C44" s="28" t="s">
        <v>13</v>
      </c>
      <c r="D44" s="51"/>
      <c r="E44" s="51"/>
      <c r="F44" s="51"/>
      <c r="G44" s="51"/>
      <c r="H44" s="51"/>
      <c r="I44" s="51"/>
      <c r="J44" s="51"/>
      <c r="K44" s="51"/>
      <c r="L44" s="51" t="str">
        <f>K5</f>
        <v>04</v>
      </c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2"/>
    </row>
    <row r="45" spans="1:57" s="5" customFormat="1" ht="36.950000000000003" customHeight="1">
      <c r="B45" s="53"/>
      <c r="C45" s="54" t="s">
        <v>16</v>
      </c>
      <c r="D45" s="55"/>
      <c r="E45" s="55"/>
      <c r="F45" s="55"/>
      <c r="G45" s="55"/>
      <c r="H45" s="55"/>
      <c r="I45" s="55"/>
      <c r="J45" s="55"/>
      <c r="K45" s="55"/>
      <c r="L45" s="263" t="str">
        <f>K6</f>
        <v>II-190 Milence - Zelená Lhota - viadukt ČD, oprava</v>
      </c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P45" s="55"/>
      <c r="AQ45" s="55"/>
      <c r="AR45" s="56"/>
    </row>
    <row r="46" spans="1:57" s="2" customFormat="1" ht="6.95" customHeight="1">
      <c r="A46" s="33"/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8"/>
      <c r="BE46" s="33"/>
    </row>
    <row r="47" spans="1:57" s="2" customFormat="1" ht="12" customHeight="1">
      <c r="A47" s="33"/>
      <c r="B47" s="34"/>
      <c r="C47" s="28" t="s">
        <v>21</v>
      </c>
      <c r="D47" s="35"/>
      <c r="E47" s="35"/>
      <c r="F47" s="35"/>
      <c r="G47" s="35"/>
      <c r="H47" s="35"/>
      <c r="I47" s="35"/>
      <c r="J47" s="35"/>
      <c r="K47" s="35"/>
      <c r="L47" s="57" t="str">
        <f>IF(K8="","",K8)</f>
        <v xml:space="preserve"> </v>
      </c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28" t="s">
        <v>23</v>
      </c>
      <c r="AJ47" s="35"/>
      <c r="AK47" s="35"/>
      <c r="AL47" s="35"/>
      <c r="AM47" s="265" t="str">
        <f>IF(AN8= "","",AN8)</f>
        <v>18. 5. 2025</v>
      </c>
      <c r="AN47" s="265"/>
      <c r="AO47" s="35"/>
      <c r="AP47" s="35"/>
      <c r="AQ47" s="35"/>
      <c r="AR47" s="38"/>
      <c r="BE47" s="33"/>
    </row>
    <row r="48" spans="1:57" s="2" customFormat="1" ht="6.95" customHeight="1">
      <c r="A48" s="33"/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8"/>
      <c r="BE48" s="33"/>
    </row>
    <row r="49" spans="1:91" s="2" customFormat="1" ht="15.2" customHeight="1">
      <c r="A49" s="33"/>
      <c r="B49" s="34"/>
      <c r="C49" s="28" t="s">
        <v>25</v>
      </c>
      <c r="D49" s="35"/>
      <c r="E49" s="35"/>
      <c r="F49" s="35"/>
      <c r="G49" s="35"/>
      <c r="H49" s="35"/>
      <c r="I49" s="35"/>
      <c r="J49" s="35"/>
      <c r="K49" s="35"/>
      <c r="L49" s="51" t="str">
        <f>IF(E11= "","",E11)</f>
        <v>Správa a údržba silnic Plzeňského kraje</v>
      </c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28" t="s">
        <v>31</v>
      </c>
      <c r="AJ49" s="35"/>
      <c r="AK49" s="35"/>
      <c r="AL49" s="35"/>
      <c r="AM49" s="266" t="str">
        <f>IF(E17="","",E17)</f>
        <v>SG GEOTECHNIKA a.s.</v>
      </c>
      <c r="AN49" s="267"/>
      <c r="AO49" s="267"/>
      <c r="AP49" s="267"/>
      <c r="AQ49" s="35"/>
      <c r="AR49" s="38"/>
      <c r="AS49" s="268" t="s">
        <v>52</v>
      </c>
      <c r="AT49" s="269"/>
      <c r="AU49" s="59"/>
      <c r="AV49" s="59"/>
      <c r="AW49" s="59"/>
      <c r="AX49" s="59"/>
      <c r="AY49" s="59"/>
      <c r="AZ49" s="59"/>
      <c r="BA49" s="59"/>
      <c r="BB49" s="59"/>
      <c r="BC49" s="59"/>
      <c r="BD49" s="60"/>
      <c r="BE49" s="33"/>
    </row>
    <row r="50" spans="1:91" s="2" customFormat="1" ht="15.2" customHeight="1">
      <c r="A50" s="33"/>
      <c r="B50" s="34"/>
      <c r="C50" s="28" t="s">
        <v>29</v>
      </c>
      <c r="D50" s="35"/>
      <c r="E50" s="35"/>
      <c r="F50" s="35"/>
      <c r="G50" s="35"/>
      <c r="H50" s="35"/>
      <c r="I50" s="35"/>
      <c r="J50" s="35"/>
      <c r="K50" s="35"/>
      <c r="L50" s="51" t="str">
        <f>IF(E14= "Vyplň údaj","",E14)</f>
        <v/>
      </c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28" t="s">
        <v>34</v>
      </c>
      <c r="AJ50" s="35"/>
      <c r="AK50" s="35"/>
      <c r="AL50" s="35"/>
      <c r="AM50" s="266" t="str">
        <f>IF(E20="","",E20)</f>
        <v>ROMAN MITAS</v>
      </c>
      <c r="AN50" s="267"/>
      <c r="AO50" s="267"/>
      <c r="AP50" s="267"/>
      <c r="AQ50" s="35"/>
      <c r="AR50" s="38"/>
      <c r="AS50" s="270"/>
      <c r="AT50" s="271"/>
      <c r="AU50" s="61"/>
      <c r="AV50" s="61"/>
      <c r="AW50" s="61"/>
      <c r="AX50" s="61"/>
      <c r="AY50" s="61"/>
      <c r="AZ50" s="61"/>
      <c r="BA50" s="61"/>
      <c r="BB50" s="61"/>
      <c r="BC50" s="61"/>
      <c r="BD50" s="62"/>
      <c r="BE50" s="33"/>
    </row>
    <row r="51" spans="1:91" s="2" customFormat="1" ht="10.9" customHeight="1">
      <c r="A51" s="33"/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8"/>
      <c r="AS51" s="272"/>
      <c r="AT51" s="273"/>
      <c r="AU51" s="63"/>
      <c r="AV51" s="63"/>
      <c r="AW51" s="63"/>
      <c r="AX51" s="63"/>
      <c r="AY51" s="63"/>
      <c r="AZ51" s="63"/>
      <c r="BA51" s="63"/>
      <c r="BB51" s="63"/>
      <c r="BC51" s="63"/>
      <c r="BD51" s="64"/>
      <c r="BE51" s="33"/>
    </row>
    <row r="52" spans="1:91" s="2" customFormat="1" ht="29.25" customHeight="1">
      <c r="A52" s="33"/>
      <c r="B52" s="34"/>
      <c r="C52" s="274" t="s">
        <v>53</v>
      </c>
      <c r="D52" s="275"/>
      <c r="E52" s="275"/>
      <c r="F52" s="275"/>
      <c r="G52" s="275"/>
      <c r="H52" s="65"/>
      <c r="I52" s="276" t="s">
        <v>54</v>
      </c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  <c r="X52" s="275"/>
      <c r="Y52" s="275"/>
      <c r="Z52" s="275"/>
      <c r="AA52" s="275"/>
      <c r="AB52" s="275"/>
      <c r="AC52" s="275"/>
      <c r="AD52" s="275"/>
      <c r="AE52" s="275"/>
      <c r="AF52" s="275"/>
      <c r="AG52" s="277" t="s">
        <v>55</v>
      </c>
      <c r="AH52" s="275"/>
      <c r="AI52" s="275"/>
      <c r="AJ52" s="275"/>
      <c r="AK52" s="275"/>
      <c r="AL52" s="275"/>
      <c r="AM52" s="275"/>
      <c r="AN52" s="276" t="s">
        <v>56</v>
      </c>
      <c r="AO52" s="275"/>
      <c r="AP52" s="275"/>
      <c r="AQ52" s="66" t="s">
        <v>57</v>
      </c>
      <c r="AR52" s="38"/>
      <c r="AS52" s="67" t="s">
        <v>58</v>
      </c>
      <c r="AT52" s="68" t="s">
        <v>59</v>
      </c>
      <c r="AU52" s="68" t="s">
        <v>60</v>
      </c>
      <c r="AV52" s="68" t="s">
        <v>61</v>
      </c>
      <c r="AW52" s="68" t="s">
        <v>62</v>
      </c>
      <c r="AX52" s="68" t="s">
        <v>63</v>
      </c>
      <c r="AY52" s="68" t="s">
        <v>64</v>
      </c>
      <c r="AZ52" s="68" t="s">
        <v>65</v>
      </c>
      <c r="BA52" s="68" t="s">
        <v>66</v>
      </c>
      <c r="BB52" s="68" t="s">
        <v>67</v>
      </c>
      <c r="BC52" s="68" t="s">
        <v>68</v>
      </c>
      <c r="BD52" s="69" t="s">
        <v>69</v>
      </c>
      <c r="BE52" s="33"/>
    </row>
    <row r="53" spans="1:91" s="2" customFormat="1" ht="10.9" customHeight="1">
      <c r="A53" s="33"/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8"/>
      <c r="AS53" s="70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2"/>
      <c r="BE53" s="33"/>
    </row>
    <row r="54" spans="1:91" s="6" customFormat="1" ht="32.450000000000003" customHeight="1">
      <c r="B54" s="73"/>
      <c r="C54" s="74" t="s">
        <v>70</v>
      </c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281">
        <f>ROUND(SUM(AG55:AG56),2)</f>
        <v>0</v>
      </c>
      <c r="AH54" s="281"/>
      <c r="AI54" s="281"/>
      <c r="AJ54" s="281"/>
      <c r="AK54" s="281"/>
      <c r="AL54" s="281"/>
      <c r="AM54" s="281"/>
      <c r="AN54" s="282">
        <f>SUM(AG54,AT54)</f>
        <v>0</v>
      </c>
      <c r="AO54" s="282"/>
      <c r="AP54" s="282"/>
      <c r="AQ54" s="77" t="s">
        <v>19</v>
      </c>
      <c r="AR54" s="78"/>
      <c r="AS54" s="79">
        <f>ROUND(SUM(AS55:AS56),2)</f>
        <v>0</v>
      </c>
      <c r="AT54" s="80">
        <f>ROUND(SUM(AV54:AW54),2)</f>
        <v>0</v>
      </c>
      <c r="AU54" s="81">
        <f>ROUND(SUM(AU55:AU56),5)</f>
        <v>0</v>
      </c>
      <c r="AV54" s="80">
        <f>ROUND(AZ54*L29,2)</f>
        <v>0</v>
      </c>
      <c r="AW54" s="80">
        <f>ROUND(BA54*L30,2)</f>
        <v>0</v>
      </c>
      <c r="AX54" s="80">
        <f>ROUND(BB54*L29,2)</f>
        <v>0</v>
      </c>
      <c r="AY54" s="80">
        <f>ROUND(BC54*L30,2)</f>
        <v>0</v>
      </c>
      <c r="AZ54" s="80">
        <f>ROUND(SUM(AZ55:AZ56),2)</f>
        <v>0</v>
      </c>
      <c r="BA54" s="80">
        <f>ROUND(SUM(BA55:BA56),2)</f>
        <v>0</v>
      </c>
      <c r="BB54" s="80">
        <f>ROUND(SUM(BB55:BB56),2)</f>
        <v>0</v>
      </c>
      <c r="BC54" s="80">
        <f>ROUND(SUM(BC55:BC56),2)</f>
        <v>0</v>
      </c>
      <c r="BD54" s="82">
        <f>ROUND(SUM(BD55:BD56),2)</f>
        <v>0</v>
      </c>
      <c r="BS54" s="83" t="s">
        <v>71</v>
      </c>
      <c r="BT54" s="83" t="s">
        <v>72</v>
      </c>
      <c r="BU54" s="84" t="s">
        <v>73</v>
      </c>
      <c r="BV54" s="83" t="s">
        <v>74</v>
      </c>
      <c r="BW54" s="83" t="s">
        <v>5</v>
      </c>
      <c r="BX54" s="83" t="s">
        <v>75</v>
      </c>
      <c r="CL54" s="83" t="s">
        <v>19</v>
      </c>
    </row>
    <row r="55" spans="1:91" s="7" customFormat="1" ht="16.5" customHeight="1">
      <c r="A55" s="85" t="s">
        <v>76</v>
      </c>
      <c r="B55" s="86"/>
      <c r="C55" s="87"/>
      <c r="D55" s="280" t="s">
        <v>77</v>
      </c>
      <c r="E55" s="280"/>
      <c r="F55" s="280"/>
      <c r="G55" s="280"/>
      <c r="H55" s="280"/>
      <c r="I55" s="88"/>
      <c r="J55" s="280" t="s">
        <v>78</v>
      </c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78">
        <f>'00 - VEDLEJŠÍ A OSTATNÍ N...'!J30</f>
        <v>0</v>
      </c>
      <c r="AH55" s="279"/>
      <c r="AI55" s="279"/>
      <c r="AJ55" s="279"/>
      <c r="AK55" s="279"/>
      <c r="AL55" s="279"/>
      <c r="AM55" s="279"/>
      <c r="AN55" s="278">
        <f>SUM(AG55,AT55)</f>
        <v>0</v>
      </c>
      <c r="AO55" s="279"/>
      <c r="AP55" s="279"/>
      <c r="AQ55" s="89" t="s">
        <v>79</v>
      </c>
      <c r="AR55" s="90"/>
      <c r="AS55" s="91">
        <v>0</v>
      </c>
      <c r="AT55" s="92">
        <f>ROUND(SUM(AV55:AW55),2)</f>
        <v>0</v>
      </c>
      <c r="AU55" s="93">
        <f>'00 - VEDLEJŠÍ A OSTATNÍ N...'!P81</f>
        <v>0</v>
      </c>
      <c r="AV55" s="92">
        <f>'00 - VEDLEJŠÍ A OSTATNÍ N...'!J33</f>
        <v>0</v>
      </c>
      <c r="AW55" s="92">
        <f>'00 - VEDLEJŠÍ A OSTATNÍ N...'!J34</f>
        <v>0</v>
      </c>
      <c r="AX55" s="92">
        <f>'00 - VEDLEJŠÍ A OSTATNÍ N...'!J35</f>
        <v>0</v>
      </c>
      <c r="AY55" s="92">
        <f>'00 - VEDLEJŠÍ A OSTATNÍ N...'!J36</f>
        <v>0</v>
      </c>
      <c r="AZ55" s="92">
        <f>'00 - VEDLEJŠÍ A OSTATNÍ N...'!F33</f>
        <v>0</v>
      </c>
      <c r="BA55" s="92">
        <f>'00 - VEDLEJŠÍ A OSTATNÍ N...'!F34</f>
        <v>0</v>
      </c>
      <c r="BB55" s="92">
        <f>'00 - VEDLEJŠÍ A OSTATNÍ N...'!F35</f>
        <v>0</v>
      </c>
      <c r="BC55" s="92">
        <f>'00 - VEDLEJŠÍ A OSTATNÍ N...'!F36</f>
        <v>0</v>
      </c>
      <c r="BD55" s="94">
        <f>'00 - VEDLEJŠÍ A OSTATNÍ N...'!F37</f>
        <v>0</v>
      </c>
      <c r="BT55" s="95" t="s">
        <v>80</v>
      </c>
      <c r="BV55" s="95" t="s">
        <v>74</v>
      </c>
      <c r="BW55" s="95" t="s">
        <v>81</v>
      </c>
      <c r="BX55" s="95" t="s">
        <v>5</v>
      </c>
      <c r="CL55" s="95" t="s">
        <v>19</v>
      </c>
      <c r="CM55" s="95" t="s">
        <v>82</v>
      </c>
    </row>
    <row r="56" spans="1:91" s="7" customFormat="1" ht="24.75" customHeight="1">
      <c r="A56" s="85" t="s">
        <v>76</v>
      </c>
      <c r="B56" s="86"/>
      <c r="C56" s="87"/>
      <c r="D56" s="280" t="s">
        <v>83</v>
      </c>
      <c r="E56" s="280"/>
      <c r="F56" s="280"/>
      <c r="G56" s="280"/>
      <c r="H56" s="280"/>
      <c r="I56" s="88"/>
      <c r="J56" s="280" t="s">
        <v>84</v>
      </c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280"/>
      <c r="V56" s="280"/>
      <c r="W56" s="280"/>
      <c r="X56" s="280"/>
      <c r="Y56" s="280"/>
      <c r="Z56" s="280"/>
      <c r="AA56" s="280"/>
      <c r="AB56" s="280"/>
      <c r="AC56" s="280"/>
      <c r="AD56" s="280"/>
      <c r="AE56" s="280"/>
      <c r="AF56" s="280"/>
      <c r="AG56" s="278">
        <f>'01 - 2.ETAPA - SO 102 Mos...'!J30</f>
        <v>0</v>
      </c>
      <c r="AH56" s="279"/>
      <c r="AI56" s="279"/>
      <c r="AJ56" s="279"/>
      <c r="AK56" s="279"/>
      <c r="AL56" s="279"/>
      <c r="AM56" s="279"/>
      <c r="AN56" s="278">
        <f>SUM(AG56,AT56)</f>
        <v>0</v>
      </c>
      <c r="AO56" s="279"/>
      <c r="AP56" s="279"/>
      <c r="AQ56" s="89" t="s">
        <v>85</v>
      </c>
      <c r="AR56" s="90"/>
      <c r="AS56" s="96">
        <v>0</v>
      </c>
      <c r="AT56" s="97">
        <f>ROUND(SUM(AV56:AW56),2)</f>
        <v>0</v>
      </c>
      <c r="AU56" s="98">
        <f>'01 - 2.ETAPA - SO 102 Mos...'!P86</f>
        <v>0</v>
      </c>
      <c r="AV56" s="97">
        <f>'01 - 2.ETAPA - SO 102 Mos...'!J33</f>
        <v>0</v>
      </c>
      <c r="AW56" s="97">
        <f>'01 - 2.ETAPA - SO 102 Mos...'!J34</f>
        <v>0</v>
      </c>
      <c r="AX56" s="97">
        <f>'01 - 2.ETAPA - SO 102 Mos...'!J35</f>
        <v>0</v>
      </c>
      <c r="AY56" s="97">
        <f>'01 - 2.ETAPA - SO 102 Mos...'!J36</f>
        <v>0</v>
      </c>
      <c r="AZ56" s="97">
        <f>'01 - 2.ETAPA - SO 102 Mos...'!F33</f>
        <v>0</v>
      </c>
      <c r="BA56" s="97">
        <f>'01 - 2.ETAPA - SO 102 Mos...'!F34</f>
        <v>0</v>
      </c>
      <c r="BB56" s="97">
        <f>'01 - 2.ETAPA - SO 102 Mos...'!F35</f>
        <v>0</v>
      </c>
      <c r="BC56" s="97">
        <f>'01 - 2.ETAPA - SO 102 Mos...'!F36</f>
        <v>0</v>
      </c>
      <c r="BD56" s="99">
        <f>'01 - 2.ETAPA - SO 102 Mos...'!F37</f>
        <v>0</v>
      </c>
      <c r="BT56" s="95" t="s">
        <v>80</v>
      </c>
      <c r="BV56" s="95" t="s">
        <v>74</v>
      </c>
      <c r="BW56" s="95" t="s">
        <v>86</v>
      </c>
      <c r="BX56" s="95" t="s">
        <v>5</v>
      </c>
      <c r="CL56" s="95" t="s">
        <v>19</v>
      </c>
      <c r="CM56" s="95" t="s">
        <v>82</v>
      </c>
    </row>
    <row r="57" spans="1:91" s="2" customFormat="1" ht="30" customHeight="1">
      <c r="A57" s="33"/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8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</row>
    <row r="58" spans="1:91" s="2" customFormat="1" ht="6.95" customHeight="1">
      <c r="A58" s="33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38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</row>
  </sheetData>
  <sheetProtection algorithmName="SHA-512" hashValue="zjwjIW+LWat4tw3zAMPvrBHUSeRCfUBTKO1SA4/cX8pyOzOPJ94TH7NbDRvokSUGdqxkpid3rGq6Z1R0hXz+YA==" saltValue="Vfc1QUKe1cxYUgO/bBJiNYrGfGZ0rk7rJM1b+Y9jz+8mvEI+pBi90R3x3k7yl+/uoQwB4mV9kXPylWZ97cM4pA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0 - VEDLEJŠÍ A OSTATNÍ N...'!C2" display="/"/>
    <hyperlink ref="A56" location="'01 - 2.ETAPA - SO 102 Mos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0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6" t="s">
        <v>81</v>
      </c>
    </row>
    <row r="3" spans="1:46" s="1" customFormat="1" ht="6.95" customHeight="1"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9"/>
      <c r="AT3" s="16" t="s">
        <v>82</v>
      </c>
    </row>
    <row r="4" spans="1:46" s="1" customFormat="1" ht="24.95" customHeight="1">
      <c r="B4" s="19"/>
      <c r="D4" s="102" t="s">
        <v>87</v>
      </c>
      <c r="L4" s="19"/>
      <c r="M4" s="103" t="s">
        <v>10</v>
      </c>
      <c r="AT4" s="16" t="s">
        <v>4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104" t="s">
        <v>16</v>
      </c>
      <c r="L6" s="19"/>
    </row>
    <row r="7" spans="1:46" s="1" customFormat="1" ht="16.5" customHeight="1">
      <c r="B7" s="19"/>
      <c r="E7" s="284" t="str">
        <f>'Rekapitulace stavby'!K6</f>
        <v>II-190 Milence - Zelená Lhota - viadukt ČD, oprava</v>
      </c>
      <c r="F7" s="285"/>
      <c r="G7" s="285"/>
      <c r="H7" s="285"/>
      <c r="L7" s="19"/>
    </row>
    <row r="8" spans="1:46" s="2" customFormat="1" ht="12" customHeight="1">
      <c r="A8" s="33"/>
      <c r="B8" s="38"/>
      <c r="C8" s="33"/>
      <c r="D8" s="104" t="s">
        <v>88</v>
      </c>
      <c r="E8" s="33"/>
      <c r="F8" s="33"/>
      <c r="G8" s="33"/>
      <c r="H8" s="33"/>
      <c r="I8" s="33"/>
      <c r="J8" s="33"/>
      <c r="K8" s="33"/>
      <c r="L8" s="105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286" t="s">
        <v>89</v>
      </c>
      <c r="F9" s="287"/>
      <c r="G9" s="287"/>
      <c r="H9" s="287"/>
      <c r="I9" s="33"/>
      <c r="J9" s="33"/>
      <c r="K9" s="33"/>
      <c r="L9" s="105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105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04" t="s">
        <v>18</v>
      </c>
      <c r="E11" s="33"/>
      <c r="F11" s="106" t="s">
        <v>19</v>
      </c>
      <c r="G11" s="33"/>
      <c r="H11" s="33"/>
      <c r="I11" s="104" t="s">
        <v>20</v>
      </c>
      <c r="J11" s="106" t="s">
        <v>19</v>
      </c>
      <c r="K11" s="33"/>
      <c r="L11" s="105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04" t="s">
        <v>21</v>
      </c>
      <c r="E12" s="33"/>
      <c r="F12" s="106" t="s">
        <v>22</v>
      </c>
      <c r="G12" s="33"/>
      <c r="H12" s="33"/>
      <c r="I12" s="104" t="s">
        <v>23</v>
      </c>
      <c r="J12" s="107" t="str">
        <f>'Rekapitulace stavby'!AN8</f>
        <v>18. 5. 2025</v>
      </c>
      <c r="K12" s="33"/>
      <c r="L12" s="105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105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04" t="s">
        <v>25</v>
      </c>
      <c r="E14" s="33"/>
      <c r="F14" s="33"/>
      <c r="G14" s="33"/>
      <c r="H14" s="33"/>
      <c r="I14" s="104" t="s">
        <v>26</v>
      </c>
      <c r="J14" s="106" t="s">
        <v>19</v>
      </c>
      <c r="K14" s="33"/>
      <c r="L14" s="105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06" t="s">
        <v>27</v>
      </c>
      <c r="F15" s="33"/>
      <c r="G15" s="33"/>
      <c r="H15" s="33"/>
      <c r="I15" s="104" t="s">
        <v>28</v>
      </c>
      <c r="J15" s="106" t="s">
        <v>19</v>
      </c>
      <c r="K15" s="33"/>
      <c r="L15" s="105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105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04" t="s">
        <v>29</v>
      </c>
      <c r="E17" s="33"/>
      <c r="F17" s="33"/>
      <c r="G17" s="33"/>
      <c r="H17" s="33"/>
      <c r="I17" s="104" t="s">
        <v>26</v>
      </c>
      <c r="J17" s="29" t="str">
        <f>'Rekapitulace stavby'!AN13</f>
        <v>Vyplň údaj</v>
      </c>
      <c r="K17" s="33"/>
      <c r="L17" s="105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288" t="str">
        <f>'Rekapitulace stavby'!E14</f>
        <v>Vyplň údaj</v>
      </c>
      <c r="F18" s="289"/>
      <c r="G18" s="289"/>
      <c r="H18" s="289"/>
      <c r="I18" s="104" t="s">
        <v>28</v>
      </c>
      <c r="J18" s="29" t="str">
        <f>'Rekapitulace stavby'!AN14</f>
        <v>Vyplň údaj</v>
      </c>
      <c r="K18" s="33"/>
      <c r="L18" s="105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105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04" t="s">
        <v>31</v>
      </c>
      <c r="E20" s="33"/>
      <c r="F20" s="33"/>
      <c r="G20" s="33"/>
      <c r="H20" s="33"/>
      <c r="I20" s="104" t="s">
        <v>26</v>
      </c>
      <c r="J20" s="106" t="s">
        <v>19</v>
      </c>
      <c r="K20" s="33"/>
      <c r="L20" s="105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06" t="s">
        <v>32</v>
      </c>
      <c r="F21" s="33"/>
      <c r="G21" s="33"/>
      <c r="H21" s="33"/>
      <c r="I21" s="104" t="s">
        <v>28</v>
      </c>
      <c r="J21" s="106" t="s">
        <v>19</v>
      </c>
      <c r="K21" s="33"/>
      <c r="L21" s="105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105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04" t="s">
        <v>34</v>
      </c>
      <c r="E23" s="33"/>
      <c r="F23" s="33"/>
      <c r="G23" s="33"/>
      <c r="H23" s="33"/>
      <c r="I23" s="104" t="s">
        <v>26</v>
      </c>
      <c r="J23" s="106" t="s">
        <v>19</v>
      </c>
      <c r="K23" s="33"/>
      <c r="L23" s="105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06" t="s">
        <v>35</v>
      </c>
      <c r="F24" s="33"/>
      <c r="G24" s="33"/>
      <c r="H24" s="33"/>
      <c r="I24" s="104" t="s">
        <v>28</v>
      </c>
      <c r="J24" s="106" t="s">
        <v>19</v>
      </c>
      <c r="K24" s="33"/>
      <c r="L24" s="105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105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04" t="s">
        <v>36</v>
      </c>
      <c r="E26" s="33"/>
      <c r="F26" s="33"/>
      <c r="G26" s="33"/>
      <c r="H26" s="33"/>
      <c r="I26" s="33"/>
      <c r="J26" s="33"/>
      <c r="K26" s="33"/>
      <c r="L26" s="105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71.25" customHeight="1">
      <c r="A27" s="108"/>
      <c r="B27" s="109"/>
      <c r="C27" s="108"/>
      <c r="D27" s="108"/>
      <c r="E27" s="290" t="s">
        <v>37</v>
      </c>
      <c r="F27" s="290"/>
      <c r="G27" s="290"/>
      <c r="H27" s="290"/>
      <c r="I27" s="108"/>
      <c r="J27" s="108"/>
      <c r="K27" s="108"/>
      <c r="L27" s="110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105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1"/>
      <c r="E29" s="111"/>
      <c r="F29" s="111"/>
      <c r="G29" s="111"/>
      <c r="H29" s="111"/>
      <c r="I29" s="111"/>
      <c r="J29" s="111"/>
      <c r="K29" s="111"/>
      <c r="L29" s="105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2" t="s">
        <v>38</v>
      </c>
      <c r="E30" s="33"/>
      <c r="F30" s="33"/>
      <c r="G30" s="33"/>
      <c r="H30" s="33"/>
      <c r="I30" s="33"/>
      <c r="J30" s="113">
        <f>ROUND(J81, 2)</f>
        <v>0</v>
      </c>
      <c r="K30" s="33"/>
      <c r="L30" s="105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1"/>
      <c r="E31" s="111"/>
      <c r="F31" s="111"/>
      <c r="G31" s="111"/>
      <c r="H31" s="111"/>
      <c r="I31" s="111"/>
      <c r="J31" s="111"/>
      <c r="K31" s="111"/>
      <c r="L31" s="105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14" t="s">
        <v>40</v>
      </c>
      <c r="G32" s="33"/>
      <c r="H32" s="33"/>
      <c r="I32" s="114" t="s">
        <v>39</v>
      </c>
      <c r="J32" s="114" t="s">
        <v>41</v>
      </c>
      <c r="K32" s="33"/>
      <c r="L32" s="105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15" t="s">
        <v>42</v>
      </c>
      <c r="E33" s="104" t="s">
        <v>43</v>
      </c>
      <c r="F33" s="116">
        <f>ROUND((SUM(BE81:BE101)),  2)</f>
        <v>0</v>
      </c>
      <c r="G33" s="33"/>
      <c r="H33" s="33"/>
      <c r="I33" s="117">
        <v>0.21</v>
      </c>
      <c r="J33" s="116">
        <f>ROUND(((SUM(BE81:BE101))*I33),  2)</f>
        <v>0</v>
      </c>
      <c r="K33" s="33"/>
      <c r="L33" s="105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04" t="s">
        <v>44</v>
      </c>
      <c r="F34" s="116">
        <f>ROUND((SUM(BF81:BF101)),  2)</f>
        <v>0</v>
      </c>
      <c r="G34" s="33"/>
      <c r="H34" s="33"/>
      <c r="I34" s="117">
        <v>0.12</v>
      </c>
      <c r="J34" s="116">
        <f>ROUND(((SUM(BF81:BF101))*I34),  2)</f>
        <v>0</v>
      </c>
      <c r="K34" s="33"/>
      <c r="L34" s="105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04" t="s">
        <v>45</v>
      </c>
      <c r="F35" s="116">
        <f>ROUND((SUM(BG81:BG101)),  2)</f>
        <v>0</v>
      </c>
      <c r="G35" s="33"/>
      <c r="H35" s="33"/>
      <c r="I35" s="117">
        <v>0.21</v>
      </c>
      <c r="J35" s="116">
        <f>0</f>
        <v>0</v>
      </c>
      <c r="K35" s="33"/>
      <c r="L35" s="105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04" t="s">
        <v>46</v>
      </c>
      <c r="F36" s="116">
        <f>ROUND((SUM(BH81:BH101)),  2)</f>
        <v>0</v>
      </c>
      <c r="G36" s="33"/>
      <c r="H36" s="33"/>
      <c r="I36" s="117">
        <v>0.12</v>
      </c>
      <c r="J36" s="116">
        <f>0</f>
        <v>0</v>
      </c>
      <c r="K36" s="33"/>
      <c r="L36" s="105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04" t="s">
        <v>47</v>
      </c>
      <c r="F37" s="116">
        <f>ROUND((SUM(BI81:BI101)),  2)</f>
        <v>0</v>
      </c>
      <c r="G37" s="33"/>
      <c r="H37" s="33"/>
      <c r="I37" s="117">
        <v>0</v>
      </c>
      <c r="J37" s="116">
        <f>0</f>
        <v>0</v>
      </c>
      <c r="K37" s="33"/>
      <c r="L37" s="105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105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18"/>
      <c r="D39" s="119" t="s">
        <v>48</v>
      </c>
      <c r="E39" s="120"/>
      <c r="F39" s="120"/>
      <c r="G39" s="121" t="s">
        <v>49</v>
      </c>
      <c r="H39" s="122" t="s">
        <v>50</v>
      </c>
      <c r="I39" s="120"/>
      <c r="J39" s="123">
        <f>SUM(J30:J37)</f>
        <v>0</v>
      </c>
      <c r="K39" s="124"/>
      <c r="L39" s="105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125"/>
      <c r="C40" s="126"/>
      <c r="D40" s="126"/>
      <c r="E40" s="126"/>
      <c r="F40" s="126"/>
      <c r="G40" s="126"/>
      <c r="H40" s="126"/>
      <c r="I40" s="126"/>
      <c r="J40" s="126"/>
      <c r="K40" s="126"/>
      <c r="L40" s="105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4" spans="1:31" s="2" customFormat="1" ht="6.95" hidden="1" customHeight="1">
      <c r="A44" s="33"/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05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1" s="2" customFormat="1" ht="24.95" hidden="1" customHeight="1">
      <c r="A45" s="33"/>
      <c r="B45" s="34"/>
      <c r="C45" s="22" t="s">
        <v>90</v>
      </c>
      <c r="D45" s="35"/>
      <c r="E45" s="35"/>
      <c r="F45" s="35"/>
      <c r="G45" s="35"/>
      <c r="H45" s="35"/>
      <c r="I45" s="35"/>
      <c r="J45" s="35"/>
      <c r="K45" s="35"/>
      <c r="L45" s="105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</row>
    <row r="46" spans="1:31" s="2" customFormat="1" ht="6.95" hidden="1" customHeight="1">
      <c r="A46" s="33"/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105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</row>
    <row r="47" spans="1:31" s="2" customFormat="1" ht="12" hidden="1" customHeight="1">
      <c r="A47" s="33"/>
      <c r="B47" s="34"/>
      <c r="C47" s="28" t="s">
        <v>16</v>
      </c>
      <c r="D47" s="35"/>
      <c r="E47" s="35"/>
      <c r="F47" s="35"/>
      <c r="G47" s="35"/>
      <c r="H47" s="35"/>
      <c r="I47" s="35"/>
      <c r="J47" s="35"/>
      <c r="K47" s="35"/>
      <c r="L47" s="105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</row>
    <row r="48" spans="1:31" s="2" customFormat="1" ht="16.5" hidden="1" customHeight="1">
      <c r="A48" s="33"/>
      <c r="B48" s="34"/>
      <c r="C48" s="35"/>
      <c r="D48" s="35"/>
      <c r="E48" s="291" t="str">
        <f>E7</f>
        <v>II-190 Milence - Zelená Lhota - viadukt ČD, oprava</v>
      </c>
      <c r="F48" s="292"/>
      <c r="G48" s="292"/>
      <c r="H48" s="292"/>
      <c r="I48" s="35"/>
      <c r="J48" s="35"/>
      <c r="K48" s="35"/>
      <c r="L48" s="105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pans="1:47" s="2" customFormat="1" ht="12" hidden="1" customHeight="1">
      <c r="A49" s="33"/>
      <c r="B49" s="34"/>
      <c r="C49" s="28" t="s">
        <v>88</v>
      </c>
      <c r="D49" s="35"/>
      <c r="E49" s="35"/>
      <c r="F49" s="35"/>
      <c r="G49" s="35"/>
      <c r="H49" s="35"/>
      <c r="I49" s="35"/>
      <c r="J49" s="35"/>
      <c r="K49" s="35"/>
      <c r="L49" s="105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</row>
    <row r="50" spans="1:47" s="2" customFormat="1" ht="16.5" hidden="1" customHeight="1">
      <c r="A50" s="33"/>
      <c r="B50" s="34"/>
      <c r="C50" s="35"/>
      <c r="D50" s="35"/>
      <c r="E50" s="263" t="str">
        <f>E9</f>
        <v>00 - VEDLEJŠÍ A OSTATNÍ NÁKLADY</v>
      </c>
      <c r="F50" s="293"/>
      <c r="G50" s="293"/>
      <c r="H50" s="293"/>
      <c r="I50" s="35"/>
      <c r="J50" s="35"/>
      <c r="K50" s="35"/>
      <c r="L50" s="105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</row>
    <row r="51" spans="1:47" s="2" customFormat="1" ht="6.95" hidden="1" customHeight="1">
      <c r="A51" s="33"/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105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</row>
    <row r="52" spans="1:47" s="2" customFormat="1" ht="12" hidden="1" customHeight="1">
      <c r="A52" s="33"/>
      <c r="B52" s="34"/>
      <c r="C52" s="28" t="s">
        <v>21</v>
      </c>
      <c r="D52" s="35"/>
      <c r="E52" s="35"/>
      <c r="F52" s="26" t="str">
        <f>F12</f>
        <v xml:space="preserve"> </v>
      </c>
      <c r="G52" s="35"/>
      <c r="H52" s="35"/>
      <c r="I52" s="28" t="s">
        <v>23</v>
      </c>
      <c r="J52" s="58" t="str">
        <f>IF(J12="","",J12)</f>
        <v>18. 5. 2025</v>
      </c>
      <c r="K52" s="35"/>
      <c r="L52" s="105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pans="1:47" s="2" customFormat="1" ht="6.95" hidden="1" customHeight="1">
      <c r="A53" s="33"/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105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pans="1:47" s="2" customFormat="1" ht="25.7" hidden="1" customHeight="1">
      <c r="A54" s="33"/>
      <c r="B54" s="34"/>
      <c r="C54" s="28" t="s">
        <v>25</v>
      </c>
      <c r="D54" s="35"/>
      <c r="E54" s="35"/>
      <c r="F54" s="26" t="str">
        <f>E15</f>
        <v>Správa a údržba silnic Plzeňského kraje</v>
      </c>
      <c r="G54" s="35"/>
      <c r="H54" s="35"/>
      <c r="I54" s="28" t="s">
        <v>31</v>
      </c>
      <c r="J54" s="31" t="str">
        <f>E21</f>
        <v>SG GEOTECHNIKA a.s.</v>
      </c>
      <c r="K54" s="35"/>
      <c r="L54" s="105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</row>
    <row r="55" spans="1:47" s="2" customFormat="1" ht="15.2" hidden="1" customHeight="1">
      <c r="A55" s="33"/>
      <c r="B55" s="34"/>
      <c r="C55" s="28" t="s">
        <v>29</v>
      </c>
      <c r="D55" s="35"/>
      <c r="E55" s="35"/>
      <c r="F55" s="26" t="str">
        <f>IF(E18="","",E18)</f>
        <v>Vyplň údaj</v>
      </c>
      <c r="G55" s="35"/>
      <c r="H55" s="35"/>
      <c r="I55" s="28" t="s">
        <v>34</v>
      </c>
      <c r="J55" s="31" t="str">
        <f>E24</f>
        <v>ROMAN MITAS</v>
      </c>
      <c r="K55" s="35"/>
      <c r="L55" s="105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</row>
    <row r="56" spans="1:47" s="2" customFormat="1" ht="10.35" hidden="1" customHeight="1">
      <c r="A56" s="33"/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105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</row>
    <row r="57" spans="1:47" s="2" customFormat="1" ht="29.25" hidden="1" customHeight="1">
      <c r="A57" s="33"/>
      <c r="B57" s="34"/>
      <c r="C57" s="129" t="s">
        <v>91</v>
      </c>
      <c r="D57" s="130"/>
      <c r="E57" s="130"/>
      <c r="F57" s="130"/>
      <c r="G57" s="130"/>
      <c r="H57" s="130"/>
      <c r="I57" s="130"/>
      <c r="J57" s="131" t="s">
        <v>92</v>
      </c>
      <c r="K57" s="130"/>
      <c r="L57" s="105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</row>
    <row r="58" spans="1:47" s="2" customFormat="1" ht="10.35" hidden="1" customHeight="1">
      <c r="A58" s="33"/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105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</row>
    <row r="59" spans="1:47" s="2" customFormat="1" ht="22.9" hidden="1" customHeight="1">
      <c r="A59" s="33"/>
      <c r="B59" s="34"/>
      <c r="C59" s="132" t="s">
        <v>70</v>
      </c>
      <c r="D59" s="35"/>
      <c r="E59" s="35"/>
      <c r="F59" s="35"/>
      <c r="G59" s="35"/>
      <c r="H59" s="35"/>
      <c r="I59" s="35"/>
      <c r="J59" s="76">
        <f>J81</f>
        <v>0</v>
      </c>
      <c r="K59" s="35"/>
      <c r="L59" s="105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U59" s="16" t="s">
        <v>93</v>
      </c>
    </row>
    <row r="60" spans="1:47" s="9" customFormat="1" ht="24.95" hidden="1" customHeight="1">
      <c r="B60" s="133"/>
      <c r="C60" s="134"/>
      <c r="D60" s="135" t="s">
        <v>94</v>
      </c>
      <c r="E60" s="136"/>
      <c r="F60" s="136"/>
      <c r="G60" s="136"/>
      <c r="H60" s="136"/>
      <c r="I60" s="136"/>
      <c r="J60" s="137">
        <f>J82</f>
        <v>0</v>
      </c>
      <c r="K60" s="134"/>
      <c r="L60" s="138"/>
    </row>
    <row r="61" spans="1:47" s="9" customFormat="1" ht="24.95" hidden="1" customHeight="1">
      <c r="B61" s="133"/>
      <c r="C61" s="134"/>
      <c r="D61" s="135" t="s">
        <v>95</v>
      </c>
      <c r="E61" s="136"/>
      <c r="F61" s="136"/>
      <c r="G61" s="136"/>
      <c r="H61" s="136"/>
      <c r="I61" s="136"/>
      <c r="J61" s="137">
        <f>J87</f>
        <v>0</v>
      </c>
      <c r="K61" s="134"/>
      <c r="L61" s="138"/>
    </row>
    <row r="62" spans="1:47" s="2" customFormat="1" ht="21.75" hidden="1" customHeight="1">
      <c r="A62" s="33"/>
      <c r="B62" s="34"/>
      <c r="C62" s="35"/>
      <c r="D62" s="35"/>
      <c r="E62" s="35"/>
      <c r="F62" s="35"/>
      <c r="G62" s="35"/>
      <c r="H62" s="35"/>
      <c r="I62" s="35"/>
      <c r="J62" s="35"/>
      <c r="K62" s="35"/>
      <c r="L62" s="105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</row>
    <row r="63" spans="1:47" s="2" customFormat="1" ht="6.95" hidden="1" customHeight="1">
      <c r="A63" s="33"/>
      <c r="B63" s="46"/>
      <c r="C63" s="47"/>
      <c r="D63" s="47"/>
      <c r="E63" s="47"/>
      <c r="F63" s="47"/>
      <c r="G63" s="47"/>
      <c r="H63" s="47"/>
      <c r="I63" s="47"/>
      <c r="J63" s="47"/>
      <c r="K63" s="47"/>
      <c r="L63" s="105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</row>
    <row r="64" spans="1:47" ht="11.25" hidden="1"/>
    <row r="65" spans="1:31" ht="11.25" hidden="1"/>
    <row r="66" spans="1:31" ht="11.25" hidden="1"/>
    <row r="67" spans="1:31" s="2" customFormat="1" ht="6.95" customHeight="1">
      <c r="A67" s="33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105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</row>
    <row r="68" spans="1:31" s="2" customFormat="1" ht="24.95" customHeight="1">
      <c r="A68" s="33"/>
      <c r="B68" s="34"/>
      <c r="C68" s="22" t="s">
        <v>96</v>
      </c>
      <c r="D68" s="35"/>
      <c r="E68" s="35"/>
      <c r="F68" s="35"/>
      <c r="G68" s="35"/>
      <c r="H68" s="35"/>
      <c r="I68" s="35"/>
      <c r="J68" s="35"/>
      <c r="K68" s="35"/>
      <c r="L68" s="105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</row>
    <row r="69" spans="1:31" s="2" customFormat="1" ht="6.95" customHeight="1">
      <c r="A69" s="33"/>
      <c r="B69" s="34"/>
      <c r="C69" s="35"/>
      <c r="D69" s="35"/>
      <c r="E69" s="35"/>
      <c r="F69" s="35"/>
      <c r="G69" s="35"/>
      <c r="H69" s="35"/>
      <c r="I69" s="35"/>
      <c r="J69" s="35"/>
      <c r="K69" s="35"/>
      <c r="L69" s="105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</row>
    <row r="70" spans="1:31" s="2" customFormat="1" ht="12" customHeight="1">
      <c r="A70" s="33"/>
      <c r="B70" s="34"/>
      <c r="C70" s="28" t="s">
        <v>16</v>
      </c>
      <c r="D70" s="35"/>
      <c r="E70" s="35"/>
      <c r="F70" s="35"/>
      <c r="G70" s="35"/>
      <c r="H70" s="35"/>
      <c r="I70" s="35"/>
      <c r="J70" s="35"/>
      <c r="K70" s="35"/>
      <c r="L70" s="105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</row>
    <row r="71" spans="1:31" s="2" customFormat="1" ht="16.5" customHeight="1">
      <c r="A71" s="33"/>
      <c r="B71" s="34"/>
      <c r="C71" s="35"/>
      <c r="D71" s="35"/>
      <c r="E71" s="291" t="str">
        <f>E7</f>
        <v>II-190 Milence - Zelená Lhota - viadukt ČD, oprava</v>
      </c>
      <c r="F71" s="292"/>
      <c r="G71" s="292"/>
      <c r="H71" s="292"/>
      <c r="I71" s="35"/>
      <c r="J71" s="35"/>
      <c r="K71" s="35"/>
      <c r="L71" s="105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</row>
    <row r="72" spans="1:31" s="2" customFormat="1" ht="12" customHeight="1">
      <c r="A72" s="33"/>
      <c r="B72" s="34"/>
      <c r="C72" s="28" t="s">
        <v>88</v>
      </c>
      <c r="D72" s="35"/>
      <c r="E72" s="35"/>
      <c r="F72" s="35"/>
      <c r="G72" s="35"/>
      <c r="H72" s="35"/>
      <c r="I72" s="35"/>
      <c r="J72" s="35"/>
      <c r="K72" s="35"/>
      <c r="L72" s="105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</row>
    <row r="73" spans="1:31" s="2" customFormat="1" ht="16.5" customHeight="1">
      <c r="A73" s="33"/>
      <c r="B73" s="34"/>
      <c r="C73" s="35"/>
      <c r="D73" s="35"/>
      <c r="E73" s="263" t="str">
        <f>E9</f>
        <v>00 - VEDLEJŠÍ A OSTATNÍ NÁKLADY</v>
      </c>
      <c r="F73" s="293"/>
      <c r="G73" s="293"/>
      <c r="H73" s="293"/>
      <c r="I73" s="35"/>
      <c r="J73" s="35"/>
      <c r="K73" s="35"/>
      <c r="L73" s="105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</row>
    <row r="74" spans="1:31" s="2" customFormat="1" ht="6.95" customHeight="1">
      <c r="A74" s="33"/>
      <c r="B74" s="34"/>
      <c r="C74" s="35"/>
      <c r="D74" s="35"/>
      <c r="E74" s="35"/>
      <c r="F74" s="35"/>
      <c r="G74" s="35"/>
      <c r="H74" s="35"/>
      <c r="I74" s="35"/>
      <c r="J74" s="35"/>
      <c r="K74" s="35"/>
      <c r="L74" s="105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</row>
    <row r="75" spans="1:31" s="2" customFormat="1" ht="12" customHeight="1">
      <c r="A75" s="33"/>
      <c r="B75" s="34"/>
      <c r="C75" s="28" t="s">
        <v>21</v>
      </c>
      <c r="D75" s="35"/>
      <c r="E75" s="35"/>
      <c r="F75" s="26" t="str">
        <f>F12</f>
        <v xml:space="preserve"> </v>
      </c>
      <c r="G75" s="35"/>
      <c r="H75" s="35"/>
      <c r="I75" s="28" t="s">
        <v>23</v>
      </c>
      <c r="J75" s="58" t="str">
        <f>IF(J12="","",J12)</f>
        <v>18. 5. 2025</v>
      </c>
      <c r="K75" s="35"/>
      <c r="L75" s="105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</row>
    <row r="76" spans="1:31" s="2" customFormat="1" ht="6.95" customHeight="1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105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25.7" customHeight="1">
      <c r="A77" s="33"/>
      <c r="B77" s="34"/>
      <c r="C77" s="28" t="s">
        <v>25</v>
      </c>
      <c r="D77" s="35"/>
      <c r="E77" s="35"/>
      <c r="F77" s="26" t="str">
        <f>E15</f>
        <v>Správa a údržba silnic Plzeňského kraje</v>
      </c>
      <c r="G77" s="35"/>
      <c r="H77" s="35"/>
      <c r="I77" s="28" t="s">
        <v>31</v>
      </c>
      <c r="J77" s="31" t="str">
        <f>E21</f>
        <v>SG GEOTECHNIKA a.s.</v>
      </c>
      <c r="K77" s="35"/>
      <c r="L77" s="105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78" spans="1:31" s="2" customFormat="1" ht="15.2" customHeight="1">
      <c r="A78" s="33"/>
      <c r="B78" s="34"/>
      <c r="C78" s="28" t="s">
        <v>29</v>
      </c>
      <c r="D78" s="35"/>
      <c r="E78" s="35"/>
      <c r="F78" s="26" t="str">
        <f>IF(E18="","",E18)</f>
        <v>Vyplň údaj</v>
      </c>
      <c r="G78" s="35"/>
      <c r="H78" s="35"/>
      <c r="I78" s="28" t="s">
        <v>34</v>
      </c>
      <c r="J78" s="31" t="str">
        <f>E24</f>
        <v>ROMAN MITAS</v>
      </c>
      <c r="K78" s="35"/>
      <c r="L78" s="105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</row>
    <row r="79" spans="1:31" s="2" customFormat="1" ht="10.35" customHeight="1">
      <c r="A79" s="33"/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105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</row>
    <row r="80" spans="1:31" s="10" customFormat="1" ht="29.25" customHeight="1">
      <c r="A80" s="139"/>
      <c r="B80" s="140"/>
      <c r="C80" s="141" t="s">
        <v>97</v>
      </c>
      <c r="D80" s="142" t="s">
        <v>57</v>
      </c>
      <c r="E80" s="142" t="s">
        <v>53</v>
      </c>
      <c r="F80" s="142" t="s">
        <v>54</v>
      </c>
      <c r="G80" s="142" t="s">
        <v>98</v>
      </c>
      <c r="H80" s="142" t="s">
        <v>99</v>
      </c>
      <c r="I80" s="142" t="s">
        <v>100</v>
      </c>
      <c r="J80" s="142" t="s">
        <v>92</v>
      </c>
      <c r="K80" s="143" t="s">
        <v>101</v>
      </c>
      <c r="L80" s="144"/>
      <c r="M80" s="67" t="s">
        <v>19</v>
      </c>
      <c r="N80" s="68" t="s">
        <v>42</v>
      </c>
      <c r="O80" s="68" t="s">
        <v>102</v>
      </c>
      <c r="P80" s="68" t="s">
        <v>103</v>
      </c>
      <c r="Q80" s="68" t="s">
        <v>104</v>
      </c>
      <c r="R80" s="68" t="s">
        <v>105</v>
      </c>
      <c r="S80" s="68" t="s">
        <v>106</v>
      </c>
      <c r="T80" s="69" t="s">
        <v>107</v>
      </c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</row>
    <row r="81" spans="1:65" s="2" customFormat="1" ht="22.9" customHeight="1">
      <c r="A81" s="33"/>
      <c r="B81" s="34"/>
      <c r="C81" s="74" t="s">
        <v>108</v>
      </c>
      <c r="D81" s="35"/>
      <c r="E81" s="35"/>
      <c r="F81" s="35"/>
      <c r="G81" s="35"/>
      <c r="H81" s="35"/>
      <c r="I81" s="35"/>
      <c r="J81" s="145">
        <f>BK81</f>
        <v>0</v>
      </c>
      <c r="K81" s="35"/>
      <c r="L81" s="38"/>
      <c r="M81" s="70"/>
      <c r="N81" s="146"/>
      <c r="O81" s="71"/>
      <c r="P81" s="147">
        <f>P82+P87</f>
        <v>0</v>
      </c>
      <c r="Q81" s="71"/>
      <c r="R81" s="147">
        <f>R82+R87</f>
        <v>0</v>
      </c>
      <c r="S81" s="71"/>
      <c r="T81" s="148">
        <f>T82+T87</f>
        <v>0</v>
      </c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T81" s="16" t="s">
        <v>71</v>
      </c>
      <c r="AU81" s="16" t="s">
        <v>93</v>
      </c>
      <c r="BK81" s="149">
        <f>BK82+BK87</f>
        <v>0</v>
      </c>
    </row>
    <row r="82" spans="1:65" s="11" customFormat="1" ht="25.9" customHeight="1">
      <c r="B82" s="150"/>
      <c r="C82" s="151"/>
      <c r="D82" s="152" t="s">
        <v>71</v>
      </c>
      <c r="E82" s="153" t="s">
        <v>109</v>
      </c>
      <c r="F82" s="153" t="s">
        <v>110</v>
      </c>
      <c r="G82" s="151"/>
      <c r="H82" s="151"/>
      <c r="I82" s="154"/>
      <c r="J82" s="155">
        <f>BK82</f>
        <v>0</v>
      </c>
      <c r="K82" s="151"/>
      <c r="L82" s="156"/>
      <c r="M82" s="157"/>
      <c r="N82" s="158"/>
      <c r="O82" s="158"/>
      <c r="P82" s="159">
        <f>SUM(P83:P86)</f>
        <v>0</v>
      </c>
      <c r="Q82" s="158"/>
      <c r="R82" s="159">
        <f>SUM(R83:R86)</f>
        <v>0</v>
      </c>
      <c r="S82" s="158"/>
      <c r="T82" s="160">
        <f>SUM(T83:T86)</f>
        <v>0</v>
      </c>
      <c r="AR82" s="161" t="s">
        <v>80</v>
      </c>
      <c r="AT82" s="162" t="s">
        <v>71</v>
      </c>
      <c r="AU82" s="162" t="s">
        <v>72</v>
      </c>
      <c r="AY82" s="161" t="s">
        <v>111</v>
      </c>
      <c r="BK82" s="163">
        <f>SUM(BK83:BK86)</f>
        <v>0</v>
      </c>
    </row>
    <row r="83" spans="1:65" s="2" customFormat="1" ht="16.5" customHeight="1">
      <c r="A83" s="33"/>
      <c r="B83" s="34"/>
      <c r="C83" s="164" t="s">
        <v>80</v>
      </c>
      <c r="D83" s="164" t="s">
        <v>112</v>
      </c>
      <c r="E83" s="165" t="s">
        <v>113</v>
      </c>
      <c r="F83" s="166" t="s">
        <v>114</v>
      </c>
      <c r="G83" s="167" t="s">
        <v>115</v>
      </c>
      <c r="H83" s="168">
        <v>1</v>
      </c>
      <c r="I83" s="169"/>
      <c r="J83" s="170">
        <f>ROUND(I83*H83,2)</f>
        <v>0</v>
      </c>
      <c r="K83" s="166" t="s">
        <v>116</v>
      </c>
      <c r="L83" s="38"/>
      <c r="M83" s="171" t="s">
        <v>19</v>
      </c>
      <c r="N83" s="172" t="s">
        <v>43</v>
      </c>
      <c r="O83" s="63"/>
      <c r="P83" s="173">
        <f>O83*H83</f>
        <v>0</v>
      </c>
      <c r="Q83" s="173">
        <v>0</v>
      </c>
      <c r="R83" s="173">
        <f>Q83*H83</f>
        <v>0</v>
      </c>
      <c r="S83" s="173">
        <v>0</v>
      </c>
      <c r="T83" s="174">
        <f>S83*H83</f>
        <v>0</v>
      </c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R83" s="175" t="s">
        <v>117</v>
      </c>
      <c r="AT83" s="175" t="s">
        <v>112</v>
      </c>
      <c r="AU83" s="175" t="s">
        <v>80</v>
      </c>
      <c r="AY83" s="16" t="s">
        <v>111</v>
      </c>
      <c r="BE83" s="176">
        <f>IF(N83="základní",J83,0)</f>
        <v>0</v>
      </c>
      <c r="BF83" s="176">
        <f>IF(N83="snížená",J83,0)</f>
        <v>0</v>
      </c>
      <c r="BG83" s="176">
        <f>IF(N83="zákl. přenesená",J83,0)</f>
        <v>0</v>
      </c>
      <c r="BH83" s="176">
        <f>IF(N83="sníž. přenesená",J83,0)</f>
        <v>0</v>
      </c>
      <c r="BI83" s="176">
        <f>IF(N83="nulová",J83,0)</f>
        <v>0</v>
      </c>
      <c r="BJ83" s="16" t="s">
        <v>80</v>
      </c>
      <c r="BK83" s="176">
        <f>ROUND(I83*H83,2)</f>
        <v>0</v>
      </c>
      <c r="BL83" s="16" t="s">
        <v>117</v>
      </c>
      <c r="BM83" s="175" t="s">
        <v>118</v>
      </c>
    </row>
    <row r="84" spans="1:65" s="2" customFormat="1" ht="11.25">
      <c r="A84" s="33"/>
      <c r="B84" s="34"/>
      <c r="C84" s="35"/>
      <c r="D84" s="177" t="s">
        <v>119</v>
      </c>
      <c r="E84" s="35"/>
      <c r="F84" s="178" t="s">
        <v>120</v>
      </c>
      <c r="G84" s="35"/>
      <c r="H84" s="35"/>
      <c r="I84" s="179"/>
      <c r="J84" s="35"/>
      <c r="K84" s="35"/>
      <c r="L84" s="38"/>
      <c r="M84" s="180"/>
      <c r="N84" s="181"/>
      <c r="O84" s="63"/>
      <c r="P84" s="63"/>
      <c r="Q84" s="63"/>
      <c r="R84" s="63"/>
      <c r="S84" s="63"/>
      <c r="T84" s="64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T84" s="16" t="s">
        <v>119</v>
      </c>
      <c r="AU84" s="16" t="s">
        <v>80</v>
      </c>
    </row>
    <row r="85" spans="1:65" s="2" customFormat="1" ht="24.2" customHeight="1">
      <c r="A85" s="33"/>
      <c r="B85" s="34"/>
      <c r="C85" s="164" t="s">
        <v>82</v>
      </c>
      <c r="D85" s="164" t="s">
        <v>112</v>
      </c>
      <c r="E85" s="165" t="s">
        <v>121</v>
      </c>
      <c r="F85" s="166" t="s">
        <v>122</v>
      </c>
      <c r="G85" s="167" t="s">
        <v>123</v>
      </c>
      <c r="H85" s="168">
        <v>2</v>
      </c>
      <c r="I85" s="169"/>
      <c r="J85" s="170">
        <f>ROUND(I85*H85,2)</f>
        <v>0</v>
      </c>
      <c r="K85" s="166" t="s">
        <v>116</v>
      </c>
      <c r="L85" s="38"/>
      <c r="M85" s="171" t="s">
        <v>19</v>
      </c>
      <c r="N85" s="172" t="s">
        <v>43</v>
      </c>
      <c r="O85" s="63"/>
      <c r="P85" s="173">
        <f>O85*H85</f>
        <v>0</v>
      </c>
      <c r="Q85" s="173">
        <v>0</v>
      </c>
      <c r="R85" s="173">
        <f>Q85*H85</f>
        <v>0</v>
      </c>
      <c r="S85" s="173">
        <v>0</v>
      </c>
      <c r="T85" s="174">
        <f>S85*H85</f>
        <v>0</v>
      </c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R85" s="175" t="s">
        <v>117</v>
      </c>
      <c r="AT85" s="175" t="s">
        <v>112</v>
      </c>
      <c r="AU85" s="175" t="s">
        <v>80</v>
      </c>
      <c r="AY85" s="16" t="s">
        <v>111</v>
      </c>
      <c r="BE85" s="176">
        <f>IF(N85="základní",J85,0)</f>
        <v>0</v>
      </c>
      <c r="BF85" s="176">
        <f>IF(N85="snížená",J85,0)</f>
        <v>0</v>
      </c>
      <c r="BG85" s="176">
        <f>IF(N85="zákl. přenesená",J85,0)</f>
        <v>0</v>
      </c>
      <c r="BH85" s="176">
        <f>IF(N85="sníž. přenesená",J85,0)</f>
        <v>0</v>
      </c>
      <c r="BI85" s="176">
        <f>IF(N85="nulová",J85,0)</f>
        <v>0</v>
      </c>
      <c r="BJ85" s="16" t="s">
        <v>80</v>
      </c>
      <c r="BK85" s="176">
        <f>ROUND(I85*H85,2)</f>
        <v>0</v>
      </c>
      <c r="BL85" s="16" t="s">
        <v>117</v>
      </c>
      <c r="BM85" s="175" t="s">
        <v>124</v>
      </c>
    </row>
    <row r="86" spans="1:65" s="2" customFormat="1" ht="11.25">
      <c r="A86" s="33"/>
      <c r="B86" s="34"/>
      <c r="C86" s="35"/>
      <c r="D86" s="177" t="s">
        <v>119</v>
      </c>
      <c r="E86" s="35"/>
      <c r="F86" s="178" t="s">
        <v>125</v>
      </c>
      <c r="G86" s="35"/>
      <c r="H86" s="35"/>
      <c r="I86" s="179"/>
      <c r="J86" s="35"/>
      <c r="K86" s="35"/>
      <c r="L86" s="38"/>
      <c r="M86" s="180"/>
      <c r="N86" s="181"/>
      <c r="O86" s="63"/>
      <c r="P86" s="63"/>
      <c r="Q86" s="63"/>
      <c r="R86" s="63"/>
      <c r="S86" s="63"/>
      <c r="T86" s="64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T86" s="16" t="s">
        <v>119</v>
      </c>
      <c r="AU86" s="16" t="s">
        <v>80</v>
      </c>
    </row>
    <row r="87" spans="1:65" s="11" customFormat="1" ht="25.9" customHeight="1">
      <c r="B87" s="150"/>
      <c r="C87" s="151"/>
      <c r="D87" s="152" t="s">
        <v>71</v>
      </c>
      <c r="E87" s="153" t="s">
        <v>126</v>
      </c>
      <c r="F87" s="153" t="s">
        <v>127</v>
      </c>
      <c r="G87" s="151"/>
      <c r="H87" s="151"/>
      <c r="I87" s="154"/>
      <c r="J87" s="155">
        <f>BK87</f>
        <v>0</v>
      </c>
      <c r="K87" s="151"/>
      <c r="L87" s="156"/>
      <c r="M87" s="157"/>
      <c r="N87" s="158"/>
      <c r="O87" s="158"/>
      <c r="P87" s="159">
        <f>SUM(P88:P101)</f>
        <v>0</v>
      </c>
      <c r="Q87" s="158"/>
      <c r="R87" s="159">
        <f>SUM(R88:R101)</f>
        <v>0</v>
      </c>
      <c r="S87" s="158"/>
      <c r="T87" s="160">
        <f>SUM(T88:T101)</f>
        <v>0</v>
      </c>
      <c r="AR87" s="161" t="s">
        <v>80</v>
      </c>
      <c r="AT87" s="162" t="s">
        <v>71</v>
      </c>
      <c r="AU87" s="162" t="s">
        <v>72</v>
      </c>
      <c r="AY87" s="161" t="s">
        <v>111</v>
      </c>
      <c r="BK87" s="163">
        <f>SUM(BK88:BK101)</f>
        <v>0</v>
      </c>
    </row>
    <row r="88" spans="1:65" s="2" customFormat="1" ht="16.5" customHeight="1">
      <c r="A88" s="33"/>
      <c r="B88" s="34"/>
      <c r="C88" s="164" t="s">
        <v>128</v>
      </c>
      <c r="D88" s="164" t="s">
        <v>112</v>
      </c>
      <c r="E88" s="165" t="s">
        <v>129</v>
      </c>
      <c r="F88" s="166" t="s">
        <v>130</v>
      </c>
      <c r="G88" s="167" t="s">
        <v>115</v>
      </c>
      <c r="H88" s="168">
        <v>1</v>
      </c>
      <c r="I88" s="169"/>
      <c r="J88" s="170">
        <f>ROUND(I88*H88,2)</f>
        <v>0</v>
      </c>
      <c r="K88" s="166" t="s">
        <v>116</v>
      </c>
      <c r="L88" s="38"/>
      <c r="M88" s="171" t="s">
        <v>19</v>
      </c>
      <c r="N88" s="172" t="s">
        <v>43</v>
      </c>
      <c r="O88" s="63"/>
      <c r="P88" s="173">
        <f>O88*H88</f>
        <v>0</v>
      </c>
      <c r="Q88" s="173">
        <v>0</v>
      </c>
      <c r="R88" s="173">
        <f>Q88*H88</f>
        <v>0</v>
      </c>
      <c r="S88" s="173">
        <v>0</v>
      </c>
      <c r="T88" s="174">
        <f>S88*H88</f>
        <v>0</v>
      </c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R88" s="175" t="s">
        <v>117</v>
      </c>
      <c r="AT88" s="175" t="s">
        <v>112</v>
      </c>
      <c r="AU88" s="175" t="s">
        <v>80</v>
      </c>
      <c r="AY88" s="16" t="s">
        <v>111</v>
      </c>
      <c r="BE88" s="176">
        <f>IF(N88="základní",J88,0)</f>
        <v>0</v>
      </c>
      <c r="BF88" s="176">
        <f>IF(N88="snížená",J88,0)</f>
        <v>0</v>
      </c>
      <c r="BG88" s="176">
        <f>IF(N88="zákl. přenesená",J88,0)</f>
        <v>0</v>
      </c>
      <c r="BH88" s="176">
        <f>IF(N88="sníž. přenesená",J88,0)</f>
        <v>0</v>
      </c>
      <c r="BI88" s="176">
        <f>IF(N88="nulová",J88,0)</f>
        <v>0</v>
      </c>
      <c r="BJ88" s="16" t="s">
        <v>80</v>
      </c>
      <c r="BK88" s="176">
        <f>ROUND(I88*H88,2)</f>
        <v>0</v>
      </c>
      <c r="BL88" s="16" t="s">
        <v>117</v>
      </c>
      <c r="BM88" s="175" t="s">
        <v>131</v>
      </c>
    </row>
    <row r="89" spans="1:65" s="2" customFormat="1" ht="11.25">
      <c r="A89" s="33"/>
      <c r="B89" s="34"/>
      <c r="C89" s="35"/>
      <c r="D89" s="177" t="s">
        <v>119</v>
      </c>
      <c r="E89" s="35"/>
      <c r="F89" s="178" t="s">
        <v>132</v>
      </c>
      <c r="G89" s="35"/>
      <c r="H89" s="35"/>
      <c r="I89" s="179"/>
      <c r="J89" s="35"/>
      <c r="K89" s="35"/>
      <c r="L89" s="38"/>
      <c r="M89" s="180"/>
      <c r="N89" s="181"/>
      <c r="O89" s="63"/>
      <c r="P89" s="63"/>
      <c r="Q89" s="63"/>
      <c r="R89" s="63"/>
      <c r="S89" s="63"/>
      <c r="T89" s="64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T89" s="16" t="s">
        <v>119</v>
      </c>
      <c r="AU89" s="16" t="s">
        <v>80</v>
      </c>
    </row>
    <row r="90" spans="1:65" s="2" customFormat="1" ht="24.2" customHeight="1">
      <c r="A90" s="33"/>
      <c r="B90" s="34"/>
      <c r="C90" s="164" t="s">
        <v>133</v>
      </c>
      <c r="D90" s="164" t="s">
        <v>112</v>
      </c>
      <c r="E90" s="165" t="s">
        <v>134</v>
      </c>
      <c r="F90" s="166" t="s">
        <v>135</v>
      </c>
      <c r="G90" s="167" t="s">
        <v>115</v>
      </c>
      <c r="H90" s="168">
        <v>1</v>
      </c>
      <c r="I90" s="169"/>
      <c r="J90" s="170">
        <f>ROUND(I90*H90,2)</f>
        <v>0</v>
      </c>
      <c r="K90" s="166" t="s">
        <v>116</v>
      </c>
      <c r="L90" s="38"/>
      <c r="M90" s="171" t="s">
        <v>19</v>
      </c>
      <c r="N90" s="172" t="s">
        <v>43</v>
      </c>
      <c r="O90" s="63"/>
      <c r="P90" s="173">
        <f>O90*H90</f>
        <v>0</v>
      </c>
      <c r="Q90" s="173">
        <v>0</v>
      </c>
      <c r="R90" s="173">
        <f>Q90*H90</f>
        <v>0</v>
      </c>
      <c r="S90" s="173">
        <v>0</v>
      </c>
      <c r="T90" s="174">
        <f>S90*H90</f>
        <v>0</v>
      </c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R90" s="175" t="s">
        <v>117</v>
      </c>
      <c r="AT90" s="175" t="s">
        <v>112</v>
      </c>
      <c r="AU90" s="175" t="s">
        <v>80</v>
      </c>
      <c r="AY90" s="16" t="s">
        <v>111</v>
      </c>
      <c r="BE90" s="176">
        <f>IF(N90="základní",J90,0)</f>
        <v>0</v>
      </c>
      <c r="BF90" s="176">
        <f>IF(N90="snížená",J90,0)</f>
        <v>0</v>
      </c>
      <c r="BG90" s="176">
        <f>IF(N90="zákl. přenesená",J90,0)</f>
        <v>0</v>
      </c>
      <c r="BH90" s="176">
        <f>IF(N90="sníž. přenesená",J90,0)</f>
        <v>0</v>
      </c>
      <c r="BI90" s="176">
        <f>IF(N90="nulová",J90,0)</f>
        <v>0</v>
      </c>
      <c r="BJ90" s="16" t="s">
        <v>80</v>
      </c>
      <c r="BK90" s="176">
        <f>ROUND(I90*H90,2)</f>
        <v>0</v>
      </c>
      <c r="BL90" s="16" t="s">
        <v>117</v>
      </c>
      <c r="BM90" s="175" t="s">
        <v>136</v>
      </c>
    </row>
    <row r="91" spans="1:65" s="2" customFormat="1" ht="11.25">
      <c r="A91" s="33"/>
      <c r="B91" s="34"/>
      <c r="C91" s="35"/>
      <c r="D91" s="177" t="s">
        <v>119</v>
      </c>
      <c r="E91" s="35"/>
      <c r="F91" s="178" t="s">
        <v>137</v>
      </c>
      <c r="G91" s="35"/>
      <c r="H91" s="35"/>
      <c r="I91" s="179"/>
      <c r="J91" s="35"/>
      <c r="K91" s="35"/>
      <c r="L91" s="38"/>
      <c r="M91" s="180"/>
      <c r="N91" s="181"/>
      <c r="O91" s="63"/>
      <c r="P91" s="63"/>
      <c r="Q91" s="63"/>
      <c r="R91" s="63"/>
      <c r="S91" s="63"/>
      <c r="T91" s="64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T91" s="16" t="s">
        <v>119</v>
      </c>
      <c r="AU91" s="16" t="s">
        <v>80</v>
      </c>
    </row>
    <row r="92" spans="1:65" s="2" customFormat="1" ht="37.9" customHeight="1">
      <c r="A92" s="33"/>
      <c r="B92" s="34"/>
      <c r="C92" s="164" t="s">
        <v>138</v>
      </c>
      <c r="D92" s="164" t="s">
        <v>112</v>
      </c>
      <c r="E92" s="165" t="s">
        <v>139</v>
      </c>
      <c r="F92" s="166" t="s">
        <v>140</v>
      </c>
      <c r="G92" s="167" t="s">
        <v>115</v>
      </c>
      <c r="H92" s="168">
        <v>1</v>
      </c>
      <c r="I92" s="169"/>
      <c r="J92" s="170">
        <f>ROUND(I92*H92,2)</f>
        <v>0</v>
      </c>
      <c r="K92" s="166" t="s">
        <v>116</v>
      </c>
      <c r="L92" s="38"/>
      <c r="M92" s="171" t="s">
        <v>19</v>
      </c>
      <c r="N92" s="172" t="s">
        <v>43</v>
      </c>
      <c r="O92" s="63"/>
      <c r="P92" s="173">
        <f>O92*H92</f>
        <v>0</v>
      </c>
      <c r="Q92" s="173">
        <v>0</v>
      </c>
      <c r="R92" s="173">
        <f>Q92*H92</f>
        <v>0</v>
      </c>
      <c r="S92" s="173">
        <v>0</v>
      </c>
      <c r="T92" s="174">
        <f>S92*H92</f>
        <v>0</v>
      </c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R92" s="175" t="s">
        <v>117</v>
      </c>
      <c r="AT92" s="175" t="s">
        <v>112</v>
      </c>
      <c r="AU92" s="175" t="s">
        <v>80</v>
      </c>
      <c r="AY92" s="16" t="s">
        <v>111</v>
      </c>
      <c r="BE92" s="176">
        <f>IF(N92="základní",J92,0)</f>
        <v>0</v>
      </c>
      <c r="BF92" s="176">
        <f>IF(N92="snížená",J92,0)</f>
        <v>0</v>
      </c>
      <c r="BG92" s="176">
        <f>IF(N92="zákl. přenesená",J92,0)</f>
        <v>0</v>
      </c>
      <c r="BH92" s="176">
        <f>IF(N92="sníž. přenesená",J92,0)</f>
        <v>0</v>
      </c>
      <c r="BI92" s="176">
        <f>IF(N92="nulová",J92,0)</f>
        <v>0</v>
      </c>
      <c r="BJ92" s="16" t="s">
        <v>80</v>
      </c>
      <c r="BK92" s="176">
        <f>ROUND(I92*H92,2)</f>
        <v>0</v>
      </c>
      <c r="BL92" s="16" t="s">
        <v>117</v>
      </c>
      <c r="BM92" s="175" t="s">
        <v>141</v>
      </c>
    </row>
    <row r="93" spans="1:65" s="2" customFormat="1" ht="11.25">
      <c r="A93" s="33"/>
      <c r="B93" s="34"/>
      <c r="C93" s="35"/>
      <c r="D93" s="177" t="s">
        <v>119</v>
      </c>
      <c r="E93" s="35"/>
      <c r="F93" s="178" t="s">
        <v>142</v>
      </c>
      <c r="G93" s="35"/>
      <c r="H93" s="35"/>
      <c r="I93" s="179"/>
      <c r="J93" s="35"/>
      <c r="K93" s="35"/>
      <c r="L93" s="38"/>
      <c r="M93" s="180"/>
      <c r="N93" s="181"/>
      <c r="O93" s="63"/>
      <c r="P93" s="63"/>
      <c r="Q93" s="63"/>
      <c r="R93" s="63"/>
      <c r="S93" s="63"/>
      <c r="T93" s="64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T93" s="16" t="s">
        <v>119</v>
      </c>
      <c r="AU93" s="16" t="s">
        <v>80</v>
      </c>
    </row>
    <row r="94" spans="1:65" s="2" customFormat="1" ht="214.5">
      <c r="A94" s="33"/>
      <c r="B94" s="34"/>
      <c r="C94" s="35"/>
      <c r="D94" s="182" t="s">
        <v>143</v>
      </c>
      <c r="E94" s="35"/>
      <c r="F94" s="183" t="s">
        <v>144</v>
      </c>
      <c r="G94" s="35"/>
      <c r="H94" s="35"/>
      <c r="I94" s="179"/>
      <c r="J94" s="35"/>
      <c r="K94" s="35"/>
      <c r="L94" s="38"/>
      <c r="M94" s="180"/>
      <c r="N94" s="181"/>
      <c r="O94" s="63"/>
      <c r="P94" s="63"/>
      <c r="Q94" s="63"/>
      <c r="R94" s="63"/>
      <c r="S94" s="63"/>
      <c r="T94" s="64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T94" s="16" t="s">
        <v>143</v>
      </c>
      <c r="AU94" s="16" t="s">
        <v>80</v>
      </c>
    </row>
    <row r="95" spans="1:65" s="2" customFormat="1" ht="24.2" customHeight="1">
      <c r="A95" s="33"/>
      <c r="B95" s="34"/>
      <c r="C95" s="164" t="s">
        <v>145</v>
      </c>
      <c r="D95" s="164" t="s">
        <v>112</v>
      </c>
      <c r="E95" s="165" t="s">
        <v>146</v>
      </c>
      <c r="F95" s="166" t="s">
        <v>147</v>
      </c>
      <c r="G95" s="167" t="s">
        <v>115</v>
      </c>
      <c r="H95" s="168">
        <v>1</v>
      </c>
      <c r="I95" s="169"/>
      <c r="J95" s="170">
        <f>ROUND(I95*H95,2)</f>
        <v>0</v>
      </c>
      <c r="K95" s="166" t="s">
        <v>116</v>
      </c>
      <c r="L95" s="38"/>
      <c r="M95" s="171" t="s">
        <v>19</v>
      </c>
      <c r="N95" s="172" t="s">
        <v>43</v>
      </c>
      <c r="O95" s="63"/>
      <c r="P95" s="173">
        <f>O95*H95</f>
        <v>0</v>
      </c>
      <c r="Q95" s="173">
        <v>0</v>
      </c>
      <c r="R95" s="173">
        <f>Q95*H95</f>
        <v>0</v>
      </c>
      <c r="S95" s="173">
        <v>0</v>
      </c>
      <c r="T95" s="174">
        <f>S95*H95</f>
        <v>0</v>
      </c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R95" s="175" t="s">
        <v>117</v>
      </c>
      <c r="AT95" s="175" t="s">
        <v>112</v>
      </c>
      <c r="AU95" s="175" t="s">
        <v>80</v>
      </c>
      <c r="AY95" s="16" t="s">
        <v>111</v>
      </c>
      <c r="BE95" s="176">
        <f>IF(N95="základní",J95,0)</f>
        <v>0</v>
      </c>
      <c r="BF95" s="176">
        <f>IF(N95="snížená",J95,0)</f>
        <v>0</v>
      </c>
      <c r="BG95" s="176">
        <f>IF(N95="zákl. přenesená",J95,0)</f>
        <v>0</v>
      </c>
      <c r="BH95" s="176">
        <f>IF(N95="sníž. přenesená",J95,0)</f>
        <v>0</v>
      </c>
      <c r="BI95" s="176">
        <f>IF(N95="nulová",J95,0)</f>
        <v>0</v>
      </c>
      <c r="BJ95" s="16" t="s">
        <v>80</v>
      </c>
      <c r="BK95" s="176">
        <f>ROUND(I95*H95,2)</f>
        <v>0</v>
      </c>
      <c r="BL95" s="16" t="s">
        <v>117</v>
      </c>
      <c r="BM95" s="175" t="s">
        <v>148</v>
      </c>
    </row>
    <row r="96" spans="1:65" s="2" customFormat="1" ht="11.25">
      <c r="A96" s="33"/>
      <c r="B96" s="34"/>
      <c r="C96" s="35"/>
      <c r="D96" s="177" t="s">
        <v>119</v>
      </c>
      <c r="E96" s="35"/>
      <c r="F96" s="178" t="s">
        <v>149</v>
      </c>
      <c r="G96" s="35"/>
      <c r="H96" s="35"/>
      <c r="I96" s="179"/>
      <c r="J96" s="35"/>
      <c r="K96" s="35"/>
      <c r="L96" s="38"/>
      <c r="M96" s="180"/>
      <c r="N96" s="181"/>
      <c r="O96" s="63"/>
      <c r="P96" s="63"/>
      <c r="Q96" s="63"/>
      <c r="R96" s="63"/>
      <c r="S96" s="63"/>
      <c r="T96" s="64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T96" s="16" t="s">
        <v>119</v>
      </c>
      <c r="AU96" s="16" t="s">
        <v>80</v>
      </c>
    </row>
    <row r="97" spans="1:65" s="2" customFormat="1" ht="117">
      <c r="A97" s="33"/>
      <c r="B97" s="34"/>
      <c r="C97" s="35"/>
      <c r="D97" s="182" t="s">
        <v>143</v>
      </c>
      <c r="E97" s="35"/>
      <c r="F97" s="183" t="s">
        <v>150</v>
      </c>
      <c r="G97" s="35"/>
      <c r="H97" s="35"/>
      <c r="I97" s="179"/>
      <c r="J97" s="35"/>
      <c r="K97" s="35"/>
      <c r="L97" s="38"/>
      <c r="M97" s="180"/>
      <c r="N97" s="181"/>
      <c r="O97" s="63"/>
      <c r="P97" s="63"/>
      <c r="Q97" s="63"/>
      <c r="R97" s="63"/>
      <c r="S97" s="63"/>
      <c r="T97" s="64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T97" s="16" t="s">
        <v>143</v>
      </c>
      <c r="AU97" s="16" t="s">
        <v>80</v>
      </c>
    </row>
    <row r="98" spans="1:65" s="2" customFormat="1" ht="37.9" customHeight="1">
      <c r="A98" s="33"/>
      <c r="B98" s="34"/>
      <c r="C98" s="164" t="s">
        <v>151</v>
      </c>
      <c r="D98" s="164" t="s">
        <v>112</v>
      </c>
      <c r="E98" s="165" t="s">
        <v>152</v>
      </c>
      <c r="F98" s="166" t="s">
        <v>153</v>
      </c>
      <c r="G98" s="167" t="s">
        <v>115</v>
      </c>
      <c r="H98" s="168">
        <v>1</v>
      </c>
      <c r="I98" s="169"/>
      <c r="J98" s="170">
        <f>ROUND(I98*H98,2)</f>
        <v>0</v>
      </c>
      <c r="K98" s="166" t="s">
        <v>116</v>
      </c>
      <c r="L98" s="38"/>
      <c r="M98" s="171" t="s">
        <v>19</v>
      </c>
      <c r="N98" s="172" t="s">
        <v>43</v>
      </c>
      <c r="O98" s="63"/>
      <c r="P98" s="173">
        <f>O98*H98</f>
        <v>0</v>
      </c>
      <c r="Q98" s="173">
        <v>0</v>
      </c>
      <c r="R98" s="173">
        <f>Q98*H98</f>
        <v>0</v>
      </c>
      <c r="S98" s="173">
        <v>0</v>
      </c>
      <c r="T98" s="174">
        <f>S98*H98</f>
        <v>0</v>
      </c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R98" s="175" t="s">
        <v>117</v>
      </c>
      <c r="AT98" s="175" t="s">
        <v>112</v>
      </c>
      <c r="AU98" s="175" t="s">
        <v>80</v>
      </c>
      <c r="AY98" s="16" t="s">
        <v>111</v>
      </c>
      <c r="BE98" s="176">
        <f>IF(N98="základní",J98,0)</f>
        <v>0</v>
      </c>
      <c r="BF98" s="176">
        <f>IF(N98="snížená",J98,0)</f>
        <v>0</v>
      </c>
      <c r="BG98" s="176">
        <f>IF(N98="zákl. přenesená",J98,0)</f>
        <v>0</v>
      </c>
      <c r="BH98" s="176">
        <f>IF(N98="sníž. přenesená",J98,0)</f>
        <v>0</v>
      </c>
      <c r="BI98" s="176">
        <f>IF(N98="nulová",J98,0)</f>
        <v>0</v>
      </c>
      <c r="BJ98" s="16" t="s">
        <v>80</v>
      </c>
      <c r="BK98" s="176">
        <f>ROUND(I98*H98,2)</f>
        <v>0</v>
      </c>
      <c r="BL98" s="16" t="s">
        <v>117</v>
      </c>
      <c r="BM98" s="175" t="s">
        <v>154</v>
      </c>
    </row>
    <row r="99" spans="1:65" s="2" customFormat="1" ht="11.25">
      <c r="A99" s="33"/>
      <c r="B99" s="34"/>
      <c r="C99" s="35"/>
      <c r="D99" s="177" t="s">
        <v>119</v>
      </c>
      <c r="E99" s="35"/>
      <c r="F99" s="178" t="s">
        <v>155</v>
      </c>
      <c r="G99" s="35"/>
      <c r="H99" s="35"/>
      <c r="I99" s="179"/>
      <c r="J99" s="35"/>
      <c r="K99" s="35"/>
      <c r="L99" s="38"/>
      <c r="M99" s="180"/>
      <c r="N99" s="181"/>
      <c r="O99" s="63"/>
      <c r="P99" s="63"/>
      <c r="Q99" s="63"/>
      <c r="R99" s="63"/>
      <c r="S99" s="63"/>
      <c r="T99" s="64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T99" s="16" t="s">
        <v>119</v>
      </c>
      <c r="AU99" s="16" t="s">
        <v>80</v>
      </c>
    </row>
    <row r="100" spans="1:65" s="2" customFormat="1" ht="29.25">
      <c r="A100" s="33"/>
      <c r="B100" s="34"/>
      <c r="C100" s="35"/>
      <c r="D100" s="182" t="s">
        <v>143</v>
      </c>
      <c r="E100" s="35"/>
      <c r="F100" s="183" t="s">
        <v>156</v>
      </c>
      <c r="G100" s="35"/>
      <c r="H100" s="35"/>
      <c r="I100" s="179"/>
      <c r="J100" s="35"/>
      <c r="K100" s="35"/>
      <c r="L100" s="38"/>
      <c r="M100" s="180"/>
      <c r="N100" s="181"/>
      <c r="O100" s="63"/>
      <c r="P100" s="63"/>
      <c r="Q100" s="63"/>
      <c r="R100" s="63"/>
      <c r="S100" s="63"/>
      <c r="T100" s="64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T100" s="16" t="s">
        <v>143</v>
      </c>
      <c r="AU100" s="16" t="s">
        <v>80</v>
      </c>
    </row>
    <row r="101" spans="1:65" s="2" customFormat="1" ht="21.75" customHeight="1">
      <c r="A101" s="33"/>
      <c r="B101" s="34"/>
      <c r="C101" s="164" t="s">
        <v>157</v>
      </c>
      <c r="D101" s="164" t="s">
        <v>112</v>
      </c>
      <c r="E101" s="165" t="s">
        <v>158</v>
      </c>
      <c r="F101" s="166" t="s">
        <v>159</v>
      </c>
      <c r="G101" s="167" t="s">
        <v>115</v>
      </c>
      <c r="H101" s="168">
        <v>1</v>
      </c>
      <c r="I101" s="169"/>
      <c r="J101" s="170">
        <f>ROUND(I101*H101,2)</f>
        <v>0</v>
      </c>
      <c r="K101" s="166" t="s">
        <v>19</v>
      </c>
      <c r="L101" s="38"/>
      <c r="M101" s="184" t="s">
        <v>19</v>
      </c>
      <c r="N101" s="185" t="s">
        <v>43</v>
      </c>
      <c r="O101" s="186"/>
      <c r="P101" s="187">
        <f>O101*H101</f>
        <v>0</v>
      </c>
      <c r="Q101" s="187">
        <v>0</v>
      </c>
      <c r="R101" s="187">
        <f>Q101*H101</f>
        <v>0</v>
      </c>
      <c r="S101" s="187">
        <v>0</v>
      </c>
      <c r="T101" s="188">
        <f>S101*H101</f>
        <v>0</v>
      </c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R101" s="175" t="s">
        <v>117</v>
      </c>
      <c r="AT101" s="175" t="s">
        <v>112</v>
      </c>
      <c r="AU101" s="175" t="s">
        <v>80</v>
      </c>
      <c r="AY101" s="16" t="s">
        <v>111</v>
      </c>
      <c r="BE101" s="176">
        <f>IF(N101="základní",J101,0)</f>
        <v>0</v>
      </c>
      <c r="BF101" s="176">
        <f>IF(N101="snížená",J101,0)</f>
        <v>0</v>
      </c>
      <c r="BG101" s="176">
        <f>IF(N101="zákl. přenesená",J101,0)</f>
        <v>0</v>
      </c>
      <c r="BH101" s="176">
        <f>IF(N101="sníž. přenesená",J101,0)</f>
        <v>0</v>
      </c>
      <c r="BI101" s="176">
        <f>IF(N101="nulová",J101,0)</f>
        <v>0</v>
      </c>
      <c r="BJ101" s="16" t="s">
        <v>80</v>
      </c>
      <c r="BK101" s="176">
        <f>ROUND(I101*H101,2)</f>
        <v>0</v>
      </c>
      <c r="BL101" s="16" t="s">
        <v>117</v>
      </c>
      <c r="BM101" s="175" t="s">
        <v>160</v>
      </c>
    </row>
    <row r="102" spans="1:65" s="2" customFormat="1" ht="6.95" customHeight="1">
      <c r="A102" s="33"/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38"/>
      <c r="M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</sheetData>
  <sheetProtection algorithmName="SHA-512" hashValue="XXvKrLiccQJc2UwwwsZfFKB2SEGjg7TmYcOqc9oXFPmeJ2dG2xE1mMmz2aTq/ArnZvINkzXgjzexTVQ+1av+qw==" saltValue="+0pwMfSGsor8VJESh2QhIKqBsU3OwzcZedcPTSRvVbkOVPP/e5hTTAQLLoUOdx0WArXhEpphspALEyoF73Rkqg==" spinCount="100000" sheet="1" objects="1" scenarios="1" formatColumns="0" formatRows="0" autoFilter="0"/>
  <autoFilter ref="C80:K101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4" r:id="rId1"/>
    <hyperlink ref="F86" r:id="rId2"/>
    <hyperlink ref="F89" r:id="rId3"/>
    <hyperlink ref="F91" r:id="rId4"/>
    <hyperlink ref="F93" r:id="rId5"/>
    <hyperlink ref="F96" r:id="rId6"/>
    <hyperlink ref="F99" r:id="rId7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6" t="s">
        <v>86</v>
      </c>
    </row>
    <row r="3" spans="1:46" s="1" customFormat="1" ht="6.95" customHeight="1"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9"/>
      <c r="AT3" s="16" t="s">
        <v>82</v>
      </c>
    </row>
    <row r="4" spans="1:46" s="1" customFormat="1" ht="24.95" customHeight="1">
      <c r="B4" s="19"/>
      <c r="D4" s="102" t="s">
        <v>87</v>
      </c>
      <c r="L4" s="19"/>
      <c r="M4" s="103" t="s">
        <v>10</v>
      </c>
      <c r="AT4" s="16" t="s">
        <v>4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104" t="s">
        <v>16</v>
      </c>
      <c r="L6" s="19"/>
    </row>
    <row r="7" spans="1:46" s="1" customFormat="1" ht="16.5" customHeight="1">
      <c r="B7" s="19"/>
      <c r="E7" s="284" t="str">
        <f>'Rekapitulace stavby'!K6</f>
        <v>II-190 Milence - Zelená Lhota - viadukt ČD, oprava</v>
      </c>
      <c r="F7" s="285"/>
      <c r="G7" s="285"/>
      <c r="H7" s="285"/>
      <c r="L7" s="19"/>
    </row>
    <row r="8" spans="1:46" s="2" customFormat="1" ht="12" customHeight="1">
      <c r="A8" s="33"/>
      <c r="B8" s="38"/>
      <c r="C8" s="33"/>
      <c r="D8" s="104" t="s">
        <v>88</v>
      </c>
      <c r="E8" s="33"/>
      <c r="F8" s="33"/>
      <c r="G8" s="33"/>
      <c r="H8" s="33"/>
      <c r="I8" s="33"/>
      <c r="J8" s="33"/>
      <c r="K8" s="33"/>
      <c r="L8" s="105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286" t="s">
        <v>161</v>
      </c>
      <c r="F9" s="287"/>
      <c r="G9" s="287"/>
      <c r="H9" s="287"/>
      <c r="I9" s="33"/>
      <c r="J9" s="33"/>
      <c r="K9" s="33"/>
      <c r="L9" s="105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105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04" t="s">
        <v>18</v>
      </c>
      <c r="E11" s="33"/>
      <c r="F11" s="106" t="s">
        <v>19</v>
      </c>
      <c r="G11" s="33"/>
      <c r="H11" s="33"/>
      <c r="I11" s="104" t="s">
        <v>20</v>
      </c>
      <c r="J11" s="106" t="s">
        <v>19</v>
      </c>
      <c r="K11" s="33"/>
      <c r="L11" s="105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04" t="s">
        <v>21</v>
      </c>
      <c r="E12" s="33"/>
      <c r="F12" s="106" t="s">
        <v>22</v>
      </c>
      <c r="G12" s="33"/>
      <c r="H12" s="33"/>
      <c r="I12" s="104" t="s">
        <v>23</v>
      </c>
      <c r="J12" s="107" t="str">
        <f>'Rekapitulace stavby'!AN8</f>
        <v>18. 5. 2025</v>
      </c>
      <c r="K12" s="33"/>
      <c r="L12" s="105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105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04" t="s">
        <v>25</v>
      </c>
      <c r="E14" s="33"/>
      <c r="F14" s="33"/>
      <c r="G14" s="33"/>
      <c r="H14" s="33"/>
      <c r="I14" s="104" t="s">
        <v>26</v>
      </c>
      <c r="J14" s="106" t="s">
        <v>19</v>
      </c>
      <c r="K14" s="33"/>
      <c r="L14" s="105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06" t="s">
        <v>27</v>
      </c>
      <c r="F15" s="33"/>
      <c r="G15" s="33"/>
      <c r="H15" s="33"/>
      <c r="I15" s="104" t="s">
        <v>28</v>
      </c>
      <c r="J15" s="106" t="s">
        <v>19</v>
      </c>
      <c r="K15" s="33"/>
      <c r="L15" s="105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105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04" t="s">
        <v>29</v>
      </c>
      <c r="E17" s="33"/>
      <c r="F17" s="33"/>
      <c r="G17" s="33"/>
      <c r="H17" s="33"/>
      <c r="I17" s="104" t="s">
        <v>26</v>
      </c>
      <c r="J17" s="29" t="str">
        <f>'Rekapitulace stavby'!AN13</f>
        <v>Vyplň údaj</v>
      </c>
      <c r="K17" s="33"/>
      <c r="L17" s="105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288" t="str">
        <f>'Rekapitulace stavby'!E14</f>
        <v>Vyplň údaj</v>
      </c>
      <c r="F18" s="289"/>
      <c r="G18" s="289"/>
      <c r="H18" s="289"/>
      <c r="I18" s="104" t="s">
        <v>28</v>
      </c>
      <c r="J18" s="29" t="str">
        <f>'Rekapitulace stavby'!AN14</f>
        <v>Vyplň údaj</v>
      </c>
      <c r="K18" s="33"/>
      <c r="L18" s="105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105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04" t="s">
        <v>31</v>
      </c>
      <c r="E20" s="33"/>
      <c r="F20" s="33"/>
      <c r="G20" s="33"/>
      <c r="H20" s="33"/>
      <c r="I20" s="104" t="s">
        <v>26</v>
      </c>
      <c r="J20" s="106" t="s">
        <v>19</v>
      </c>
      <c r="K20" s="33"/>
      <c r="L20" s="105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06" t="s">
        <v>32</v>
      </c>
      <c r="F21" s="33"/>
      <c r="G21" s="33"/>
      <c r="H21" s="33"/>
      <c r="I21" s="104" t="s">
        <v>28</v>
      </c>
      <c r="J21" s="106" t="s">
        <v>19</v>
      </c>
      <c r="K21" s="33"/>
      <c r="L21" s="105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105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04" t="s">
        <v>34</v>
      </c>
      <c r="E23" s="33"/>
      <c r="F23" s="33"/>
      <c r="G23" s="33"/>
      <c r="H23" s="33"/>
      <c r="I23" s="104" t="s">
        <v>26</v>
      </c>
      <c r="J23" s="106" t="s">
        <v>19</v>
      </c>
      <c r="K23" s="33"/>
      <c r="L23" s="105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06" t="s">
        <v>35</v>
      </c>
      <c r="F24" s="33"/>
      <c r="G24" s="33"/>
      <c r="H24" s="33"/>
      <c r="I24" s="104" t="s">
        <v>28</v>
      </c>
      <c r="J24" s="106" t="s">
        <v>19</v>
      </c>
      <c r="K24" s="33"/>
      <c r="L24" s="105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105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04" t="s">
        <v>36</v>
      </c>
      <c r="E26" s="33"/>
      <c r="F26" s="33"/>
      <c r="G26" s="33"/>
      <c r="H26" s="33"/>
      <c r="I26" s="33"/>
      <c r="J26" s="33"/>
      <c r="K26" s="33"/>
      <c r="L26" s="105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71.25" customHeight="1">
      <c r="A27" s="108"/>
      <c r="B27" s="109"/>
      <c r="C27" s="108"/>
      <c r="D27" s="108"/>
      <c r="E27" s="290" t="s">
        <v>37</v>
      </c>
      <c r="F27" s="290"/>
      <c r="G27" s="290"/>
      <c r="H27" s="290"/>
      <c r="I27" s="108"/>
      <c r="J27" s="108"/>
      <c r="K27" s="108"/>
      <c r="L27" s="110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105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1"/>
      <c r="E29" s="111"/>
      <c r="F29" s="111"/>
      <c r="G29" s="111"/>
      <c r="H29" s="111"/>
      <c r="I29" s="111"/>
      <c r="J29" s="111"/>
      <c r="K29" s="111"/>
      <c r="L29" s="105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2" t="s">
        <v>38</v>
      </c>
      <c r="E30" s="33"/>
      <c r="F30" s="33"/>
      <c r="G30" s="33"/>
      <c r="H30" s="33"/>
      <c r="I30" s="33"/>
      <c r="J30" s="113">
        <f>ROUND(J86, 2)</f>
        <v>0</v>
      </c>
      <c r="K30" s="33"/>
      <c r="L30" s="105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1"/>
      <c r="E31" s="111"/>
      <c r="F31" s="111"/>
      <c r="G31" s="111"/>
      <c r="H31" s="111"/>
      <c r="I31" s="111"/>
      <c r="J31" s="111"/>
      <c r="K31" s="111"/>
      <c r="L31" s="105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14" t="s">
        <v>40</v>
      </c>
      <c r="G32" s="33"/>
      <c r="H32" s="33"/>
      <c r="I32" s="114" t="s">
        <v>39</v>
      </c>
      <c r="J32" s="114" t="s">
        <v>41</v>
      </c>
      <c r="K32" s="33"/>
      <c r="L32" s="105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15" t="s">
        <v>42</v>
      </c>
      <c r="E33" s="104" t="s">
        <v>43</v>
      </c>
      <c r="F33" s="116">
        <f>ROUND((SUM(BE86:BE218)),  2)</f>
        <v>0</v>
      </c>
      <c r="G33" s="33"/>
      <c r="H33" s="33"/>
      <c r="I33" s="117">
        <v>0.21</v>
      </c>
      <c r="J33" s="116">
        <f>ROUND(((SUM(BE86:BE218))*I33),  2)</f>
        <v>0</v>
      </c>
      <c r="K33" s="33"/>
      <c r="L33" s="105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04" t="s">
        <v>44</v>
      </c>
      <c r="F34" s="116">
        <f>ROUND((SUM(BF86:BF218)),  2)</f>
        <v>0</v>
      </c>
      <c r="G34" s="33"/>
      <c r="H34" s="33"/>
      <c r="I34" s="117">
        <v>0.12</v>
      </c>
      <c r="J34" s="116">
        <f>ROUND(((SUM(BF86:BF218))*I34),  2)</f>
        <v>0</v>
      </c>
      <c r="K34" s="33"/>
      <c r="L34" s="105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04" t="s">
        <v>45</v>
      </c>
      <c r="F35" s="116">
        <f>ROUND((SUM(BG86:BG218)),  2)</f>
        <v>0</v>
      </c>
      <c r="G35" s="33"/>
      <c r="H35" s="33"/>
      <c r="I35" s="117">
        <v>0.21</v>
      </c>
      <c r="J35" s="116">
        <f>0</f>
        <v>0</v>
      </c>
      <c r="K35" s="33"/>
      <c r="L35" s="105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04" t="s">
        <v>46</v>
      </c>
      <c r="F36" s="116">
        <f>ROUND((SUM(BH86:BH218)),  2)</f>
        <v>0</v>
      </c>
      <c r="G36" s="33"/>
      <c r="H36" s="33"/>
      <c r="I36" s="117">
        <v>0.12</v>
      </c>
      <c r="J36" s="116">
        <f>0</f>
        <v>0</v>
      </c>
      <c r="K36" s="33"/>
      <c r="L36" s="105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04" t="s">
        <v>47</v>
      </c>
      <c r="F37" s="116">
        <f>ROUND((SUM(BI86:BI218)),  2)</f>
        <v>0</v>
      </c>
      <c r="G37" s="33"/>
      <c r="H37" s="33"/>
      <c r="I37" s="117">
        <v>0</v>
      </c>
      <c r="J37" s="116">
        <f>0</f>
        <v>0</v>
      </c>
      <c r="K37" s="33"/>
      <c r="L37" s="105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105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18"/>
      <c r="D39" s="119" t="s">
        <v>48</v>
      </c>
      <c r="E39" s="120"/>
      <c r="F39" s="120"/>
      <c r="G39" s="121" t="s">
        <v>49</v>
      </c>
      <c r="H39" s="122" t="s">
        <v>50</v>
      </c>
      <c r="I39" s="120"/>
      <c r="J39" s="123">
        <f>SUM(J30:J37)</f>
        <v>0</v>
      </c>
      <c r="K39" s="124"/>
      <c r="L39" s="105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125"/>
      <c r="C40" s="126"/>
      <c r="D40" s="126"/>
      <c r="E40" s="126"/>
      <c r="F40" s="126"/>
      <c r="G40" s="126"/>
      <c r="H40" s="126"/>
      <c r="I40" s="126"/>
      <c r="J40" s="126"/>
      <c r="K40" s="126"/>
      <c r="L40" s="105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4" spans="1:31" s="2" customFormat="1" ht="6.95" hidden="1" customHeight="1">
      <c r="A44" s="33"/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05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1" s="2" customFormat="1" ht="24.95" hidden="1" customHeight="1">
      <c r="A45" s="33"/>
      <c r="B45" s="34"/>
      <c r="C45" s="22" t="s">
        <v>90</v>
      </c>
      <c r="D45" s="35"/>
      <c r="E45" s="35"/>
      <c r="F45" s="35"/>
      <c r="G45" s="35"/>
      <c r="H45" s="35"/>
      <c r="I45" s="35"/>
      <c r="J45" s="35"/>
      <c r="K45" s="35"/>
      <c r="L45" s="105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</row>
    <row r="46" spans="1:31" s="2" customFormat="1" ht="6.95" hidden="1" customHeight="1">
      <c r="A46" s="33"/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105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</row>
    <row r="47" spans="1:31" s="2" customFormat="1" ht="12" hidden="1" customHeight="1">
      <c r="A47" s="33"/>
      <c r="B47" s="34"/>
      <c r="C47" s="28" t="s">
        <v>16</v>
      </c>
      <c r="D47" s="35"/>
      <c r="E47" s="35"/>
      <c r="F47" s="35"/>
      <c r="G47" s="35"/>
      <c r="H47" s="35"/>
      <c r="I47" s="35"/>
      <c r="J47" s="35"/>
      <c r="K47" s="35"/>
      <c r="L47" s="105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</row>
    <row r="48" spans="1:31" s="2" customFormat="1" ht="16.5" hidden="1" customHeight="1">
      <c r="A48" s="33"/>
      <c r="B48" s="34"/>
      <c r="C48" s="35"/>
      <c r="D48" s="35"/>
      <c r="E48" s="291" t="str">
        <f>E7</f>
        <v>II-190 Milence - Zelená Lhota - viadukt ČD, oprava</v>
      </c>
      <c r="F48" s="292"/>
      <c r="G48" s="292"/>
      <c r="H48" s="292"/>
      <c r="I48" s="35"/>
      <c r="J48" s="35"/>
      <c r="K48" s="35"/>
      <c r="L48" s="105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pans="1:47" s="2" customFormat="1" ht="12" hidden="1" customHeight="1">
      <c r="A49" s="33"/>
      <c r="B49" s="34"/>
      <c r="C49" s="28" t="s">
        <v>88</v>
      </c>
      <c r="D49" s="35"/>
      <c r="E49" s="35"/>
      <c r="F49" s="35"/>
      <c r="G49" s="35"/>
      <c r="H49" s="35"/>
      <c r="I49" s="35"/>
      <c r="J49" s="35"/>
      <c r="K49" s="35"/>
      <c r="L49" s="105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</row>
    <row r="50" spans="1:47" s="2" customFormat="1" ht="16.5" hidden="1" customHeight="1">
      <c r="A50" s="33"/>
      <c r="B50" s="34"/>
      <c r="C50" s="35"/>
      <c r="D50" s="35"/>
      <c r="E50" s="263" t="str">
        <f>E9</f>
        <v>01 - 2.ETAPA - SO 102 Most 190-12 - viadukt ČD</v>
      </c>
      <c r="F50" s="293"/>
      <c r="G50" s="293"/>
      <c r="H50" s="293"/>
      <c r="I50" s="35"/>
      <c r="J50" s="35"/>
      <c r="K50" s="35"/>
      <c r="L50" s="105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</row>
    <row r="51" spans="1:47" s="2" customFormat="1" ht="6.95" hidden="1" customHeight="1">
      <c r="A51" s="33"/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105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</row>
    <row r="52" spans="1:47" s="2" customFormat="1" ht="12" hidden="1" customHeight="1">
      <c r="A52" s="33"/>
      <c r="B52" s="34"/>
      <c r="C52" s="28" t="s">
        <v>21</v>
      </c>
      <c r="D52" s="35"/>
      <c r="E52" s="35"/>
      <c r="F52" s="26" t="str">
        <f>F12</f>
        <v xml:space="preserve"> </v>
      </c>
      <c r="G52" s="35"/>
      <c r="H52" s="35"/>
      <c r="I52" s="28" t="s">
        <v>23</v>
      </c>
      <c r="J52" s="58" t="str">
        <f>IF(J12="","",J12)</f>
        <v>18. 5. 2025</v>
      </c>
      <c r="K52" s="35"/>
      <c r="L52" s="105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pans="1:47" s="2" customFormat="1" ht="6.95" hidden="1" customHeight="1">
      <c r="A53" s="33"/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105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pans="1:47" s="2" customFormat="1" ht="25.7" hidden="1" customHeight="1">
      <c r="A54" s="33"/>
      <c r="B54" s="34"/>
      <c r="C54" s="28" t="s">
        <v>25</v>
      </c>
      <c r="D54" s="35"/>
      <c r="E54" s="35"/>
      <c r="F54" s="26" t="str">
        <f>E15</f>
        <v>Správa a údržba silnic Plzeňského kraje</v>
      </c>
      <c r="G54" s="35"/>
      <c r="H54" s="35"/>
      <c r="I54" s="28" t="s">
        <v>31</v>
      </c>
      <c r="J54" s="31" t="str">
        <f>E21</f>
        <v>SG GEOTECHNIKA a.s.</v>
      </c>
      <c r="K54" s="35"/>
      <c r="L54" s="105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</row>
    <row r="55" spans="1:47" s="2" customFormat="1" ht="15.2" hidden="1" customHeight="1">
      <c r="A55" s="33"/>
      <c r="B55" s="34"/>
      <c r="C55" s="28" t="s">
        <v>29</v>
      </c>
      <c r="D55" s="35"/>
      <c r="E55" s="35"/>
      <c r="F55" s="26" t="str">
        <f>IF(E18="","",E18)</f>
        <v>Vyplň údaj</v>
      </c>
      <c r="G55" s="35"/>
      <c r="H55" s="35"/>
      <c r="I55" s="28" t="s">
        <v>34</v>
      </c>
      <c r="J55" s="31" t="str">
        <f>E24</f>
        <v>ROMAN MITAS</v>
      </c>
      <c r="K55" s="35"/>
      <c r="L55" s="105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</row>
    <row r="56" spans="1:47" s="2" customFormat="1" ht="10.35" hidden="1" customHeight="1">
      <c r="A56" s="33"/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105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</row>
    <row r="57" spans="1:47" s="2" customFormat="1" ht="29.25" hidden="1" customHeight="1">
      <c r="A57" s="33"/>
      <c r="B57" s="34"/>
      <c r="C57" s="129" t="s">
        <v>91</v>
      </c>
      <c r="D57" s="130"/>
      <c r="E57" s="130"/>
      <c r="F57" s="130"/>
      <c r="G57" s="130"/>
      <c r="H57" s="130"/>
      <c r="I57" s="130"/>
      <c r="J57" s="131" t="s">
        <v>92</v>
      </c>
      <c r="K57" s="130"/>
      <c r="L57" s="105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</row>
    <row r="58" spans="1:47" s="2" customFormat="1" ht="10.35" hidden="1" customHeight="1">
      <c r="A58" s="33"/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105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</row>
    <row r="59" spans="1:47" s="2" customFormat="1" ht="22.9" hidden="1" customHeight="1">
      <c r="A59" s="33"/>
      <c r="B59" s="34"/>
      <c r="C59" s="132" t="s">
        <v>70</v>
      </c>
      <c r="D59" s="35"/>
      <c r="E59" s="35"/>
      <c r="F59" s="35"/>
      <c r="G59" s="35"/>
      <c r="H59" s="35"/>
      <c r="I59" s="35"/>
      <c r="J59" s="76">
        <f>J86</f>
        <v>0</v>
      </c>
      <c r="K59" s="35"/>
      <c r="L59" s="105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U59" s="16" t="s">
        <v>93</v>
      </c>
    </row>
    <row r="60" spans="1:47" s="9" customFormat="1" ht="24.95" hidden="1" customHeight="1">
      <c r="B60" s="133"/>
      <c r="C60" s="134"/>
      <c r="D60" s="135" t="s">
        <v>162</v>
      </c>
      <c r="E60" s="136"/>
      <c r="F60" s="136"/>
      <c r="G60" s="136"/>
      <c r="H60" s="136"/>
      <c r="I60" s="136"/>
      <c r="J60" s="137">
        <f>J87</f>
        <v>0</v>
      </c>
      <c r="K60" s="134"/>
      <c r="L60" s="138"/>
    </row>
    <row r="61" spans="1:47" s="12" customFormat="1" ht="19.899999999999999" hidden="1" customHeight="1">
      <c r="B61" s="189"/>
      <c r="C61" s="190"/>
      <c r="D61" s="191" t="s">
        <v>163</v>
      </c>
      <c r="E61" s="192"/>
      <c r="F61" s="192"/>
      <c r="G61" s="192"/>
      <c r="H61" s="192"/>
      <c r="I61" s="192"/>
      <c r="J61" s="193">
        <f>J88</f>
        <v>0</v>
      </c>
      <c r="K61" s="190"/>
      <c r="L61" s="194"/>
    </row>
    <row r="62" spans="1:47" s="12" customFormat="1" ht="19.899999999999999" hidden="1" customHeight="1">
      <c r="B62" s="189"/>
      <c r="C62" s="190"/>
      <c r="D62" s="191" t="s">
        <v>164</v>
      </c>
      <c r="E62" s="192"/>
      <c r="F62" s="192"/>
      <c r="G62" s="192"/>
      <c r="H62" s="192"/>
      <c r="I62" s="192"/>
      <c r="J62" s="193">
        <f>J117</f>
        <v>0</v>
      </c>
      <c r="K62" s="190"/>
      <c r="L62" s="194"/>
    </row>
    <row r="63" spans="1:47" s="12" customFormat="1" ht="19.899999999999999" hidden="1" customHeight="1">
      <c r="B63" s="189"/>
      <c r="C63" s="190"/>
      <c r="D63" s="191" t="s">
        <v>165</v>
      </c>
      <c r="E63" s="192"/>
      <c r="F63" s="192"/>
      <c r="G63" s="192"/>
      <c r="H63" s="192"/>
      <c r="I63" s="192"/>
      <c r="J63" s="193">
        <f>J125</f>
        <v>0</v>
      </c>
      <c r="K63" s="190"/>
      <c r="L63" s="194"/>
    </row>
    <row r="64" spans="1:47" s="12" customFormat="1" ht="19.899999999999999" hidden="1" customHeight="1">
      <c r="B64" s="189"/>
      <c r="C64" s="190"/>
      <c r="D64" s="191" t="s">
        <v>166</v>
      </c>
      <c r="E64" s="192"/>
      <c r="F64" s="192"/>
      <c r="G64" s="192"/>
      <c r="H64" s="192"/>
      <c r="I64" s="192"/>
      <c r="J64" s="193">
        <f>J149</f>
        <v>0</v>
      </c>
      <c r="K64" s="190"/>
      <c r="L64" s="194"/>
    </row>
    <row r="65" spans="1:31" s="12" customFormat="1" ht="19.899999999999999" hidden="1" customHeight="1">
      <c r="B65" s="189"/>
      <c r="C65" s="190"/>
      <c r="D65" s="191" t="s">
        <v>167</v>
      </c>
      <c r="E65" s="192"/>
      <c r="F65" s="192"/>
      <c r="G65" s="192"/>
      <c r="H65" s="192"/>
      <c r="I65" s="192"/>
      <c r="J65" s="193">
        <f>J180</f>
        <v>0</v>
      </c>
      <c r="K65" s="190"/>
      <c r="L65" s="194"/>
    </row>
    <row r="66" spans="1:31" s="12" customFormat="1" ht="19.899999999999999" hidden="1" customHeight="1">
      <c r="B66" s="189"/>
      <c r="C66" s="190"/>
      <c r="D66" s="191" t="s">
        <v>168</v>
      </c>
      <c r="E66" s="192"/>
      <c r="F66" s="192"/>
      <c r="G66" s="192"/>
      <c r="H66" s="192"/>
      <c r="I66" s="192"/>
      <c r="J66" s="193">
        <f>J183</f>
        <v>0</v>
      </c>
      <c r="K66" s="190"/>
      <c r="L66" s="194"/>
    </row>
    <row r="67" spans="1:31" s="2" customFormat="1" ht="21.75" hidden="1" customHeight="1">
      <c r="A67" s="33"/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105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</row>
    <row r="68" spans="1:31" s="2" customFormat="1" ht="6.95" hidden="1" customHeight="1">
      <c r="A68" s="33"/>
      <c r="B68" s="46"/>
      <c r="C68" s="47"/>
      <c r="D68" s="47"/>
      <c r="E68" s="47"/>
      <c r="F68" s="47"/>
      <c r="G68" s="47"/>
      <c r="H68" s="47"/>
      <c r="I68" s="47"/>
      <c r="J68" s="47"/>
      <c r="K68" s="47"/>
      <c r="L68" s="105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</row>
    <row r="69" spans="1:31" ht="11.25" hidden="1"/>
    <row r="70" spans="1:31" ht="11.25" hidden="1"/>
    <row r="71" spans="1:31" ht="11.25" hidden="1"/>
    <row r="72" spans="1:31" s="2" customFormat="1" ht="6.95" customHeight="1">
      <c r="A72" s="33"/>
      <c r="B72" s="48"/>
      <c r="C72" s="49"/>
      <c r="D72" s="49"/>
      <c r="E72" s="49"/>
      <c r="F72" s="49"/>
      <c r="G72" s="49"/>
      <c r="H72" s="49"/>
      <c r="I72" s="49"/>
      <c r="J72" s="49"/>
      <c r="K72" s="49"/>
      <c r="L72" s="105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</row>
    <row r="73" spans="1:31" s="2" customFormat="1" ht="24.95" customHeight="1">
      <c r="A73" s="33"/>
      <c r="B73" s="34"/>
      <c r="C73" s="22" t="s">
        <v>96</v>
      </c>
      <c r="D73" s="35"/>
      <c r="E73" s="35"/>
      <c r="F73" s="35"/>
      <c r="G73" s="35"/>
      <c r="H73" s="35"/>
      <c r="I73" s="35"/>
      <c r="J73" s="35"/>
      <c r="K73" s="35"/>
      <c r="L73" s="105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</row>
    <row r="74" spans="1:31" s="2" customFormat="1" ht="6.95" customHeight="1">
      <c r="A74" s="33"/>
      <c r="B74" s="34"/>
      <c r="C74" s="35"/>
      <c r="D74" s="35"/>
      <c r="E74" s="35"/>
      <c r="F74" s="35"/>
      <c r="G74" s="35"/>
      <c r="H74" s="35"/>
      <c r="I74" s="35"/>
      <c r="J74" s="35"/>
      <c r="K74" s="35"/>
      <c r="L74" s="105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</row>
    <row r="75" spans="1:31" s="2" customFormat="1" ht="12" customHeight="1">
      <c r="A75" s="33"/>
      <c r="B75" s="34"/>
      <c r="C75" s="28" t="s">
        <v>16</v>
      </c>
      <c r="D75" s="35"/>
      <c r="E75" s="35"/>
      <c r="F75" s="35"/>
      <c r="G75" s="35"/>
      <c r="H75" s="35"/>
      <c r="I75" s="35"/>
      <c r="J75" s="35"/>
      <c r="K75" s="35"/>
      <c r="L75" s="105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</row>
    <row r="76" spans="1:31" s="2" customFormat="1" ht="16.5" customHeight="1">
      <c r="A76" s="33"/>
      <c r="B76" s="34"/>
      <c r="C76" s="35"/>
      <c r="D76" s="35"/>
      <c r="E76" s="291" t="str">
        <f>E7</f>
        <v>II-190 Milence - Zelená Lhota - viadukt ČD, oprava</v>
      </c>
      <c r="F76" s="292"/>
      <c r="G76" s="292"/>
      <c r="H76" s="292"/>
      <c r="I76" s="35"/>
      <c r="J76" s="35"/>
      <c r="K76" s="35"/>
      <c r="L76" s="105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2" customHeight="1">
      <c r="A77" s="33"/>
      <c r="B77" s="34"/>
      <c r="C77" s="28" t="s">
        <v>88</v>
      </c>
      <c r="D77" s="35"/>
      <c r="E77" s="35"/>
      <c r="F77" s="35"/>
      <c r="G77" s="35"/>
      <c r="H77" s="35"/>
      <c r="I77" s="35"/>
      <c r="J77" s="35"/>
      <c r="K77" s="35"/>
      <c r="L77" s="105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78" spans="1:31" s="2" customFormat="1" ht="16.5" customHeight="1">
      <c r="A78" s="33"/>
      <c r="B78" s="34"/>
      <c r="C78" s="35"/>
      <c r="D78" s="35"/>
      <c r="E78" s="263" t="str">
        <f>E9</f>
        <v>01 - 2.ETAPA - SO 102 Most 190-12 - viadukt ČD</v>
      </c>
      <c r="F78" s="293"/>
      <c r="G78" s="293"/>
      <c r="H78" s="293"/>
      <c r="I78" s="35"/>
      <c r="J78" s="35"/>
      <c r="K78" s="35"/>
      <c r="L78" s="105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</row>
    <row r="79" spans="1:31" s="2" customFormat="1" ht="6.95" customHeight="1">
      <c r="A79" s="33"/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105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</row>
    <row r="80" spans="1:31" s="2" customFormat="1" ht="12" customHeight="1">
      <c r="A80" s="33"/>
      <c r="B80" s="34"/>
      <c r="C80" s="28" t="s">
        <v>21</v>
      </c>
      <c r="D80" s="35"/>
      <c r="E80" s="35"/>
      <c r="F80" s="26" t="str">
        <f>F12</f>
        <v xml:space="preserve"> </v>
      </c>
      <c r="G80" s="35"/>
      <c r="H80" s="35"/>
      <c r="I80" s="28" t="s">
        <v>23</v>
      </c>
      <c r="J80" s="58" t="str">
        <f>IF(J12="","",J12)</f>
        <v>18. 5. 2025</v>
      </c>
      <c r="K80" s="35"/>
      <c r="L80" s="105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</row>
    <row r="81" spans="1:65" s="2" customFormat="1" ht="6.95" customHeight="1">
      <c r="A81" s="33"/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105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65" s="2" customFormat="1" ht="25.7" customHeight="1">
      <c r="A82" s="33"/>
      <c r="B82" s="34"/>
      <c r="C82" s="28" t="s">
        <v>25</v>
      </c>
      <c r="D82" s="35"/>
      <c r="E82" s="35"/>
      <c r="F82" s="26" t="str">
        <f>E15</f>
        <v>Správa a údržba silnic Plzeňského kraje</v>
      </c>
      <c r="G82" s="35"/>
      <c r="H82" s="35"/>
      <c r="I82" s="28" t="s">
        <v>31</v>
      </c>
      <c r="J82" s="31" t="str">
        <f>E21</f>
        <v>SG GEOTECHNIKA a.s.</v>
      </c>
      <c r="K82" s="35"/>
      <c r="L82" s="105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65" s="2" customFormat="1" ht="15.2" customHeight="1">
      <c r="A83" s="33"/>
      <c r="B83" s="34"/>
      <c r="C83" s="28" t="s">
        <v>29</v>
      </c>
      <c r="D83" s="35"/>
      <c r="E83" s="35"/>
      <c r="F83" s="26" t="str">
        <f>IF(E18="","",E18)</f>
        <v>Vyplň údaj</v>
      </c>
      <c r="G83" s="35"/>
      <c r="H83" s="35"/>
      <c r="I83" s="28" t="s">
        <v>34</v>
      </c>
      <c r="J83" s="31" t="str">
        <f>E24</f>
        <v>ROMAN MITAS</v>
      </c>
      <c r="K83" s="35"/>
      <c r="L83" s="105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65" s="2" customFormat="1" ht="10.35" customHeight="1">
      <c r="A84" s="33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105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65" s="10" customFormat="1" ht="29.25" customHeight="1">
      <c r="A85" s="139"/>
      <c r="B85" s="140"/>
      <c r="C85" s="141" t="s">
        <v>97</v>
      </c>
      <c r="D85" s="142" t="s">
        <v>57</v>
      </c>
      <c r="E85" s="142" t="s">
        <v>53</v>
      </c>
      <c r="F85" s="142" t="s">
        <v>54</v>
      </c>
      <c r="G85" s="142" t="s">
        <v>98</v>
      </c>
      <c r="H85" s="142" t="s">
        <v>99</v>
      </c>
      <c r="I85" s="142" t="s">
        <v>100</v>
      </c>
      <c r="J85" s="142" t="s">
        <v>92</v>
      </c>
      <c r="K85" s="143" t="s">
        <v>101</v>
      </c>
      <c r="L85" s="144"/>
      <c r="M85" s="67" t="s">
        <v>19</v>
      </c>
      <c r="N85" s="68" t="s">
        <v>42</v>
      </c>
      <c r="O85" s="68" t="s">
        <v>102</v>
      </c>
      <c r="P85" s="68" t="s">
        <v>103</v>
      </c>
      <c r="Q85" s="68" t="s">
        <v>104</v>
      </c>
      <c r="R85" s="68" t="s">
        <v>105</v>
      </c>
      <c r="S85" s="68" t="s">
        <v>106</v>
      </c>
      <c r="T85" s="69" t="s">
        <v>107</v>
      </c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</row>
    <row r="86" spans="1:65" s="2" customFormat="1" ht="22.9" customHeight="1">
      <c r="A86" s="33"/>
      <c r="B86" s="34"/>
      <c r="C86" s="74" t="s">
        <v>108</v>
      </c>
      <c r="D86" s="35"/>
      <c r="E86" s="35"/>
      <c r="F86" s="35"/>
      <c r="G86" s="35"/>
      <c r="H86" s="35"/>
      <c r="I86" s="35"/>
      <c r="J86" s="145">
        <f>BK86</f>
        <v>0</v>
      </c>
      <c r="K86" s="35"/>
      <c r="L86" s="38"/>
      <c r="M86" s="70"/>
      <c r="N86" s="146"/>
      <c r="O86" s="71"/>
      <c r="P86" s="147">
        <f>P87</f>
        <v>0</v>
      </c>
      <c r="Q86" s="71"/>
      <c r="R86" s="147">
        <f>R87</f>
        <v>622.25272999999993</v>
      </c>
      <c r="S86" s="71"/>
      <c r="T86" s="148">
        <f>T87</f>
        <v>3619.078</v>
      </c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T86" s="16" t="s">
        <v>71</v>
      </c>
      <c r="AU86" s="16" t="s">
        <v>93</v>
      </c>
      <c r="BK86" s="149">
        <f>BK87</f>
        <v>0</v>
      </c>
    </row>
    <row r="87" spans="1:65" s="11" customFormat="1" ht="25.9" customHeight="1">
      <c r="B87" s="150"/>
      <c r="C87" s="151"/>
      <c r="D87" s="152" t="s">
        <v>71</v>
      </c>
      <c r="E87" s="153" t="s">
        <v>169</v>
      </c>
      <c r="F87" s="153" t="s">
        <v>170</v>
      </c>
      <c r="G87" s="151"/>
      <c r="H87" s="151"/>
      <c r="I87" s="154"/>
      <c r="J87" s="155">
        <f>BK87</f>
        <v>0</v>
      </c>
      <c r="K87" s="151"/>
      <c r="L87" s="156"/>
      <c r="M87" s="157"/>
      <c r="N87" s="158"/>
      <c r="O87" s="158"/>
      <c r="P87" s="159">
        <f>P88+P117+P125+P149+P180+P183</f>
        <v>0</v>
      </c>
      <c r="Q87" s="158"/>
      <c r="R87" s="159">
        <f>R88+R117+R125+R149+R180+R183</f>
        <v>622.25272999999993</v>
      </c>
      <c r="S87" s="158"/>
      <c r="T87" s="160">
        <f>T88+T117+T125+T149+T180+T183</f>
        <v>3619.078</v>
      </c>
      <c r="AR87" s="161" t="s">
        <v>80</v>
      </c>
      <c r="AT87" s="162" t="s">
        <v>71</v>
      </c>
      <c r="AU87" s="162" t="s">
        <v>72</v>
      </c>
      <c r="AY87" s="161" t="s">
        <v>111</v>
      </c>
      <c r="BK87" s="163">
        <f>BK88+BK117+BK125+BK149+BK180+BK183</f>
        <v>0</v>
      </c>
    </row>
    <row r="88" spans="1:65" s="11" customFormat="1" ht="22.9" customHeight="1">
      <c r="B88" s="150"/>
      <c r="C88" s="151"/>
      <c r="D88" s="152" t="s">
        <v>71</v>
      </c>
      <c r="E88" s="195" t="s">
        <v>80</v>
      </c>
      <c r="F88" s="195" t="s">
        <v>171</v>
      </c>
      <c r="G88" s="151"/>
      <c r="H88" s="151"/>
      <c r="I88" s="154"/>
      <c r="J88" s="196">
        <f>BK88</f>
        <v>0</v>
      </c>
      <c r="K88" s="151"/>
      <c r="L88" s="156"/>
      <c r="M88" s="157"/>
      <c r="N88" s="158"/>
      <c r="O88" s="158"/>
      <c r="P88" s="159">
        <f>SUM(P89:P116)</f>
        <v>0</v>
      </c>
      <c r="Q88" s="158"/>
      <c r="R88" s="159">
        <f>SUM(R89:R116)</f>
        <v>0.30198000000000003</v>
      </c>
      <c r="S88" s="158"/>
      <c r="T88" s="160">
        <f>SUM(T89:T116)</f>
        <v>3472.77</v>
      </c>
      <c r="AR88" s="161" t="s">
        <v>80</v>
      </c>
      <c r="AT88" s="162" t="s">
        <v>71</v>
      </c>
      <c r="AU88" s="162" t="s">
        <v>80</v>
      </c>
      <c r="AY88" s="161" t="s">
        <v>111</v>
      </c>
      <c r="BK88" s="163">
        <f>SUM(BK89:BK116)</f>
        <v>0</v>
      </c>
    </row>
    <row r="89" spans="1:65" s="2" customFormat="1" ht="37.9" customHeight="1">
      <c r="A89" s="33"/>
      <c r="B89" s="34"/>
      <c r="C89" s="164" t="s">
        <v>80</v>
      </c>
      <c r="D89" s="164" t="s">
        <v>112</v>
      </c>
      <c r="E89" s="165" t="s">
        <v>172</v>
      </c>
      <c r="F89" s="166" t="s">
        <v>173</v>
      </c>
      <c r="G89" s="167" t="s">
        <v>174</v>
      </c>
      <c r="H89" s="168">
        <v>30198</v>
      </c>
      <c r="I89" s="169"/>
      <c r="J89" s="170">
        <f>ROUND(I89*H89,2)</f>
        <v>0</v>
      </c>
      <c r="K89" s="166" t="s">
        <v>116</v>
      </c>
      <c r="L89" s="38"/>
      <c r="M89" s="171" t="s">
        <v>19</v>
      </c>
      <c r="N89" s="172" t="s">
        <v>43</v>
      </c>
      <c r="O89" s="63"/>
      <c r="P89" s="173">
        <f>O89*H89</f>
        <v>0</v>
      </c>
      <c r="Q89" s="173">
        <v>1.0000000000000001E-5</v>
      </c>
      <c r="R89" s="173">
        <f>Q89*H89</f>
        <v>0.30198000000000003</v>
      </c>
      <c r="S89" s="173">
        <v>0.115</v>
      </c>
      <c r="T89" s="174">
        <f>S89*H89</f>
        <v>3472.77</v>
      </c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R89" s="175" t="s">
        <v>133</v>
      </c>
      <c r="AT89" s="175" t="s">
        <v>112</v>
      </c>
      <c r="AU89" s="175" t="s">
        <v>82</v>
      </c>
      <c r="AY89" s="16" t="s">
        <v>111</v>
      </c>
      <c r="BE89" s="176">
        <f>IF(N89="základní",J89,0)</f>
        <v>0</v>
      </c>
      <c r="BF89" s="176">
        <f>IF(N89="snížená",J89,0)</f>
        <v>0</v>
      </c>
      <c r="BG89" s="176">
        <f>IF(N89="zákl. přenesená",J89,0)</f>
        <v>0</v>
      </c>
      <c r="BH89" s="176">
        <f>IF(N89="sníž. přenesená",J89,0)</f>
        <v>0</v>
      </c>
      <c r="BI89" s="176">
        <f>IF(N89="nulová",J89,0)</f>
        <v>0</v>
      </c>
      <c r="BJ89" s="16" t="s">
        <v>80</v>
      </c>
      <c r="BK89" s="176">
        <f>ROUND(I89*H89,2)</f>
        <v>0</v>
      </c>
      <c r="BL89" s="16" t="s">
        <v>133</v>
      </c>
      <c r="BM89" s="175" t="s">
        <v>175</v>
      </c>
    </row>
    <row r="90" spans="1:65" s="2" customFormat="1" ht="11.25">
      <c r="A90" s="33"/>
      <c r="B90" s="34"/>
      <c r="C90" s="35"/>
      <c r="D90" s="177" t="s">
        <v>119</v>
      </c>
      <c r="E90" s="35"/>
      <c r="F90" s="178" t="s">
        <v>176</v>
      </c>
      <c r="G90" s="35"/>
      <c r="H90" s="35"/>
      <c r="I90" s="179"/>
      <c r="J90" s="35"/>
      <c r="K90" s="35"/>
      <c r="L90" s="38"/>
      <c r="M90" s="180"/>
      <c r="N90" s="181"/>
      <c r="O90" s="63"/>
      <c r="P90" s="63"/>
      <c r="Q90" s="63"/>
      <c r="R90" s="63"/>
      <c r="S90" s="63"/>
      <c r="T90" s="64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T90" s="16" t="s">
        <v>119</v>
      </c>
      <c r="AU90" s="16" t="s">
        <v>82</v>
      </c>
    </row>
    <row r="91" spans="1:65" s="13" customFormat="1" ht="11.25">
      <c r="B91" s="197"/>
      <c r="C91" s="198"/>
      <c r="D91" s="182" t="s">
        <v>177</v>
      </c>
      <c r="E91" s="199" t="s">
        <v>19</v>
      </c>
      <c r="F91" s="200" t="s">
        <v>178</v>
      </c>
      <c r="G91" s="198"/>
      <c r="H91" s="201">
        <v>14380</v>
      </c>
      <c r="I91" s="202"/>
      <c r="J91" s="198"/>
      <c r="K91" s="198"/>
      <c r="L91" s="203"/>
      <c r="M91" s="204"/>
      <c r="N91" s="205"/>
      <c r="O91" s="205"/>
      <c r="P91" s="205"/>
      <c r="Q91" s="205"/>
      <c r="R91" s="205"/>
      <c r="S91" s="205"/>
      <c r="T91" s="206"/>
      <c r="AT91" s="207" t="s">
        <v>177</v>
      </c>
      <c r="AU91" s="207" t="s">
        <v>82</v>
      </c>
      <c r="AV91" s="13" t="s">
        <v>82</v>
      </c>
      <c r="AW91" s="13" t="s">
        <v>33</v>
      </c>
      <c r="AX91" s="13" t="s">
        <v>72</v>
      </c>
      <c r="AY91" s="207" t="s">
        <v>111</v>
      </c>
    </row>
    <row r="92" spans="1:65" s="13" customFormat="1" ht="11.25">
      <c r="B92" s="197"/>
      <c r="C92" s="198"/>
      <c r="D92" s="182" t="s">
        <v>177</v>
      </c>
      <c r="E92" s="199" t="s">
        <v>19</v>
      </c>
      <c r="F92" s="200" t="s">
        <v>179</v>
      </c>
      <c r="G92" s="198"/>
      <c r="H92" s="201">
        <v>14380</v>
      </c>
      <c r="I92" s="202"/>
      <c r="J92" s="198"/>
      <c r="K92" s="198"/>
      <c r="L92" s="203"/>
      <c r="M92" s="204"/>
      <c r="N92" s="205"/>
      <c r="O92" s="205"/>
      <c r="P92" s="205"/>
      <c r="Q92" s="205"/>
      <c r="R92" s="205"/>
      <c r="S92" s="205"/>
      <c r="T92" s="206"/>
      <c r="AT92" s="207" t="s">
        <v>177</v>
      </c>
      <c r="AU92" s="207" t="s">
        <v>82</v>
      </c>
      <c r="AV92" s="13" t="s">
        <v>82</v>
      </c>
      <c r="AW92" s="13" t="s">
        <v>33</v>
      </c>
      <c r="AX92" s="13" t="s">
        <v>72</v>
      </c>
      <c r="AY92" s="207" t="s">
        <v>111</v>
      </c>
    </row>
    <row r="93" spans="1:65" s="13" customFormat="1" ht="11.25">
      <c r="B93" s="197"/>
      <c r="C93" s="198"/>
      <c r="D93" s="182" t="s">
        <v>177</v>
      </c>
      <c r="E93" s="199" t="s">
        <v>19</v>
      </c>
      <c r="F93" s="200" t="s">
        <v>180</v>
      </c>
      <c r="G93" s="198"/>
      <c r="H93" s="201">
        <v>1438</v>
      </c>
      <c r="I93" s="202"/>
      <c r="J93" s="198"/>
      <c r="K93" s="198"/>
      <c r="L93" s="203"/>
      <c r="M93" s="204"/>
      <c r="N93" s="205"/>
      <c r="O93" s="205"/>
      <c r="P93" s="205"/>
      <c r="Q93" s="205"/>
      <c r="R93" s="205"/>
      <c r="S93" s="205"/>
      <c r="T93" s="206"/>
      <c r="AT93" s="207" t="s">
        <v>177</v>
      </c>
      <c r="AU93" s="207" t="s">
        <v>82</v>
      </c>
      <c r="AV93" s="13" t="s">
        <v>82</v>
      </c>
      <c r="AW93" s="13" t="s">
        <v>33</v>
      </c>
      <c r="AX93" s="13" t="s">
        <v>72</v>
      </c>
      <c r="AY93" s="207" t="s">
        <v>111</v>
      </c>
    </row>
    <row r="94" spans="1:65" s="2" customFormat="1" ht="33" customHeight="1">
      <c r="A94" s="33"/>
      <c r="B94" s="34"/>
      <c r="C94" s="164" t="s">
        <v>82</v>
      </c>
      <c r="D94" s="164" t="s">
        <v>112</v>
      </c>
      <c r="E94" s="165" t="s">
        <v>181</v>
      </c>
      <c r="F94" s="166" t="s">
        <v>182</v>
      </c>
      <c r="G94" s="167" t="s">
        <v>183</v>
      </c>
      <c r="H94" s="168">
        <v>31.2</v>
      </c>
      <c r="I94" s="169"/>
      <c r="J94" s="170">
        <f>ROUND(I94*H94,2)</f>
        <v>0</v>
      </c>
      <c r="K94" s="166" t="s">
        <v>116</v>
      </c>
      <c r="L94" s="38"/>
      <c r="M94" s="171" t="s">
        <v>19</v>
      </c>
      <c r="N94" s="172" t="s">
        <v>43</v>
      </c>
      <c r="O94" s="63"/>
      <c r="P94" s="173">
        <f>O94*H94</f>
        <v>0</v>
      </c>
      <c r="Q94" s="173">
        <v>0</v>
      </c>
      <c r="R94" s="173">
        <f>Q94*H94</f>
        <v>0</v>
      </c>
      <c r="S94" s="173">
        <v>0</v>
      </c>
      <c r="T94" s="174">
        <f>S94*H94</f>
        <v>0</v>
      </c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R94" s="175" t="s">
        <v>133</v>
      </c>
      <c r="AT94" s="175" t="s">
        <v>112</v>
      </c>
      <c r="AU94" s="175" t="s">
        <v>82</v>
      </c>
      <c r="AY94" s="16" t="s">
        <v>111</v>
      </c>
      <c r="BE94" s="176">
        <f>IF(N94="základní",J94,0)</f>
        <v>0</v>
      </c>
      <c r="BF94" s="176">
        <f>IF(N94="snížená",J94,0)</f>
        <v>0</v>
      </c>
      <c r="BG94" s="176">
        <f>IF(N94="zákl. přenesená",J94,0)</f>
        <v>0</v>
      </c>
      <c r="BH94" s="176">
        <f>IF(N94="sníž. přenesená",J94,0)</f>
        <v>0</v>
      </c>
      <c r="BI94" s="176">
        <f>IF(N94="nulová",J94,0)</f>
        <v>0</v>
      </c>
      <c r="BJ94" s="16" t="s">
        <v>80</v>
      </c>
      <c r="BK94" s="176">
        <f>ROUND(I94*H94,2)</f>
        <v>0</v>
      </c>
      <c r="BL94" s="16" t="s">
        <v>133</v>
      </c>
      <c r="BM94" s="175" t="s">
        <v>184</v>
      </c>
    </row>
    <row r="95" spans="1:65" s="2" customFormat="1" ht="11.25">
      <c r="A95" s="33"/>
      <c r="B95" s="34"/>
      <c r="C95" s="35"/>
      <c r="D95" s="177" t="s">
        <v>119</v>
      </c>
      <c r="E95" s="35"/>
      <c r="F95" s="178" t="s">
        <v>185</v>
      </c>
      <c r="G95" s="35"/>
      <c r="H95" s="35"/>
      <c r="I95" s="179"/>
      <c r="J95" s="35"/>
      <c r="K95" s="35"/>
      <c r="L95" s="38"/>
      <c r="M95" s="180"/>
      <c r="N95" s="181"/>
      <c r="O95" s="63"/>
      <c r="P95" s="63"/>
      <c r="Q95" s="63"/>
      <c r="R95" s="63"/>
      <c r="S95" s="63"/>
      <c r="T95" s="64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T95" s="16" t="s">
        <v>119</v>
      </c>
      <c r="AU95" s="16" t="s">
        <v>82</v>
      </c>
    </row>
    <row r="96" spans="1:65" s="14" customFormat="1" ht="11.25">
      <c r="B96" s="208"/>
      <c r="C96" s="209"/>
      <c r="D96" s="182" t="s">
        <v>177</v>
      </c>
      <c r="E96" s="210" t="s">
        <v>19</v>
      </c>
      <c r="F96" s="211" t="s">
        <v>186</v>
      </c>
      <c r="G96" s="209"/>
      <c r="H96" s="210" t="s">
        <v>19</v>
      </c>
      <c r="I96" s="212"/>
      <c r="J96" s="209"/>
      <c r="K96" s="209"/>
      <c r="L96" s="213"/>
      <c r="M96" s="214"/>
      <c r="N96" s="215"/>
      <c r="O96" s="215"/>
      <c r="P96" s="215"/>
      <c r="Q96" s="215"/>
      <c r="R96" s="215"/>
      <c r="S96" s="215"/>
      <c r="T96" s="216"/>
      <c r="AT96" s="217" t="s">
        <v>177</v>
      </c>
      <c r="AU96" s="217" t="s">
        <v>82</v>
      </c>
      <c r="AV96" s="14" t="s">
        <v>80</v>
      </c>
      <c r="AW96" s="14" t="s">
        <v>33</v>
      </c>
      <c r="AX96" s="14" t="s">
        <v>72</v>
      </c>
      <c r="AY96" s="217" t="s">
        <v>111</v>
      </c>
    </row>
    <row r="97" spans="1:65" s="13" customFormat="1" ht="11.25">
      <c r="B97" s="197"/>
      <c r="C97" s="198"/>
      <c r="D97" s="182" t="s">
        <v>177</v>
      </c>
      <c r="E97" s="199" t="s">
        <v>19</v>
      </c>
      <c r="F97" s="200" t="s">
        <v>187</v>
      </c>
      <c r="G97" s="198"/>
      <c r="H97" s="201">
        <v>31.2</v>
      </c>
      <c r="I97" s="202"/>
      <c r="J97" s="198"/>
      <c r="K97" s="198"/>
      <c r="L97" s="203"/>
      <c r="M97" s="204"/>
      <c r="N97" s="205"/>
      <c r="O97" s="205"/>
      <c r="P97" s="205"/>
      <c r="Q97" s="205"/>
      <c r="R97" s="205"/>
      <c r="S97" s="205"/>
      <c r="T97" s="206"/>
      <c r="AT97" s="207" t="s">
        <v>177</v>
      </c>
      <c r="AU97" s="207" t="s">
        <v>82</v>
      </c>
      <c r="AV97" s="13" t="s">
        <v>82</v>
      </c>
      <c r="AW97" s="13" t="s">
        <v>33</v>
      </c>
      <c r="AX97" s="13" t="s">
        <v>72</v>
      </c>
      <c r="AY97" s="207" t="s">
        <v>111</v>
      </c>
    </row>
    <row r="98" spans="1:65" s="2" customFormat="1" ht="37.9" customHeight="1">
      <c r="A98" s="33"/>
      <c r="B98" s="34"/>
      <c r="C98" s="164" t="s">
        <v>128</v>
      </c>
      <c r="D98" s="164" t="s">
        <v>112</v>
      </c>
      <c r="E98" s="165" t="s">
        <v>188</v>
      </c>
      <c r="F98" s="166" t="s">
        <v>189</v>
      </c>
      <c r="G98" s="167" t="s">
        <v>183</v>
      </c>
      <c r="H98" s="168">
        <v>2</v>
      </c>
      <c r="I98" s="169"/>
      <c r="J98" s="170">
        <f>ROUND(I98*H98,2)</f>
        <v>0</v>
      </c>
      <c r="K98" s="166" t="s">
        <v>116</v>
      </c>
      <c r="L98" s="38"/>
      <c r="M98" s="171" t="s">
        <v>19</v>
      </c>
      <c r="N98" s="172" t="s">
        <v>43</v>
      </c>
      <c r="O98" s="63"/>
      <c r="P98" s="173">
        <f>O98*H98</f>
        <v>0</v>
      </c>
      <c r="Q98" s="173">
        <v>0</v>
      </c>
      <c r="R98" s="173">
        <f>Q98*H98</f>
        <v>0</v>
      </c>
      <c r="S98" s="173">
        <v>0</v>
      </c>
      <c r="T98" s="174">
        <f>S98*H98</f>
        <v>0</v>
      </c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R98" s="175" t="s">
        <v>133</v>
      </c>
      <c r="AT98" s="175" t="s">
        <v>112</v>
      </c>
      <c r="AU98" s="175" t="s">
        <v>82</v>
      </c>
      <c r="AY98" s="16" t="s">
        <v>111</v>
      </c>
      <c r="BE98" s="176">
        <f>IF(N98="základní",J98,0)</f>
        <v>0</v>
      </c>
      <c r="BF98" s="176">
        <f>IF(N98="snížená",J98,0)</f>
        <v>0</v>
      </c>
      <c r="BG98" s="176">
        <f>IF(N98="zákl. přenesená",J98,0)</f>
        <v>0</v>
      </c>
      <c r="BH98" s="176">
        <f>IF(N98="sníž. přenesená",J98,0)</f>
        <v>0</v>
      </c>
      <c r="BI98" s="176">
        <f>IF(N98="nulová",J98,0)</f>
        <v>0</v>
      </c>
      <c r="BJ98" s="16" t="s">
        <v>80</v>
      </c>
      <c r="BK98" s="176">
        <f>ROUND(I98*H98,2)</f>
        <v>0</v>
      </c>
      <c r="BL98" s="16" t="s">
        <v>133</v>
      </c>
      <c r="BM98" s="175" t="s">
        <v>190</v>
      </c>
    </row>
    <row r="99" spans="1:65" s="2" customFormat="1" ht="11.25">
      <c r="A99" s="33"/>
      <c r="B99" s="34"/>
      <c r="C99" s="35"/>
      <c r="D99" s="177" t="s">
        <v>119</v>
      </c>
      <c r="E99" s="35"/>
      <c r="F99" s="178" t="s">
        <v>191</v>
      </c>
      <c r="G99" s="35"/>
      <c r="H99" s="35"/>
      <c r="I99" s="179"/>
      <c r="J99" s="35"/>
      <c r="K99" s="35"/>
      <c r="L99" s="38"/>
      <c r="M99" s="180"/>
      <c r="N99" s="181"/>
      <c r="O99" s="63"/>
      <c r="P99" s="63"/>
      <c r="Q99" s="63"/>
      <c r="R99" s="63"/>
      <c r="S99" s="63"/>
      <c r="T99" s="64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T99" s="16" t="s">
        <v>119</v>
      </c>
      <c r="AU99" s="16" t="s">
        <v>82</v>
      </c>
    </row>
    <row r="100" spans="1:65" s="14" customFormat="1" ht="11.25">
      <c r="B100" s="208"/>
      <c r="C100" s="209"/>
      <c r="D100" s="182" t="s">
        <v>177</v>
      </c>
      <c r="E100" s="210" t="s">
        <v>19</v>
      </c>
      <c r="F100" s="211" t="s">
        <v>192</v>
      </c>
      <c r="G100" s="209"/>
      <c r="H100" s="210" t="s">
        <v>19</v>
      </c>
      <c r="I100" s="212"/>
      <c r="J100" s="209"/>
      <c r="K100" s="209"/>
      <c r="L100" s="213"/>
      <c r="M100" s="214"/>
      <c r="N100" s="215"/>
      <c r="O100" s="215"/>
      <c r="P100" s="215"/>
      <c r="Q100" s="215"/>
      <c r="R100" s="215"/>
      <c r="S100" s="215"/>
      <c r="T100" s="216"/>
      <c r="AT100" s="217" t="s">
        <v>177</v>
      </c>
      <c r="AU100" s="217" t="s">
        <v>82</v>
      </c>
      <c r="AV100" s="14" t="s">
        <v>80</v>
      </c>
      <c r="AW100" s="14" t="s">
        <v>33</v>
      </c>
      <c r="AX100" s="14" t="s">
        <v>72</v>
      </c>
      <c r="AY100" s="217" t="s">
        <v>111</v>
      </c>
    </row>
    <row r="101" spans="1:65" s="13" customFormat="1" ht="11.25">
      <c r="B101" s="197"/>
      <c r="C101" s="198"/>
      <c r="D101" s="182" t="s">
        <v>177</v>
      </c>
      <c r="E101" s="199" t="s">
        <v>19</v>
      </c>
      <c r="F101" s="200" t="s">
        <v>193</v>
      </c>
      <c r="G101" s="198"/>
      <c r="H101" s="201">
        <v>2</v>
      </c>
      <c r="I101" s="202"/>
      <c r="J101" s="198"/>
      <c r="K101" s="198"/>
      <c r="L101" s="203"/>
      <c r="M101" s="204"/>
      <c r="N101" s="205"/>
      <c r="O101" s="205"/>
      <c r="P101" s="205"/>
      <c r="Q101" s="205"/>
      <c r="R101" s="205"/>
      <c r="S101" s="205"/>
      <c r="T101" s="206"/>
      <c r="AT101" s="207" t="s">
        <v>177</v>
      </c>
      <c r="AU101" s="207" t="s">
        <v>82</v>
      </c>
      <c r="AV101" s="13" t="s">
        <v>82</v>
      </c>
      <c r="AW101" s="13" t="s">
        <v>33</v>
      </c>
      <c r="AX101" s="13" t="s">
        <v>72</v>
      </c>
      <c r="AY101" s="207" t="s">
        <v>111</v>
      </c>
    </row>
    <row r="102" spans="1:65" s="2" customFormat="1" ht="62.65" customHeight="1">
      <c r="A102" s="33"/>
      <c r="B102" s="34"/>
      <c r="C102" s="164" t="s">
        <v>133</v>
      </c>
      <c r="D102" s="164" t="s">
        <v>112</v>
      </c>
      <c r="E102" s="165" t="s">
        <v>194</v>
      </c>
      <c r="F102" s="166" t="s">
        <v>195</v>
      </c>
      <c r="G102" s="167" t="s">
        <v>183</v>
      </c>
      <c r="H102" s="168">
        <v>33.200000000000003</v>
      </c>
      <c r="I102" s="169"/>
      <c r="J102" s="170">
        <f>ROUND(I102*H102,2)</f>
        <v>0</v>
      </c>
      <c r="K102" s="166" t="s">
        <v>116</v>
      </c>
      <c r="L102" s="38"/>
      <c r="M102" s="171" t="s">
        <v>19</v>
      </c>
      <c r="N102" s="172" t="s">
        <v>43</v>
      </c>
      <c r="O102" s="63"/>
      <c r="P102" s="173">
        <f>O102*H102</f>
        <v>0</v>
      </c>
      <c r="Q102" s="173">
        <v>0</v>
      </c>
      <c r="R102" s="173">
        <f>Q102*H102</f>
        <v>0</v>
      </c>
      <c r="S102" s="173">
        <v>0</v>
      </c>
      <c r="T102" s="174">
        <f>S102*H102</f>
        <v>0</v>
      </c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R102" s="175" t="s">
        <v>133</v>
      </c>
      <c r="AT102" s="175" t="s">
        <v>112</v>
      </c>
      <c r="AU102" s="175" t="s">
        <v>82</v>
      </c>
      <c r="AY102" s="16" t="s">
        <v>111</v>
      </c>
      <c r="BE102" s="176">
        <f>IF(N102="základní",J102,0)</f>
        <v>0</v>
      </c>
      <c r="BF102" s="176">
        <f>IF(N102="snížená",J102,0)</f>
        <v>0</v>
      </c>
      <c r="BG102" s="176">
        <f>IF(N102="zákl. přenesená",J102,0)</f>
        <v>0</v>
      </c>
      <c r="BH102" s="176">
        <f>IF(N102="sníž. přenesená",J102,0)</f>
        <v>0</v>
      </c>
      <c r="BI102" s="176">
        <f>IF(N102="nulová",J102,0)</f>
        <v>0</v>
      </c>
      <c r="BJ102" s="16" t="s">
        <v>80</v>
      </c>
      <c r="BK102" s="176">
        <f>ROUND(I102*H102,2)</f>
        <v>0</v>
      </c>
      <c r="BL102" s="16" t="s">
        <v>133</v>
      </c>
      <c r="BM102" s="175" t="s">
        <v>196</v>
      </c>
    </row>
    <row r="103" spans="1:65" s="2" customFormat="1" ht="11.25">
      <c r="A103" s="33"/>
      <c r="B103" s="34"/>
      <c r="C103" s="35"/>
      <c r="D103" s="177" t="s">
        <v>119</v>
      </c>
      <c r="E103" s="35"/>
      <c r="F103" s="178" t="s">
        <v>197</v>
      </c>
      <c r="G103" s="35"/>
      <c r="H103" s="35"/>
      <c r="I103" s="179"/>
      <c r="J103" s="35"/>
      <c r="K103" s="35"/>
      <c r="L103" s="38"/>
      <c r="M103" s="180"/>
      <c r="N103" s="181"/>
      <c r="O103" s="63"/>
      <c r="P103" s="63"/>
      <c r="Q103" s="63"/>
      <c r="R103" s="63"/>
      <c r="S103" s="63"/>
      <c r="T103" s="64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T103" s="16" t="s">
        <v>119</v>
      </c>
      <c r="AU103" s="16" t="s">
        <v>82</v>
      </c>
    </row>
    <row r="104" spans="1:65" s="13" customFormat="1" ht="11.25">
      <c r="B104" s="197"/>
      <c r="C104" s="198"/>
      <c r="D104" s="182" t="s">
        <v>177</v>
      </c>
      <c r="E104" s="199" t="s">
        <v>19</v>
      </c>
      <c r="F104" s="200" t="s">
        <v>198</v>
      </c>
      <c r="G104" s="198"/>
      <c r="H104" s="201">
        <v>33.200000000000003</v>
      </c>
      <c r="I104" s="202"/>
      <c r="J104" s="198"/>
      <c r="K104" s="198"/>
      <c r="L104" s="203"/>
      <c r="M104" s="204"/>
      <c r="N104" s="205"/>
      <c r="O104" s="205"/>
      <c r="P104" s="205"/>
      <c r="Q104" s="205"/>
      <c r="R104" s="205"/>
      <c r="S104" s="205"/>
      <c r="T104" s="206"/>
      <c r="AT104" s="207" t="s">
        <v>177</v>
      </c>
      <c r="AU104" s="207" t="s">
        <v>82</v>
      </c>
      <c r="AV104" s="13" t="s">
        <v>82</v>
      </c>
      <c r="AW104" s="13" t="s">
        <v>33</v>
      </c>
      <c r="AX104" s="13" t="s">
        <v>72</v>
      </c>
      <c r="AY104" s="207" t="s">
        <v>111</v>
      </c>
    </row>
    <row r="105" spans="1:65" s="2" customFormat="1" ht="66.75" customHeight="1">
      <c r="A105" s="33"/>
      <c r="B105" s="34"/>
      <c r="C105" s="164" t="s">
        <v>138</v>
      </c>
      <c r="D105" s="164" t="s">
        <v>112</v>
      </c>
      <c r="E105" s="165" t="s">
        <v>199</v>
      </c>
      <c r="F105" s="166" t="s">
        <v>200</v>
      </c>
      <c r="G105" s="167" t="s">
        <v>183</v>
      </c>
      <c r="H105" s="168">
        <v>664</v>
      </c>
      <c r="I105" s="169"/>
      <c r="J105" s="170">
        <f>ROUND(I105*H105,2)</f>
        <v>0</v>
      </c>
      <c r="K105" s="166" t="s">
        <v>116</v>
      </c>
      <c r="L105" s="38"/>
      <c r="M105" s="171" t="s">
        <v>19</v>
      </c>
      <c r="N105" s="172" t="s">
        <v>43</v>
      </c>
      <c r="O105" s="63"/>
      <c r="P105" s="173">
        <f>O105*H105</f>
        <v>0</v>
      </c>
      <c r="Q105" s="173">
        <v>0</v>
      </c>
      <c r="R105" s="173">
        <f>Q105*H105</f>
        <v>0</v>
      </c>
      <c r="S105" s="173">
        <v>0</v>
      </c>
      <c r="T105" s="174">
        <f>S105*H105</f>
        <v>0</v>
      </c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R105" s="175" t="s">
        <v>133</v>
      </c>
      <c r="AT105" s="175" t="s">
        <v>112</v>
      </c>
      <c r="AU105" s="175" t="s">
        <v>82</v>
      </c>
      <c r="AY105" s="16" t="s">
        <v>111</v>
      </c>
      <c r="BE105" s="176">
        <f>IF(N105="základní",J105,0)</f>
        <v>0</v>
      </c>
      <c r="BF105" s="176">
        <f>IF(N105="snížená",J105,0)</f>
        <v>0</v>
      </c>
      <c r="BG105" s="176">
        <f>IF(N105="zákl. přenesená",J105,0)</f>
        <v>0</v>
      </c>
      <c r="BH105" s="176">
        <f>IF(N105="sníž. přenesená",J105,0)</f>
        <v>0</v>
      </c>
      <c r="BI105" s="176">
        <f>IF(N105="nulová",J105,0)</f>
        <v>0</v>
      </c>
      <c r="BJ105" s="16" t="s">
        <v>80</v>
      </c>
      <c r="BK105" s="176">
        <f>ROUND(I105*H105,2)</f>
        <v>0</v>
      </c>
      <c r="BL105" s="16" t="s">
        <v>133</v>
      </c>
      <c r="BM105" s="175" t="s">
        <v>201</v>
      </c>
    </row>
    <row r="106" spans="1:65" s="2" customFormat="1" ht="11.25">
      <c r="A106" s="33"/>
      <c r="B106" s="34"/>
      <c r="C106" s="35"/>
      <c r="D106" s="177" t="s">
        <v>119</v>
      </c>
      <c r="E106" s="35"/>
      <c r="F106" s="178" t="s">
        <v>202</v>
      </c>
      <c r="G106" s="35"/>
      <c r="H106" s="35"/>
      <c r="I106" s="179"/>
      <c r="J106" s="35"/>
      <c r="K106" s="35"/>
      <c r="L106" s="38"/>
      <c r="M106" s="180"/>
      <c r="N106" s="181"/>
      <c r="O106" s="63"/>
      <c r="P106" s="63"/>
      <c r="Q106" s="63"/>
      <c r="R106" s="63"/>
      <c r="S106" s="63"/>
      <c r="T106" s="64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T106" s="16" t="s">
        <v>119</v>
      </c>
      <c r="AU106" s="16" t="s">
        <v>82</v>
      </c>
    </row>
    <row r="107" spans="1:65" s="13" customFormat="1" ht="11.25">
      <c r="B107" s="197"/>
      <c r="C107" s="198"/>
      <c r="D107" s="182" t="s">
        <v>177</v>
      </c>
      <c r="E107" s="199" t="s">
        <v>19</v>
      </c>
      <c r="F107" s="200" t="s">
        <v>203</v>
      </c>
      <c r="G107" s="198"/>
      <c r="H107" s="201">
        <v>664</v>
      </c>
      <c r="I107" s="202"/>
      <c r="J107" s="198"/>
      <c r="K107" s="198"/>
      <c r="L107" s="203"/>
      <c r="M107" s="204"/>
      <c r="N107" s="205"/>
      <c r="O107" s="205"/>
      <c r="P107" s="205"/>
      <c r="Q107" s="205"/>
      <c r="R107" s="205"/>
      <c r="S107" s="205"/>
      <c r="T107" s="206"/>
      <c r="AT107" s="207" t="s">
        <v>177</v>
      </c>
      <c r="AU107" s="207" t="s">
        <v>82</v>
      </c>
      <c r="AV107" s="13" t="s">
        <v>82</v>
      </c>
      <c r="AW107" s="13" t="s">
        <v>33</v>
      </c>
      <c r="AX107" s="13" t="s">
        <v>72</v>
      </c>
      <c r="AY107" s="207" t="s">
        <v>111</v>
      </c>
    </row>
    <row r="108" spans="1:65" s="2" customFormat="1" ht="44.25" customHeight="1">
      <c r="A108" s="33"/>
      <c r="B108" s="34"/>
      <c r="C108" s="164" t="s">
        <v>145</v>
      </c>
      <c r="D108" s="164" t="s">
        <v>112</v>
      </c>
      <c r="E108" s="165" t="s">
        <v>204</v>
      </c>
      <c r="F108" s="166" t="s">
        <v>205</v>
      </c>
      <c r="G108" s="167" t="s">
        <v>206</v>
      </c>
      <c r="H108" s="168">
        <v>61.42</v>
      </c>
      <c r="I108" s="169"/>
      <c r="J108" s="170">
        <f>ROUND(I108*H108,2)</f>
        <v>0</v>
      </c>
      <c r="K108" s="166" t="s">
        <v>116</v>
      </c>
      <c r="L108" s="38"/>
      <c r="M108" s="171" t="s">
        <v>19</v>
      </c>
      <c r="N108" s="172" t="s">
        <v>43</v>
      </c>
      <c r="O108" s="63"/>
      <c r="P108" s="173">
        <f>O108*H108</f>
        <v>0</v>
      </c>
      <c r="Q108" s="173">
        <v>0</v>
      </c>
      <c r="R108" s="173">
        <f>Q108*H108</f>
        <v>0</v>
      </c>
      <c r="S108" s="173">
        <v>0</v>
      </c>
      <c r="T108" s="174">
        <f>S108*H108</f>
        <v>0</v>
      </c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R108" s="175" t="s">
        <v>133</v>
      </c>
      <c r="AT108" s="175" t="s">
        <v>112</v>
      </c>
      <c r="AU108" s="175" t="s">
        <v>82</v>
      </c>
      <c r="AY108" s="16" t="s">
        <v>111</v>
      </c>
      <c r="BE108" s="176">
        <f>IF(N108="základní",J108,0)</f>
        <v>0</v>
      </c>
      <c r="BF108" s="176">
        <f>IF(N108="snížená",J108,0)</f>
        <v>0</v>
      </c>
      <c r="BG108" s="176">
        <f>IF(N108="zákl. přenesená",J108,0)</f>
        <v>0</v>
      </c>
      <c r="BH108" s="176">
        <f>IF(N108="sníž. přenesená",J108,0)</f>
        <v>0</v>
      </c>
      <c r="BI108" s="176">
        <f>IF(N108="nulová",J108,0)</f>
        <v>0</v>
      </c>
      <c r="BJ108" s="16" t="s">
        <v>80</v>
      </c>
      <c r="BK108" s="176">
        <f>ROUND(I108*H108,2)</f>
        <v>0</v>
      </c>
      <c r="BL108" s="16" t="s">
        <v>133</v>
      </c>
      <c r="BM108" s="175" t="s">
        <v>207</v>
      </c>
    </row>
    <row r="109" spans="1:65" s="2" customFormat="1" ht="11.25">
      <c r="A109" s="33"/>
      <c r="B109" s="34"/>
      <c r="C109" s="35"/>
      <c r="D109" s="177" t="s">
        <v>119</v>
      </c>
      <c r="E109" s="35"/>
      <c r="F109" s="178" t="s">
        <v>208</v>
      </c>
      <c r="G109" s="35"/>
      <c r="H109" s="35"/>
      <c r="I109" s="179"/>
      <c r="J109" s="35"/>
      <c r="K109" s="35"/>
      <c r="L109" s="38"/>
      <c r="M109" s="180"/>
      <c r="N109" s="181"/>
      <c r="O109" s="63"/>
      <c r="P109" s="63"/>
      <c r="Q109" s="63"/>
      <c r="R109" s="63"/>
      <c r="S109" s="63"/>
      <c r="T109" s="64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T109" s="16" t="s">
        <v>119</v>
      </c>
      <c r="AU109" s="16" t="s">
        <v>82</v>
      </c>
    </row>
    <row r="110" spans="1:65" s="13" customFormat="1" ht="11.25">
      <c r="B110" s="197"/>
      <c r="C110" s="198"/>
      <c r="D110" s="182" t="s">
        <v>177</v>
      </c>
      <c r="E110" s="199" t="s">
        <v>19</v>
      </c>
      <c r="F110" s="200" t="s">
        <v>209</v>
      </c>
      <c r="G110" s="198"/>
      <c r="H110" s="201">
        <v>61.42</v>
      </c>
      <c r="I110" s="202"/>
      <c r="J110" s="198"/>
      <c r="K110" s="198"/>
      <c r="L110" s="203"/>
      <c r="M110" s="204"/>
      <c r="N110" s="205"/>
      <c r="O110" s="205"/>
      <c r="P110" s="205"/>
      <c r="Q110" s="205"/>
      <c r="R110" s="205"/>
      <c r="S110" s="205"/>
      <c r="T110" s="206"/>
      <c r="AT110" s="207" t="s">
        <v>177</v>
      </c>
      <c r="AU110" s="207" t="s">
        <v>82</v>
      </c>
      <c r="AV110" s="13" t="s">
        <v>82</v>
      </c>
      <c r="AW110" s="13" t="s">
        <v>33</v>
      </c>
      <c r="AX110" s="13" t="s">
        <v>72</v>
      </c>
      <c r="AY110" s="207" t="s">
        <v>111</v>
      </c>
    </row>
    <row r="111" spans="1:65" s="2" customFormat="1" ht="33" customHeight="1">
      <c r="A111" s="33"/>
      <c r="B111" s="34"/>
      <c r="C111" s="164" t="s">
        <v>151</v>
      </c>
      <c r="D111" s="164" t="s">
        <v>112</v>
      </c>
      <c r="E111" s="165" t="s">
        <v>210</v>
      </c>
      <c r="F111" s="166" t="s">
        <v>211</v>
      </c>
      <c r="G111" s="167" t="s">
        <v>174</v>
      </c>
      <c r="H111" s="168">
        <v>320</v>
      </c>
      <c r="I111" s="169"/>
      <c r="J111" s="170">
        <f>ROUND(I111*H111,2)</f>
        <v>0</v>
      </c>
      <c r="K111" s="166" t="s">
        <v>116</v>
      </c>
      <c r="L111" s="38"/>
      <c r="M111" s="171" t="s">
        <v>19</v>
      </c>
      <c r="N111" s="172" t="s">
        <v>43</v>
      </c>
      <c r="O111" s="63"/>
      <c r="P111" s="173">
        <f>O111*H111</f>
        <v>0</v>
      </c>
      <c r="Q111" s="173">
        <v>0</v>
      </c>
      <c r="R111" s="173">
        <f>Q111*H111</f>
        <v>0</v>
      </c>
      <c r="S111" s="173">
        <v>0</v>
      </c>
      <c r="T111" s="174">
        <f>S111*H111</f>
        <v>0</v>
      </c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R111" s="175" t="s">
        <v>133</v>
      </c>
      <c r="AT111" s="175" t="s">
        <v>112</v>
      </c>
      <c r="AU111" s="175" t="s">
        <v>82</v>
      </c>
      <c r="AY111" s="16" t="s">
        <v>111</v>
      </c>
      <c r="BE111" s="176">
        <f>IF(N111="základní",J111,0)</f>
        <v>0</v>
      </c>
      <c r="BF111" s="176">
        <f>IF(N111="snížená",J111,0)</f>
        <v>0</v>
      </c>
      <c r="BG111" s="176">
        <f>IF(N111="zákl. přenesená",J111,0)</f>
        <v>0</v>
      </c>
      <c r="BH111" s="176">
        <f>IF(N111="sníž. přenesená",J111,0)</f>
        <v>0</v>
      </c>
      <c r="BI111" s="176">
        <f>IF(N111="nulová",J111,0)</f>
        <v>0</v>
      </c>
      <c r="BJ111" s="16" t="s">
        <v>80</v>
      </c>
      <c r="BK111" s="176">
        <f>ROUND(I111*H111,2)</f>
        <v>0</v>
      </c>
      <c r="BL111" s="16" t="s">
        <v>133</v>
      </c>
      <c r="BM111" s="175" t="s">
        <v>212</v>
      </c>
    </row>
    <row r="112" spans="1:65" s="2" customFormat="1" ht="11.25">
      <c r="A112" s="33"/>
      <c r="B112" s="34"/>
      <c r="C112" s="35"/>
      <c r="D112" s="177" t="s">
        <v>119</v>
      </c>
      <c r="E112" s="35"/>
      <c r="F112" s="178" t="s">
        <v>213</v>
      </c>
      <c r="G112" s="35"/>
      <c r="H112" s="35"/>
      <c r="I112" s="179"/>
      <c r="J112" s="35"/>
      <c r="K112" s="35"/>
      <c r="L112" s="38"/>
      <c r="M112" s="180"/>
      <c r="N112" s="181"/>
      <c r="O112" s="63"/>
      <c r="P112" s="63"/>
      <c r="Q112" s="63"/>
      <c r="R112" s="63"/>
      <c r="S112" s="63"/>
      <c r="T112" s="64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T112" s="16" t="s">
        <v>119</v>
      </c>
      <c r="AU112" s="16" t="s">
        <v>82</v>
      </c>
    </row>
    <row r="113" spans="1:65" s="14" customFormat="1" ht="11.25">
      <c r="B113" s="208"/>
      <c r="C113" s="209"/>
      <c r="D113" s="182" t="s">
        <v>177</v>
      </c>
      <c r="E113" s="210" t="s">
        <v>19</v>
      </c>
      <c r="F113" s="211" t="s">
        <v>186</v>
      </c>
      <c r="G113" s="209"/>
      <c r="H113" s="210" t="s">
        <v>19</v>
      </c>
      <c r="I113" s="212"/>
      <c r="J113" s="209"/>
      <c r="K113" s="209"/>
      <c r="L113" s="213"/>
      <c r="M113" s="214"/>
      <c r="N113" s="215"/>
      <c r="O113" s="215"/>
      <c r="P113" s="215"/>
      <c r="Q113" s="215"/>
      <c r="R113" s="215"/>
      <c r="S113" s="215"/>
      <c r="T113" s="216"/>
      <c r="AT113" s="217" t="s">
        <v>177</v>
      </c>
      <c r="AU113" s="217" t="s">
        <v>82</v>
      </c>
      <c r="AV113" s="14" t="s">
        <v>80</v>
      </c>
      <c r="AW113" s="14" t="s">
        <v>33</v>
      </c>
      <c r="AX113" s="14" t="s">
        <v>72</v>
      </c>
      <c r="AY113" s="217" t="s">
        <v>111</v>
      </c>
    </row>
    <row r="114" spans="1:65" s="13" customFormat="1" ht="11.25">
      <c r="B114" s="197"/>
      <c r="C114" s="198"/>
      <c r="D114" s="182" t="s">
        <v>177</v>
      </c>
      <c r="E114" s="199" t="s">
        <v>19</v>
      </c>
      <c r="F114" s="200" t="s">
        <v>214</v>
      </c>
      <c r="G114" s="198"/>
      <c r="H114" s="201">
        <v>312</v>
      </c>
      <c r="I114" s="202"/>
      <c r="J114" s="198"/>
      <c r="K114" s="198"/>
      <c r="L114" s="203"/>
      <c r="M114" s="204"/>
      <c r="N114" s="205"/>
      <c r="O114" s="205"/>
      <c r="P114" s="205"/>
      <c r="Q114" s="205"/>
      <c r="R114" s="205"/>
      <c r="S114" s="205"/>
      <c r="T114" s="206"/>
      <c r="AT114" s="207" t="s">
        <v>177</v>
      </c>
      <c r="AU114" s="207" t="s">
        <v>82</v>
      </c>
      <c r="AV114" s="13" t="s">
        <v>82</v>
      </c>
      <c r="AW114" s="13" t="s">
        <v>33</v>
      </c>
      <c r="AX114" s="13" t="s">
        <v>72</v>
      </c>
      <c r="AY114" s="207" t="s">
        <v>111</v>
      </c>
    </row>
    <row r="115" spans="1:65" s="14" customFormat="1" ht="11.25">
      <c r="B115" s="208"/>
      <c r="C115" s="209"/>
      <c r="D115" s="182" t="s">
        <v>177</v>
      </c>
      <c r="E115" s="210" t="s">
        <v>19</v>
      </c>
      <c r="F115" s="211" t="s">
        <v>215</v>
      </c>
      <c r="G115" s="209"/>
      <c r="H115" s="210" t="s">
        <v>19</v>
      </c>
      <c r="I115" s="212"/>
      <c r="J115" s="209"/>
      <c r="K115" s="209"/>
      <c r="L115" s="213"/>
      <c r="M115" s="214"/>
      <c r="N115" s="215"/>
      <c r="O115" s="215"/>
      <c r="P115" s="215"/>
      <c r="Q115" s="215"/>
      <c r="R115" s="215"/>
      <c r="S115" s="215"/>
      <c r="T115" s="216"/>
      <c r="AT115" s="217" t="s">
        <v>177</v>
      </c>
      <c r="AU115" s="217" t="s">
        <v>82</v>
      </c>
      <c r="AV115" s="14" t="s">
        <v>80</v>
      </c>
      <c r="AW115" s="14" t="s">
        <v>33</v>
      </c>
      <c r="AX115" s="14" t="s">
        <v>72</v>
      </c>
      <c r="AY115" s="217" t="s">
        <v>111</v>
      </c>
    </row>
    <row r="116" spans="1:65" s="13" customFormat="1" ht="11.25">
      <c r="B116" s="197"/>
      <c r="C116" s="198"/>
      <c r="D116" s="182" t="s">
        <v>177</v>
      </c>
      <c r="E116" s="199" t="s">
        <v>19</v>
      </c>
      <c r="F116" s="200" t="s">
        <v>157</v>
      </c>
      <c r="G116" s="198"/>
      <c r="H116" s="201">
        <v>8</v>
      </c>
      <c r="I116" s="202"/>
      <c r="J116" s="198"/>
      <c r="K116" s="198"/>
      <c r="L116" s="203"/>
      <c r="M116" s="204"/>
      <c r="N116" s="205"/>
      <c r="O116" s="205"/>
      <c r="P116" s="205"/>
      <c r="Q116" s="205"/>
      <c r="R116" s="205"/>
      <c r="S116" s="205"/>
      <c r="T116" s="206"/>
      <c r="AT116" s="207" t="s">
        <v>177</v>
      </c>
      <c r="AU116" s="207" t="s">
        <v>82</v>
      </c>
      <c r="AV116" s="13" t="s">
        <v>82</v>
      </c>
      <c r="AW116" s="13" t="s">
        <v>33</v>
      </c>
      <c r="AX116" s="13" t="s">
        <v>72</v>
      </c>
      <c r="AY116" s="207" t="s">
        <v>111</v>
      </c>
    </row>
    <row r="117" spans="1:65" s="11" customFormat="1" ht="22.9" customHeight="1">
      <c r="B117" s="150"/>
      <c r="C117" s="151"/>
      <c r="D117" s="152" t="s">
        <v>71</v>
      </c>
      <c r="E117" s="195" t="s">
        <v>133</v>
      </c>
      <c r="F117" s="195" t="s">
        <v>216</v>
      </c>
      <c r="G117" s="151"/>
      <c r="H117" s="151"/>
      <c r="I117" s="154"/>
      <c r="J117" s="196">
        <f>BK117</f>
        <v>0</v>
      </c>
      <c r="K117" s="151"/>
      <c r="L117" s="156"/>
      <c r="M117" s="157"/>
      <c r="N117" s="158"/>
      <c r="O117" s="158"/>
      <c r="P117" s="159">
        <f>SUM(P118:P124)</f>
        <v>0</v>
      </c>
      <c r="Q117" s="158"/>
      <c r="R117" s="159">
        <f>SUM(R118:R124)</f>
        <v>6.5861599999999996</v>
      </c>
      <c r="S117" s="158"/>
      <c r="T117" s="160">
        <f>SUM(T118:T124)</f>
        <v>0</v>
      </c>
      <c r="AR117" s="161" t="s">
        <v>80</v>
      </c>
      <c r="AT117" s="162" t="s">
        <v>71</v>
      </c>
      <c r="AU117" s="162" t="s">
        <v>80</v>
      </c>
      <c r="AY117" s="161" t="s">
        <v>111</v>
      </c>
      <c r="BK117" s="163">
        <f>SUM(BK118:BK124)</f>
        <v>0</v>
      </c>
    </row>
    <row r="118" spans="1:65" s="2" customFormat="1" ht="33" customHeight="1">
      <c r="A118" s="33"/>
      <c r="B118" s="34"/>
      <c r="C118" s="164" t="s">
        <v>157</v>
      </c>
      <c r="D118" s="164" t="s">
        <v>112</v>
      </c>
      <c r="E118" s="165" t="s">
        <v>217</v>
      </c>
      <c r="F118" s="166" t="s">
        <v>218</v>
      </c>
      <c r="G118" s="167" t="s">
        <v>174</v>
      </c>
      <c r="H118" s="168">
        <v>8</v>
      </c>
      <c r="I118" s="169"/>
      <c r="J118" s="170">
        <f>ROUND(I118*H118,2)</f>
        <v>0</v>
      </c>
      <c r="K118" s="166" t="s">
        <v>116</v>
      </c>
      <c r="L118" s="38"/>
      <c r="M118" s="171" t="s">
        <v>19</v>
      </c>
      <c r="N118" s="172" t="s">
        <v>43</v>
      </c>
      <c r="O118" s="63"/>
      <c r="P118" s="173">
        <f>O118*H118</f>
        <v>0</v>
      </c>
      <c r="Q118" s="173">
        <v>0</v>
      </c>
      <c r="R118" s="173">
        <f>Q118*H118</f>
        <v>0</v>
      </c>
      <c r="S118" s="173">
        <v>0</v>
      </c>
      <c r="T118" s="174">
        <f>S118*H118</f>
        <v>0</v>
      </c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R118" s="175" t="s">
        <v>133</v>
      </c>
      <c r="AT118" s="175" t="s">
        <v>112</v>
      </c>
      <c r="AU118" s="175" t="s">
        <v>82</v>
      </c>
      <c r="AY118" s="16" t="s">
        <v>111</v>
      </c>
      <c r="BE118" s="176">
        <f>IF(N118="základní",J118,0)</f>
        <v>0</v>
      </c>
      <c r="BF118" s="176">
        <f>IF(N118="snížená",J118,0)</f>
        <v>0</v>
      </c>
      <c r="BG118" s="176">
        <f>IF(N118="zákl. přenesená",J118,0)</f>
        <v>0</v>
      </c>
      <c r="BH118" s="176">
        <f>IF(N118="sníž. přenesená",J118,0)</f>
        <v>0</v>
      </c>
      <c r="BI118" s="176">
        <f>IF(N118="nulová",J118,0)</f>
        <v>0</v>
      </c>
      <c r="BJ118" s="16" t="s">
        <v>80</v>
      </c>
      <c r="BK118" s="176">
        <f>ROUND(I118*H118,2)</f>
        <v>0</v>
      </c>
      <c r="BL118" s="16" t="s">
        <v>133</v>
      </c>
      <c r="BM118" s="175" t="s">
        <v>219</v>
      </c>
    </row>
    <row r="119" spans="1:65" s="2" customFormat="1" ht="11.25">
      <c r="A119" s="33"/>
      <c r="B119" s="34"/>
      <c r="C119" s="35"/>
      <c r="D119" s="177" t="s">
        <v>119</v>
      </c>
      <c r="E119" s="35"/>
      <c r="F119" s="178" t="s">
        <v>220</v>
      </c>
      <c r="G119" s="35"/>
      <c r="H119" s="35"/>
      <c r="I119" s="179"/>
      <c r="J119" s="35"/>
      <c r="K119" s="35"/>
      <c r="L119" s="38"/>
      <c r="M119" s="180"/>
      <c r="N119" s="181"/>
      <c r="O119" s="63"/>
      <c r="P119" s="63"/>
      <c r="Q119" s="63"/>
      <c r="R119" s="63"/>
      <c r="S119" s="63"/>
      <c r="T119" s="64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T119" s="16" t="s">
        <v>119</v>
      </c>
      <c r="AU119" s="16" t="s">
        <v>82</v>
      </c>
    </row>
    <row r="120" spans="1:65" s="14" customFormat="1" ht="11.25">
      <c r="B120" s="208"/>
      <c r="C120" s="209"/>
      <c r="D120" s="182" t="s">
        <v>177</v>
      </c>
      <c r="E120" s="210" t="s">
        <v>19</v>
      </c>
      <c r="F120" s="211" t="s">
        <v>221</v>
      </c>
      <c r="G120" s="209"/>
      <c r="H120" s="210" t="s">
        <v>19</v>
      </c>
      <c r="I120" s="212"/>
      <c r="J120" s="209"/>
      <c r="K120" s="209"/>
      <c r="L120" s="213"/>
      <c r="M120" s="214"/>
      <c r="N120" s="215"/>
      <c r="O120" s="215"/>
      <c r="P120" s="215"/>
      <c r="Q120" s="215"/>
      <c r="R120" s="215"/>
      <c r="S120" s="215"/>
      <c r="T120" s="216"/>
      <c r="AT120" s="217" t="s">
        <v>177</v>
      </c>
      <c r="AU120" s="217" t="s">
        <v>82</v>
      </c>
      <c r="AV120" s="14" t="s">
        <v>80</v>
      </c>
      <c r="AW120" s="14" t="s">
        <v>33</v>
      </c>
      <c r="AX120" s="14" t="s">
        <v>72</v>
      </c>
      <c r="AY120" s="217" t="s">
        <v>111</v>
      </c>
    </row>
    <row r="121" spans="1:65" s="14" customFormat="1" ht="11.25">
      <c r="B121" s="208"/>
      <c r="C121" s="209"/>
      <c r="D121" s="182" t="s">
        <v>177</v>
      </c>
      <c r="E121" s="210" t="s">
        <v>19</v>
      </c>
      <c r="F121" s="211" t="s">
        <v>222</v>
      </c>
      <c r="G121" s="209"/>
      <c r="H121" s="210" t="s">
        <v>19</v>
      </c>
      <c r="I121" s="212"/>
      <c r="J121" s="209"/>
      <c r="K121" s="209"/>
      <c r="L121" s="213"/>
      <c r="M121" s="214"/>
      <c r="N121" s="215"/>
      <c r="O121" s="215"/>
      <c r="P121" s="215"/>
      <c r="Q121" s="215"/>
      <c r="R121" s="215"/>
      <c r="S121" s="215"/>
      <c r="T121" s="216"/>
      <c r="AT121" s="217" t="s">
        <v>177</v>
      </c>
      <c r="AU121" s="217" t="s">
        <v>82</v>
      </c>
      <c r="AV121" s="14" t="s">
        <v>80</v>
      </c>
      <c r="AW121" s="14" t="s">
        <v>33</v>
      </c>
      <c r="AX121" s="14" t="s">
        <v>72</v>
      </c>
      <c r="AY121" s="217" t="s">
        <v>111</v>
      </c>
    </row>
    <row r="122" spans="1:65" s="13" customFormat="1" ht="11.25">
      <c r="B122" s="197"/>
      <c r="C122" s="198"/>
      <c r="D122" s="182" t="s">
        <v>177</v>
      </c>
      <c r="E122" s="199" t="s">
        <v>19</v>
      </c>
      <c r="F122" s="200" t="s">
        <v>157</v>
      </c>
      <c r="G122" s="198"/>
      <c r="H122" s="201">
        <v>8</v>
      </c>
      <c r="I122" s="202"/>
      <c r="J122" s="198"/>
      <c r="K122" s="198"/>
      <c r="L122" s="203"/>
      <c r="M122" s="204"/>
      <c r="N122" s="205"/>
      <c r="O122" s="205"/>
      <c r="P122" s="205"/>
      <c r="Q122" s="205"/>
      <c r="R122" s="205"/>
      <c r="S122" s="205"/>
      <c r="T122" s="206"/>
      <c r="AT122" s="207" t="s">
        <v>177</v>
      </c>
      <c r="AU122" s="207" t="s">
        <v>82</v>
      </c>
      <c r="AV122" s="13" t="s">
        <v>82</v>
      </c>
      <c r="AW122" s="13" t="s">
        <v>33</v>
      </c>
      <c r="AX122" s="13" t="s">
        <v>72</v>
      </c>
      <c r="AY122" s="207" t="s">
        <v>111</v>
      </c>
    </row>
    <row r="123" spans="1:65" s="2" customFormat="1" ht="44.25" customHeight="1">
      <c r="A123" s="33"/>
      <c r="B123" s="34"/>
      <c r="C123" s="164" t="s">
        <v>223</v>
      </c>
      <c r="D123" s="164" t="s">
        <v>112</v>
      </c>
      <c r="E123" s="165" t="s">
        <v>224</v>
      </c>
      <c r="F123" s="166" t="s">
        <v>225</v>
      </c>
      <c r="G123" s="167" t="s">
        <v>174</v>
      </c>
      <c r="H123" s="168">
        <v>8</v>
      </c>
      <c r="I123" s="169"/>
      <c r="J123" s="170">
        <f>ROUND(I123*H123,2)</f>
        <v>0</v>
      </c>
      <c r="K123" s="166" t="s">
        <v>116</v>
      </c>
      <c r="L123" s="38"/>
      <c r="M123" s="171" t="s">
        <v>19</v>
      </c>
      <c r="N123" s="172" t="s">
        <v>43</v>
      </c>
      <c r="O123" s="63"/>
      <c r="P123" s="173">
        <f>O123*H123</f>
        <v>0</v>
      </c>
      <c r="Q123" s="173">
        <v>0.82326999999999995</v>
      </c>
      <c r="R123" s="173">
        <f>Q123*H123</f>
        <v>6.5861599999999996</v>
      </c>
      <c r="S123" s="173">
        <v>0</v>
      </c>
      <c r="T123" s="174">
        <f>S123*H123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75" t="s">
        <v>133</v>
      </c>
      <c r="AT123" s="175" t="s">
        <v>112</v>
      </c>
      <c r="AU123" s="175" t="s">
        <v>82</v>
      </c>
      <c r="AY123" s="16" t="s">
        <v>111</v>
      </c>
      <c r="BE123" s="176">
        <f>IF(N123="základní",J123,0)</f>
        <v>0</v>
      </c>
      <c r="BF123" s="176">
        <f>IF(N123="snížená",J123,0)</f>
        <v>0</v>
      </c>
      <c r="BG123" s="176">
        <f>IF(N123="zákl. přenesená",J123,0)</f>
        <v>0</v>
      </c>
      <c r="BH123" s="176">
        <f>IF(N123="sníž. přenesená",J123,0)</f>
        <v>0</v>
      </c>
      <c r="BI123" s="176">
        <f>IF(N123="nulová",J123,0)</f>
        <v>0</v>
      </c>
      <c r="BJ123" s="16" t="s">
        <v>80</v>
      </c>
      <c r="BK123" s="176">
        <f>ROUND(I123*H123,2)</f>
        <v>0</v>
      </c>
      <c r="BL123" s="16" t="s">
        <v>133</v>
      </c>
      <c r="BM123" s="175" t="s">
        <v>226</v>
      </c>
    </row>
    <row r="124" spans="1:65" s="2" customFormat="1" ht="11.25">
      <c r="A124" s="33"/>
      <c r="B124" s="34"/>
      <c r="C124" s="35"/>
      <c r="D124" s="177" t="s">
        <v>119</v>
      </c>
      <c r="E124" s="35"/>
      <c r="F124" s="178" t="s">
        <v>227</v>
      </c>
      <c r="G124" s="35"/>
      <c r="H124" s="35"/>
      <c r="I124" s="179"/>
      <c r="J124" s="35"/>
      <c r="K124" s="35"/>
      <c r="L124" s="38"/>
      <c r="M124" s="180"/>
      <c r="N124" s="181"/>
      <c r="O124" s="63"/>
      <c r="P124" s="63"/>
      <c r="Q124" s="63"/>
      <c r="R124" s="63"/>
      <c r="S124" s="63"/>
      <c r="T124" s="64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T124" s="16" t="s">
        <v>119</v>
      </c>
      <c r="AU124" s="16" t="s">
        <v>82</v>
      </c>
    </row>
    <row r="125" spans="1:65" s="11" customFormat="1" ht="22.9" customHeight="1">
      <c r="B125" s="150"/>
      <c r="C125" s="151"/>
      <c r="D125" s="152" t="s">
        <v>71</v>
      </c>
      <c r="E125" s="195" t="s">
        <v>138</v>
      </c>
      <c r="F125" s="195" t="s">
        <v>228</v>
      </c>
      <c r="G125" s="151"/>
      <c r="H125" s="151"/>
      <c r="I125" s="154"/>
      <c r="J125" s="196">
        <f>BK125</f>
        <v>0</v>
      </c>
      <c r="K125" s="151"/>
      <c r="L125" s="156"/>
      <c r="M125" s="157"/>
      <c r="N125" s="158"/>
      <c r="O125" s="158"/>
      <c r="P125" s="159">
        <f>SUM(P126:P148)</f>
        <v>0</v>
      </c>
      <c r="Q125" s="158"/>
      <c r="R125" s="159">
        <f>SUM(R126:R148)</f>
        <v>613.43999999999994</v>
      </c>
      <c r="S125" s="158"/>
      <c r="T125" s="160">
        <f>SUM(T126:T148)</f>
        <v>0</v>
      </c>
      <c r="AR125" s="161" t="s">
        <v>80</v>
      </c>
      <c r="AT125" s="162" t="s">
        <v>71</v>
      </c>
      <c r="AU125" s="162" t="s">
        <v>80</v>
      </c>
      <c r="AY125" s="161" t="s">
        <v>111</v>
      </c>
      <c r="BK125" s="163">
        <f>SUM(BK126:BK148)</f>
        <v>0</v>
      </c>
    </row>
    <row r="126" spans="1:65" s="2" customFormat="1" ht="24.2" customHeight="1">
      <c r="A126" s="33"/>
      <c r="B126" s="34"/>
      <c r="C126" s="164" t="s">
        <v>229</v>
      </c>
      <c r="D126" s="164" t="s">
        <v>112</v>
      </c>
      <c r="E126" s="165" t="s">
        <v>230</v>
      </c>
      <c r="F126" s="166" t="s">
        <v>231</v>
      </c>
      <c r="G126" s="167" t="s">
        <v>174</v>
      </c>
      <c r="H126" s="168">
        <v>16218</v>
      </c>
      <c r="I126" s="169"/>
      <c r="J126" s="170">
        <f>ROUND(I126*H126,2)</f>
        <v>0</v>
      </c>
      <c r="K126" s="166" t="s">
        <v>116</v>
      </c>
      <c r="L126" s="38"/>
      <c r="M126" s="171" t="s">
        <v>19</v>
      </c>
      <c r="N126" s="172" t="s">
        <v>43</v>
      </c>
      <c r="O126" s="63"/>
      <c r="P126" s="173">
        <f>O126*H126</f>
        <v>0</v>
      </c>
      <c r="Q126" s="173">
        <v>0</v>
      </c>
      <c r="R126" s="173">
        <f>Q126*H126</f>
        <v>0</v>
      </c>
      <c r="S126" s="173">
        <v>0</v>
      </c>
      <c r="T126" s="174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75" t="s">
        <v>133</v>
      </c>
      <c r="AT126" s="175" t="s">
        <v>112</v>
      </c>
      <c r="AU126" s="175" t="s">
        <v>82</v>
      </c>
      <c r="AY126" s="16" t="s">
        <v>111</v>
      </c>
      <c r="BE126" s="176">
        <f>IF(N126="základní",J126,0)</f>
        <v>0</v>
      </c>
      <c r="BF126" s="176">
        <f>IF(N126="snížená",J126,0)</f>
        <v>0</v>
      </c>
      <c r="BG126" s="176">
        <f>IF(N126="zákl. přenesená",J126,0)</f>
        <v>0</v>
      </c>
      <c r="BH126" s="176">
        <f>IF(N126="sníž. přenesená",J126,0)</f>
        <v>0</v>
      </c>
      <c r="BI126" s="176">
        <f>IF(N126="nulová",J126,0)</f>
        <v>0</v>
      </c>
      <c r="BJ126" s="16" t="s">
        <v>80</v>
      </c>
      <c r="BK126" s="176">
        <f>ROUND(I126*H126,2)</f>
        <v>0</v>
      </c>
      <c r="BL126" s="16" t="s">
        <v>133</v>
      </c>
      <c r="BM126" s="175" t="s">
        <v>232</v>
      </c>
    </row>
    <row r="127" spans="1:65" s="2" customFormat="1" ht="11.25">
      <c r="A127" s="33"/>
      <c r="B127" s="34"/>
      <c r="C127" s="35"/>
      <c r="D127" s="177" t="s">
        <v>119</v>
      </c>
      <c r="E127" s="35"/>
      <c r="F127" s="178" t="s">
        <v>233</v>
      </c>
      <c r="G127" s="35"/>
      <c r="H127" s="35"/>
      <c r="I127" s="179"/>
      <c r="J127" s="35"/>
      <c r="K127" s="35"/>
      <c r="L127" s="38"/>
      <c r="M127" s="180"/>
      <c r="N127" s="181"/>
      <c r="O127" s="63"/>
      <c r="P127" s="63"/>
      <c r="Q127" s="63"/>
      <c r="R127" s="63"/>
      <c r="S127" s="63"/>
      <c r="T127" s="64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T127" s="16" t="s">
        <v>119</v>
      </c>
      <c r="AU127" s="16" t="s">
        <v>82</v>
      </c>
    </row>
    <row r="128" spans="1:65" s="13" customFormat="1" ht="11.25">
      <c r="B128" s="197"/>
      <c r="C128" s="198"/>
      <c r="D128" s="182" t="s">
        <v>177</v>
      </c>
      <c r="E128" s="199" t="s">
        <v>19</v>
      </c>
      <c r="F128" s="200" t="s">
        <v>234</v>
      </c>
      <c r="G128" s="198"/>
      <c r="H128" s="201">
        <v>14780</v>
      </c>
      <c r="I128" s="202"/>
      <c r="J128" s="198"/>
      <c r="K128" s="198"/>
      <c r="L128" s="203"/>
      <c r="M128" s="204"/>
      <c r="N128" s="205"/>
      <c r="O128" s="205"/>
      <c r="P128" s="205"/>
      <c r="Q128" s="205"/>
      <c r="R128" s="205"/>
      <c r="S128" s="205"/>
      <c r="T128" s="206"/>
      <c r="AT128" s="207" t="s">
        <v>177</v>
      </c>
      <c r="AU128" s="207" t="s">
        <v>82</v>
      </c>
      <c r="AV128" s="13" t="s">
        <v>82</v>
      </c>
      <c r="AW128" s="13" t="s">
        <v>33</v>
      </c>
      <c r="AX128" s="13" t="s">
        <v>72</v>
      </c>
      <c r="AY128" s="207" t="s">
        <v>111</v>
      </c>
    </row>
    <row r="129" spans="1:65" s="14" customFormat="1" ht="11.25">
      <c r="B129" s="208"/>
      <c r="C129" s="209"/>
      <c r="D129" s="182" t="s">
        <v>177</v>
      </c>
      <c r="E129" s="210" t="s">
        <v>19</v>
      </c>
      <c r="F129" s="211" t="s">
        <v>235</v>
      </c>
      <c r="G129" s="209"/>
      <c r="H129" s="210" t="s">
        <v>19</v>
      </c>
      <c r="I129" s="212"/>
      <c r="J129" s="209"/>
      <c r="K129" s="209"/>
      <c r="L129" s="213"/>
      <c r="M129" s="214"/>
      <c r="N129" s="215"/>
      <c r="O129" s="215"/>
      <c r="P129" s="215"/>
      <c r="Q129" s="215"/>
      <c r="R129" s="215"/>
      <c r="S129" s="215"/>
      <c r="T129" s="216"/>
      <c r="AT129" s="217" t="s">
        <v>177</v>
      </c>
      <c r="AU129" s="217" t="s">
        <v>82</v>
      </c>
      <c r="AV129" s="14" t="s">
        <v>80</v>
      </c>
      <c r="AW129" s="14" t="s">
        <v>33</v>
      </c>
      <c r="AX129" s="14" t="s">
        <v>72</v>
      </c>
      <c r="AY129" s="217" t="s">
        <v>111</v>
      </c>
    </row>
    <row r="130" spans="1:65" s="13" customFormat="1" ht="11.25">
      <c r="B130" s="197"/>
      <c r="C130" s="198"/>
      <c r="D130" s="182" t="s">
        <v>177</v>
      </c>
      <c r="E130" s="199" t="s">
        <v>19</v>
      </c>
      <c r="F130" s="200" t="s">
        <v>236</v>
      </c>
      <c r="G130" s="198"/>
      <c r="H130" s="201">
        <v>1438</v>
      </c>
      <c r="I130" s="202"/>
      <c r="J130" s="198"/>
      <c r="K130" s="198"/>
      <c r="L130" s="203"/>
      <c r="M130" s="204"/>
      <c r="N130" s="205"/>
      <c r="O130" s="205"/>
      <c r="P130" s="205"/>
      <c r="Q130" s="205"/>
      <c r="R130" s="205"/>
      <c r="S130" s="205"/>
      <c r="T130" s="206"/>
      <c r="AT130" s="207" t="s">
        <v>177</v>
      </c>
      <c r="AU130" s="207" t="s">
        <v>82</v>
      </c>
      <c r="AV130" s="13" t="s">
        <v>82</v>
      </c>
      <c r="AW130" s="13" t="s">
        <v>33</v>
      </c>
      <c r="AX130" s="13" t="s">
        <v>72</v>
      </c>
      <c r="AY130" s="207" t="s">
        <v>111</v>
      </c>
    </row>
    <row r="131" spans="1:65" s="2" customFormat="1" ht="49.15" customHeight="1">
      <c r="A131" s="33"/>
      <c r="B131" s="34"/>
      <c r="C131" s="164" t="s">
        <v>237</v>
      </c>
      <c r="D131" s="164" t="s">
        <v>112</v>
      </c>
      <c r="E131" s="165" t="s">
        <v>238</v>
      </c>
      <c r="F131" s="166" t="s">
        <v>239</v>
      </c>
      <c r="G131" s="167" t="s">
        <v>174</v>
      </c>
      <c r="H131" s="168">
        <v>1438</v>
      </c>
      <c r="I131" s="169"/>
      <c r="J131" s="170">
        <f>ROUND(I131*H131,2)</f>
        <v>0</v>
      </c>
      <c r="K131" s="166" t="s">
        <v>240</v>
      </c>
      <c r="L131" s="38"/>
      <c r="M131" s="171" t="s">
        <v>19</v>
      </c>
      <c r="N131" s="172" t="s">
        <v>43</v>
      </c>
      <c r="O131" s="63"/>
      <c r="P131" s="173">
        <f>O131*H131</f>
        <v>0</v>
      </c>
      <c r="Q131" s="173">
        <v>0</v>
      </c>
      <c r="R131" s="173">
        <f>Q131*H131</f>
        <v>0</v>
      </c>
      <c r="S131" s="173">
        <v>0</v>
      </c>
      <c r="T131" s="174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75" t="s">
        <v>133</v>
      </c>
      <c r="AT131" s="175" t="s">
        <v>112</v>
      </c>
      <c r="AU131" s="175" t="s">
        <v>82</v>
      </c>
      <c r="AY131" s="16" t="s">
        <v>111</v>
      </c>
      <c r="BE131" s="176">
        <f>IF(N131="základní",J131,0)</f>
        <v>0</v>
      </c>
      <c r="BF131" s="176">
        <f>IF(N131="snížená",J131,0)</f>
        <v>0</v>
      </c>
      <c r="BG131" s="176">
        <f>IF(N131="zákl. přenesená",J131,0)</f>
        <v>0</v>
      </c>
      <c r="BH131" s="176">
        <f>IF(N131="sníž. přenesená",J131,0)</f>
        <v>0</v>
      </c>
      <c r="BI131" s="176">
        <f>IF(N131="nulová",J131,0)</f>
        <v>0</v>
      </c>
      <c r="BJ131" s="16" t="s">
        <v>80</v>
      </c>
      <c r="BK131" s="176">
        <f>ROUND(I131*H131,2)</f>
        <v>0</v>
      </c>
      <c r="BL131" s="16" t="s">
        <v>133</v>
      </c>
      <c r="BM131" s="175" t="s">
        <v>241</v>
      </c>
    </row>
    <row r="132" spans="1:65" s="2" customFormat="1" ht="11.25">
      <c r="A132" s="33"/>
      <c r="B132" s="34"/>
      <c r="C132" s="35"/>
      <c r="D132" s="177" t="s">
        <v>119</v>
      </c>
      <c r="E132" s="35"/>
      <c r="F132" s="178" t="s">
        <v>242</v>
      </c>
      <c r="G132" s="35"/>
      <c r="H132" s="35"/>
      <c r="I132" s="179"/>
      <c r="J132" s="35"/>
      <c r="K132" s="35"/>
      <c r="L132" s="38"/>
      <c r="M132" s="180"/>
      <c r="N132" s="181"/>
      <c r="O132" s="63"/>
      <c r="P132" s="63"/>
      <c r="Q132" s="63"/>
      <c r="R132" s="63"/>
      <c r="S132" s="63"/>
      <c r="T132" s="64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6" t="s">
        <v>119</v>
      </c>
      <c r="AU132" s="16" t="s">
        <v>82</v>
      </c>
    </row>
    <row r="133" spans="1:65" s="14" customFormat="1" ht="11.25">
      <c r="B133" s="208"/>
      <c r="C133" s="209"/>
      <c r="D133" s="182" t="s">
        <v>177</v>
      </c>
      <c r="E133" s="210" t="s">
        <v>19</v>
      </c>
      <c r="F133" s="211" t="s">
        <v>235</v>
      </c>
      <c r="G133" s="209"/>
      <c r="H133" s="210" t="s">
        <v>19</v>
      </c>
      <c r="I133" s="212"/>
      <c r="J133" s="209"/>
      <c r="K133" s="209"/>
      <c r="L133" s="213"/>
      <c r="M133" s="214"/>
      <c r="N133" s="215"/>
      <c r="O133" s="215"/>
      <c r="P133" s="215"/>
      <c r="Q133" s="215"/>
      <c r="R133" s="215"/>
      <c r="S133" s="215"/>
      <c r="T133" s="216"/>
      <c r="AT133" s="217" t="s">
        <v>177</v>
      </c>
      <c r="AU133" s="217" t="s">
        <v>82</v>
      </c>
      <c r="AV133" s="14" t="s">
        <v>80</v>
      </c>
      <c r="AW133" s="14" t="s">
        <v>33</v>
      </c>
      <c r="AX133" s="14" t="s">
        <v>72</v>
      </c>
      <c r="AY133" s="217" t="s">
        <v>111</v>
      </c>
    </row>
    <row r="134" spans="1:65" s="13" customFormat="1" ht="11.25">
      <c r="B134" s="197"/>
      <c r="C134" s="198"/>
      <c r="D134" s="182" t="s">
        <v>177</v>
      </c>
      <c r="E134" s="199" t="s">
        <v>19</v>
      </c>
      <c r="F134" s="200" t="s">
        <v>236</v>
      </c>
      <c r="G134" s="198"/>
      <c r="H134" s="201">
        <v>1438</v>
      </c>
      <c r="I134" s="202"/>
      <c r="J134" s="198"/>
      <c r="K134" s="198"/>
      <c r="L134" s="203"/>
      <c r="M134" s="204"/>
      <c r="N134" s="205"/>
      <c r="O134" s="205"/>
      <c r="P134" s="205"/>
      <c r="Q134" s="205"/>
      <c r="R134" s="205"/>
      <c r="S134" s="205"/>
      <c r="T134" s="206"/>
      <c r="AT134" s="207" t="s">
        <v>177</v>
      </c>
      <c r="AU134" s="207" t="s">
        <v>82</v>
      </c>
      <c r="AV134" s="13" t="s">
        <v>82</v>
      </c>
      <c r="AW134" s="13" t="s">
        <v>33</v>
      </c>
      <c r="AX134" s="13" t="s">
        <v>72</v>
      </c>
      <c r="AY134" s="207" t="s">
        <v>111</v>
      </c>
    </row>
    <row r="135" spans="1:65" s="2" customFormat="1" ht="44.25" customHeight="1">
      <c r="A135" s="33"/>
      <c r="B135" s="34"/>
      <c r="C135" s="164" t="s">
        <v>243</v>
      </c>
      <c r="D135" s="164" t="s">
        <v>112</v>
      </c>
      <c r="E135" s="165" t="s">
        <v>244</v>
      </c>
      <c r="F135" s="166" t="s">
        <v>245</v>
      </c>
      <c r="G135" s="167" t="s">
        <v>174</v>
      </c>
      <c r="H135" s="168">
        <v>14580</v>
      </c>
      <c r="I135" s="169"/>
      <c r="J135" s="170">
        <f>ROUND(I135*H135,2)</f>
        <v>0</v>
      </c>
      <c r="K135" s="166" t="s">
        <v>116</v>
      </c>
      <c r="L135" s="38"/>
      <c r="M135" s="171" t="s">
        <v>19</v>
      </c>
      <c r="N135" s="172" t="s">
        <v>43</v>
      </c>
      <c r="O135" s="63"/>
      <c r="P135" s="173">
        <f>O135*H135</f>
        <v>0</v>
      </c>
      <c r="Q135" s="173">
        <v>0</v>
      </c>
      <c r="R135" s="173">
        <f>Q135*H135</f>
        <v>0</v>
      </c>
      <c r="S135" s="173">
        <v>0</v>
      </c>
      <c r="T135" s="174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75" t="s">
        <v>133</v>
      </c>
      <c r="AT135" s="175" t="s">
        <v>112</v>
      </c>
      <c r="AU135" s="175" t="s">
        <v>82</v>
      </c>
      <c r="AY135" s="16" t="s">
        <v>111</v>
      </c>
      <c r="BE135" s="176">
        <f>IF(N135="základní",J135,0)</f>
        <v>0</v>
      </c>
      <c r="BF135" s="176">
        <f>IF(N135="snížená",J135,0)</f>
        <v>0</v>
      </c>
      <c r="BG135" s="176">
        <f>IF(N135="zákl. přenesená",J135,0)</f>
        <v>0</v>
      </c>
      <c r="BH135" s="176">
        <f>IF(N135="sníž. přenesená",J135,0)</f>
        <v>0</v>
      </c>
      <c r="BI135" s="176">
        <f>IF(N135="nulová",J135,0)</f>
        <v>0</v>
      </c>
      <c r="BJ135" s="16" t="s">
        <v>80</v>
      </c>
      <c r="BK135" s="176">
        <f>ROUND(I135*H135,2)</f>
        <v>0</v>
      </c>
      <c r="BL135" s="16" t="s">
        <v>133</v>
      </c>
      <c r="BM135" s="175" t="s">
        <v>246</v>
      </c>
    </row>
    <row r="136" spans="1:65" s="2" customFormat="1" ht="11.25">
      <c r="A136" s="33"/>
      <c r="B136" s="34"/>
      <c r="C136" s="35"/>
      <c r="D136" s="177" t="s">
        <v>119</v>
      </c>
      <c r="E136" s="35"/>
      <c r="F136" s="178" t="s">
        <v>247</v>
      </c>
      <c r="G136" s="35"/>
      <c r="H136" s="35"/>
      <c r="I136" s="179"/>
      <c r="J136" s="35"/>
      <c r="K136" s="35"/>
      <c r="L136" s="38"/>
      <c r="M136" s="180"/>
      <c r="N136" s="181"/>
      <c r="O136" s="63"/>
      <c r="P136" s="63"/>
      <c r="Q136" s="63"/>
      <c r="R136" s="63"/>
      <c r="S136" s="63"/>
      <c r="T136" s="64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6" t="s">
        <v>119</v>
      </c>
      <c r="AU136" s="16" t="s">
        <v>82</v>
      </c>
    </row>
    <row r="137" spans="1:65" s="13" customFormat="1" ht="11.25">
      <c r="B137" s="197"/>
      <c r="C137" s="198"/>
      <c r="D137" s="182" t="s">
        <v>177</v>
      </c>
      <c r="E137" s="199" t="s">
        <v>19</v>
      </c>
      <c r="F137" s="200" t="s">
        <v>248</v>
      </c>
      <c r="G137" s="198"/>
      <c r="H137" s="201">
        <v>14580</v>
      </c>
      <c r="I137" s="202"/>
      <c r="J137" s="198"/>
      <c r="K137" s="198"/>
      <c r="L137" s="203"/>
      <c r="M137" s="204"/>
      <c r="N137" s="205"/>
      <c r="O137" s="205"/>
      <c r="P137" s="205"/>
      <c r="Q137" s="205"/>
      <c r="R137" s="205"/>
      <c r="S137" s="205"/>
      <c r="T137" s="206"/>
      <c r="AT137" s="207" t="s">
        <v>177</v>
      </c>
      <c r="AU137" s="207" t="s">
        <v>82</v>
      </c>
      <c r="AV137" s="13" t="s">
        <v>82</v>
      </c>
      <c r="AW137" s="13" t="s">
        <v>33</v>
      </c>
      <c r="AX137" s="13" t="s">
        <v>72</v>
      </c>
      <c r="AY137" s="207" t="s">
        <v>111</v>
      </c>
    </row>
    <row r="138" spans="1:65" s="2" customFormat="1" ht="24.2" customHeight="1">
      <c r="A138" s="33"/>
      <c r="B138" s="34"/>
      <c r="C138" s="164" t="s">
        <v>8</v>
      </c>
      <c r="D138" s="164" t="s">
        <v>112</v>
      </c>
      <c r="E138" s="165" t="s">
        <v>249</v>
      </c>
      <c r="F138" s="166" t="s">
        <v>250</v>
      </c>
      <c r="G138" s="167" t="s">
        <v>174</v>
      </c>
      <c r="H138" s="168">
        <v>14580</v>
      </c>
      <c r="I138" s="169"/>
      <c r="J138" s="170">
        <f>ROUND(I138*H138,2)</f>
        <v>0</v>
      </c>
      <c r="K138" s="166" t="s">
        <v>116</v>
      </c>
      <c r="L138" s="38"/>
      <c r="M138" s="171" t="s">
        <v>19</v>
      </c>
      <c r="N138" s="172" t="s">
        <v>43</v>
      </c>
      <c r="O138" s="63"/>
      <c r="P138" s="173">
        <f>O138*H138</f>
        <v>0</v>
      </c>
      <c r="Q138" s="173">
        <v>0</v>
      </c>
      <c r="R138" s="173">
        <f>Q138*H138</f>
        <v>0</v>
      </c>
      <c r="S138" s="173">
        <v>0</v>
      </c>
      <c r="T138" s="174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75" t="s">
        <v>133</v>
      </c>
      <c r="AT138" s="175" t="s">
        <v>112</v>
      </c>
      <c r="AU138" s="175" t="s">
        <v>82</v>
      </c>
      <c r="AY138" s="16" t="s">
        <v>111</v>
      </c>
      <c r="BE138" s="176">
        <f>IF(N138="základní",J138,0)</f>
        <v>0</v>
      </c>
      <c r="BF138" s="176">
        <f>IF(N138="snížená",J138,0)</f>
        <v>0</v>
      </c>
      <c r="BG138" s="176">
        <f>IF(N138="zákl. přenesená",J138,0)</f>
        <v>0</v>
      </c>
      <c r="BH138" s="176">
        <f>IF(N138="sníž. přenesená",J138,0)</f>
        <v>0</v>
      </c>
      <c r="BI138" s="176">
        <f>IF(N138="nulová",J138,0)</f>
        <v>0</v>
      </c>
      <c r="BJ138" s="16" t="s">
        <v>80</v>
      </c>
      <c r="BK138" s="176">
        <f>ROUND(I138*H138,2)</f>
        <v>0</v>
      </c>
      <c r="BL138" s="16" t="s">
        <v>133</v>
      </c>
      <c r="BM138" s="175" t="s">
        <v>251</v>
      </c>
    </row>
    <row r="139" spans="1:65" s="2" customFormat="1" ht="11.25">
      <c r="A139" s="33"/>
      <c r="B139" s="34"/>
      <c r="C139" s="35"/>
      <c r="D139" s="177" t="s">
        <v>119</v>
      </c>
      <c r="E139" s="35"/>
      <c r="F139" s="178" t="s">
        <v>252</v>
      </c>
      <c r="G139" s="35"/>
      <c r="H139" s="35"/>
      <c r="I139" s="179"/>
      <c r="J139" s="35"/>
      <c r="K139" s="35"/>
      <c r="L139" s="38"/>
      <c r="M139" s="180"/>
      <c r="N139" s="181"/>
      <c r="O139" s="63"/>
      <c r="P139" s="63"/>
      <c r="Q139" s="63"/>
      <c r="R139" s="63"/>
      <c r="S139" s="63"/>
      <c r="T139" s="64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T139" s="16" t="s">
        <v>119</v>
      </c>
      <c r="AU139" s="16" t="s">
        <v>82</v>
      </c>
    </row>
    <row r="140" spans="1:65" s="2" customFormat="1" ht="44.25" customHeight="1">
      <c r="A140" s="33"/>
      <c r="B140" s="34"/>
      <c r="C140" s="164" t="s">
        <v>253</v>
      </c>
      <c r="D140" s="164" t="s">
        <v>112</v>
      </c>
      <c r="E140" s="165" t="s">
        <v>254</v>
      </c>
      <c r="F140" s="166" t="s">
        <v>255</v>
      </c>
      <c r="G140" s="167" t="s">
        <v>174</v>
      </c>
      <c r="H140" s="168">
        <v>14380</v>
      </c>
      <c r="I140" s="169"/>
      <c r="J140" s="170">
        <f>ROUND(I140*H140,2)</f>
        <v>0</v>
      </c>
      <c r="K140" s="166" t="s">
        <v>116</v>
      </c>
      <c r="L140" s="38"/>
      <c r="M140" s="171" t="s">
        <v>19</v>
      </c>
      <c r="N140" s="172" t="s">
        <v>43</v>
      </c>
      <c r="O140" s="63"/>
      <c r="P140" s="173">
        <f>O140*H140</f>
        <v>0</v>
      </c>
      <c r="Q140" s="173">
        <v>0</v>
      </c>
      <c r="R140" s="173">
        <f>Q140*H140</f>
        <v>0</v>
      </c>
      <c r="S140" s="173">
        <v>0</v>
      </c>
      <c r="T140" s="174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75" t="s">
        <v>133</v>
      </c>
      <c r="AT140" s="175" t="s">
        <v>112</v>
      </c>
      <c r="AU140" s="175" t="s">
        <v>82</v>
      </c>
      <c r="AY140" s="16" t="s">
        <v>111</v>
      </c>
      <c r="BE140" s="176">
        <f>IF(N140="základní",J140,0)</f>
        <v>0</v>
      </c>
      <c r="BF140" s="176">
        <f>IF(N140="snížená",J140,0)</f>
        <v>0</v>
      </c>
      <c r="BG140" s="176">
        <f>IF(N140="zákl. přenesená",J140,0)</f>
        <v>0</v>
      </c>
      <c r="BH140" s="176">
        <f>IF(N140="sníž. přenesená",J140,0)</f>
        <v>0</v>
      </c>
      <c r="BI140" s="176">
        <f>IF(N140="nulová",J140,0)</f>
        <v>0</v>
      </c>
      <c r="BJ140" s="16" t="s">
        <v>80</v>
      </c>
      <c r="BK140" s="176">
        <f>ROUND(I140*H140,2)</f>
        <v>0</v>
      </c>
      <c r="BL140" s="16" t="s">
        <v>133</v>
      </c>
      <c r="BM140" s="175" t="s">
        <v>256</v>
      </c>
    </row>
    <row r="141" spans="1:65" s="2" customFormat="1" ht="11.25">
      <c r="A141" s="33"/>
      <c r="B141" s="34"/>
      <c r="C141" s="35"/>
      <c r="D141" s="177" t="s">
        <v>119</v>
      </c>
      <c r="E141" s="35"/>
      <c r="F141" s="178" t="s">
        <v>257</v>
      </c>
      <c r="G141" s="35"/>
      <c r="H141" s="35"/>
      <c r="I141" s="179"/>
      <c r="J141" s="35"/>
      <c r="K141" s="35"/>
      <c r="L141" s="38"/>
      <c r="M141" s="180"/>
      <c r="N141" s="181"/>
      <c r="O141" s="63"/>
      <c r="P141" s="63"/>
      <c r="Q141" s="63"/>
      <c r="R141" s="63"/>
      <c r="S141" s="63"/>
      <c r="T141" s="64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T141" s="16" t="s">
        <v>119</v>
      </c>
      <c r="AU141" s="16" t="s">
        <v>82</v>
      </c>
    </row>
    <row r="142" spans="1:65" s="2" customFormat="1" ht="37.9" customHeight="1">
      <c r="A142" s="33"/>
      <c r="B142" s="34"/>
      <c r="C142" s="164" t="s">
        <v>258</v>
      </c>
      <c r="D142" s="164" t="s">
        <v>112</v>
      </c>
      <c r="E142" s="165" t="s">
        <v>259</v>
      </c>
      <c r="F142" s="166" t="s">
        <v>260</v>
      </c>
      <c r="G142" s="167" t="s">
        <v>174</v>
      </c>
      <c r="H142" s="168">
        <v>2840</v>
      </c>
      <c r="I142" s="169"/>
      <c r="J142" s="170">
        <f>ROUND(I142*H142,2)</f>
        <v>0</v>
      </c>
      <c r="K142" s="166" t="s">
        <v>116</v>
      </c>
      <c r="L142" s="38"/>
      <c r="M142" s="171" t="s">
        <v>19</v>
      </c>
      <c r="N142" s="172" t="s">
        <v>43</v>
      </c>
      <c r="O142" s="63"/>
      <c r="P142" s="173">
        <f>O142*H142</f>
        <v>0</v>
      </c>
      <c r="Q142" s="173">
        <v>0.216</v>
      </c>
      <c r="R142" s="173">
        <f>Q142*H142</f>
        <v>613.43999999999994</v>
      </c>
      <c r="S142" s="173">
        <v>0</v>
      </c>
      <c r="T142" s="174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75" t="s">
        <v>133</v>
      </c>
      <c r="AT142" s="175" t="s">
        <v>112</v>
      </c>
      <c r="AU142" s="175" t="s">
        <v>82</v>
      </c>
      <c r="AY142" s="16" t="s">
        <v>111</v>
      </c>
      <c r="BE142" s="176">
        <f>IF(N142="základní",J142,0)</f>
        <v>0</v>
      </c>
      <c r="BF142" s="176">
        <f>IF(N142="snížená",J142,0)</f>
        <v>0</v>
      </c>
      <c r="BG142" s="176">
        <f>IF(N142="zákl. přenesená",J142,0)</f>
        <v>0</v>
      </c>
      <c r="BH142" s="176">
        <f>IF(N142="sníž. přenesená",J142,0)</f>
        <v>0</v>
      </c>
      <c r="BI142" s="176">
        <f>IF(N142="nulová",J142,0)</f>
        <v>0</v>
      </c>
      <c r="BJ142" s="16" t="s">
        <v>80</v>
      </c>
      <c r="BK142" s="176">
        <f>ROUND(I142*H142,2)</f>
        <v>0</v>
      </c>
      <c r="BL142" s="16" t="s">
        <v>133</v>
      </c>
      <c r="BM142" s="175" t="s">
        <v>261</v>
      </c>
    </row>
    <row r="143" spans="1:65" s="2" customFormat="1" ht="11.25">
      <c r="A143" s="33"/>
      <c r="B143" s="34"/>
      <c r="C143" s="35"/>
      <c r="D143" s="177" t="s">
        <v>119</v>
      </c>
      <c r="E143" s="35"/>
      <c r="F143" s="178" t="s">
        <v>262</v>
      </c>
      <c r="G143" s="35"/>
      <c r="H143" s="35"/>
      <c r="I143" s="179"/>
      <c r="J143" s="35"/>
      <c r="K143" s="35"/>
      <c r="L143" s="38"/>
      <c r="M143" s="180"/>
      <c r="N143" s="181"/>
      <c r="O143" s="63"/>
      <c r="P143" s="63"/>
      <c r="Q143" s="63"/>
      <c r="R143" s="63"/>
      <c r="S143" s="63"/>
      <c r="T143" s="64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T143" s="16" t="s">
        <v>119</v>
      </c>
      <c r="AU143" s="16" t="s">
        <v>82</v>
      </c>
    </row>
    <row r="144" spans="1:65" s="2" customFormat="1" ht="29.25">
      <c r="A144" s="33"/>
      <c r="B144" s="34"/>
      <c r="C144" s="35"/>
      <c r="D144" s="182" t="s">
        <v>143</v>
      </c>
      <c r="E144" s="35"/>
      <c r="F144" s="183" t="s">
        <v>263</v>
      </c>
      <c r="G144" s="35"/>
      <c r="H144" s="35"/>
      <c r="I144" s="179"/>
      <c r="J144" s="35"/>
      <c r="K144" s="35"/>
      <c r="L144" s="38"/>
      <c r="M144" s="180"/>
      <c r="N144" s="181"/>
      <c r="O144" s="63"/>
      <c r="P144" s="63"/>
      <c r="Q144" s="63"/>
      <c r="R144" s="63"/>
      <c r="S144" s="63"/>
      <c r="T144" s="64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T144" s="16" t="s">
        <v>143</v>
      </c>
      <c r="AU144" s="16" t="s">
        <v>82</v>
      </c>
    </row>
    <row r="145" spans="1:65" s="2" customFormat="1" ht="37.9" customHeight="1">
      <c r="A145" s="33"/>
      <c r="B145" s="34"/>
      <c r="C145" s="164" t="s">
        <v>264</v>
      </c>
      <c r="D145" s="164" t="s">
        <v>112</v>
      </c>
      <c r="E145" s="165" t="s">
        <v>265</v>
      </c>
      <c r="F145" s="166" t="s">
        <v>266</v>
      </c>
      <c r="G145" s="167" t="s">
        <v>174</v>
      </c>
      <c r="H145" s="168">
        <v>312</v>
      </c>
      <c r="I145" s="169"/>
      <c r="J145" s="170">
        <f>ROUND(I145*H145,2)</f>
        <v>0</v>
      </c>
      <c r="K145" s="166" t="s">
        <v>116</v>
      </c>
      <c r="L145" s="38"/>
      <c r="M145" s="171" t="s">
        <v>19</v>
      </c>
      <c r="N145" s="172" t="s">
        <v>43</v>
      </c>
      <c r="O145" s="63"/>
      <c r="P145" s="173">
        <f>O145*H145</f>
        <v>0</v>
      </c>
      <c r="Q145" s="173">
        <v>0</v>
      </c>
      <c r="R145" s="173">
        <f>Q145*H145</f>
        <v>0</v>
      </c>
      <c r="S145" s="173">
        <v>0</v>
      </c>
      <c r="T145" s="174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75" t="s">
        <v>133</v>
      </c>
      <c r="AT145" s="175" t="s">
        <v>112</v>
      </c>
      <c r="AU145" s="175" t="s">
        <v>82</v>
      </c>
      <c r="AY145" s="16" t="s">
        <v>111</v>
      </c>
      <c r="BE145" s="176">
        <f>IF(N145="základní",J145,0)</f>
        <v>0</v>
      </c>
      <c r="BF145" s="176">
        <f>IF(N145="snížená",J145,0)</f>
        <v>0</v>
      </c>
      <c r="BG145" s="176">
        <f>IF(N145="zákl. přenesená",J145,0)</f>
        <v>0</v>
      </c>
      <c r="BH145" s="176">
        <f>IF(N145="sníž. přenesená",J145,0)</f>
        <v>0</v>
      </c>
      <c r="BI145" s="176">
        <f>IF(N145="nulová",J145,0)</f>
        <v>0</v>
      </c>
      <c r="BJ145" s="16" t="s">
        <v>80</v>
      </c>
      <c r="BK145" s="176">
        <f>ROUND(I145*H145,2)</f>
        <v>0</v>
      </c>
      <c r="BL145" s="16" t="s">
        <v>133</v>
      </c>
      <c r="BM145" s="175" t="s">
        <v>267</v>
      </c>
    </row>
    <row r="146" spans="1:65" s="2" customFormat="1" ht="11.25">
      <c r="A146" s="33"/>
      <c r="B146" s="34"/>
      <c r="C146" s="35"/>
      <c r="D146" s="177" t="s">
        <v>119</v>
      </c>
      <c r="E146" s="35"/>
      <c r="F146" s="178" t="s">
        <v>268</v>
      </c>
      <c r="G146" s="35"/>
      <c r="H146" s="35"/>
      <c r="I146" s="179"/>
      <c r="J146" s="35"/>
      <c r="K146" s="35"/>
      <c r="L146" s="38"/>
      <c r="M146" s="180"/>
      <c r="N146" s="181"/>
      <c r="O146" s="63"/>
      <c r="P146" s="63"/>
      <c r="Q146" s="63"/>
      <c r="R146" s="63"/>
      <c r="S146" s="63"/>
      <c r="T146" s="64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T146" s="16" t="s">
        <v>119</v>
      </c>
      <c r="AU146" s="16" t="s">
        <v>82</v>
      </c>
    </row>
    <row r="147" spans="1:65" s="14" customFormat="1" ht="11.25">
      <c r="B147" s="208"/>
      <c r="C147" s="209"/>
      <c r="D147" s="182" t="s">
        <v>177</v>
      </c>
      <c r="E147" s="210" t="s">
        <v>19</v>
      </c>
      <c r="F147" s="211" t="s">
        <v>269</v>
      </c>
      <c r="G147" s="209"/>
      <c r="H147" s="210" t="s">
        <v>19</v>
      </c>
      <c r="I147" s="212"/>
      <c r="J147" s="209"/>
      <c r="K147" s="209"/>
      <c r="L147" s="213"/>
      <c r="M147" s="214"/>
      <c r="N147" s="215"/>
      <c r="O147" s="215"/>
      <c r="P147" s="215"/>
      <c r="Q147" s="215"/>
      <c r="R147" s="215"/>
      <c r="S147" s="215"/>
      <c r="T147" s="216"/>
      <c r="AT147" s="217" t="s">
        <v>177</v>
      </c>
      <c r="AU147" s="217" t="s">
        <v>82</v>
      </c>
      <c r="AV147" s="14" t="s">
        <v>80</v>
      </c>
      <c r="AW147" s="14" t="s">
        <v>33</v>
      </c>
      <c r="AX147" s="14" t="s">
        <v>72</v>
      </c>
      <c r="AY147" s="217" t="s">
        <v>111</v>
      </c>
    </row>
    <row r="148" spans="1:65" s="13" customFormat="1" ht="11.25">
      <c r="B148" s="197"/>
      <c r="C148" s="198"/>
      <c r="D148" s="182" t="s">
        <v>177</v>
      </c>
      <c r="E148" s="199" t="s">
        <v>19</v>
      </c>
      <c r="F148" s="200" t="s">
        <v>214</v>
      </c>
      <c r="G148" s="198"/>
      <c r="H148" s="201">
        <v>312</v>
      </c>
      <c r="I148" s="202"/>
      <c r="J148" s="198"/>
      <c r="K148" s="198"/>
      <c r="L148" s="203"/>
      <c r="M148" s="204"/>
      <c r="N148" s="205"/>
      <c r="O148" s="205"/>
      <c r="P148" s="205"/>
      <c r="Q148" s="205"/>
      <c r="R148" s="205"/>
      <c r="S148" s="205"/>
      <c r="T148" s="206"/>
      <c r="AT148" s="207" t="s">
        <v>177</v>
      </c>
      <c r="AU148" s="207" t="s">
        <v>82</v>
      </c>
      <c r="AV148" s="13" t="s">
        <v>82</v>
      </c>
      <c r="AW148" s="13" t="s">
        <v>33</v>
      </c>
      <c r="AX148" s="13" t="s">
        <v>72</v>
      </c>
      <c r="AY148" s="207" t="s">
        <v>111</v>
      </c>
    </row>
    <row r="149" spans="1:65" s="11" customFormat="1" ht="22.9" customHeight="1">
      <c r="B149" s="150"/>
      <c r="C149" s="151"/>
      <c r="D149" s="152" t="s">
        <v>71</v>
      </c>
      <c r="E149" s="195" t="s">
        <v>223</v>
      </c>
      <c r="F149" s="195" t="s">
        <v>270</v>
      </c>
      <c r="G149" s="151"/>
      <c r="H149" s="151"/>
      <c r="I149" s="154"/>
      <c r="J149" s="196">
        <f>BK149</f>
        <v>0</v>
      </c>
      <c r="K149" s="151"/>
      <c r="L149" s="156"/>
      <c r="M149" s="157"/>
      <c r="N149" s="158"/>
      <c r="O149" s="158"/>
      <c r="P149" s="159">
        <f>SUM(P150:P179)</f>
        <v>0</v>
      </c>
      <c r="Q149" s="158"/>
      <c r="R149" s="159">
        <f>SUM(R150:R179)</f>
        <v>1.92459</v>
      </c>
      <c r="S149" s="158"/>
      <c r="T149" s="160">
        <f>SUM(T150:T179)</f>
        <v>146.30800000000002</v>
      </c>
      <c r="AR149" s="161" t="s">
        <v>80</v>
      </c>
      <c r="AT149" s="162" t="s">
        <v>71</v>
      </c>
      <c r="AU149" s="162" t="s">
        <v>80</v>
      </c>
      <c r="AY149" s="161" t="s">
        <v>111</v>
      </c>
      <c r="BK149" s="163">
        <f>SUM(BK150:BK179)</f>
        <v>0</v>
      </c>
    </row>
    <row r="150" spans="1:65" s="2" customFormat="1" ht="16.5" customHeight="1">
      <c r="A150" s="33"/>
      <c r="B150" s="34"/>
      <c r="C150" s="164" t="s">
        <v>271</v>
      </c>
      <c r="D150" s="164" t="s">
        <v>112</v>
      </c>
      <c r="E150" s="165" t="s">
        <v>272</v>
      </c>
      <c r="F150" s="166" t="s">
        <v>273</v>
      </c>
      <c r="G150" s="167" t="s">
        <v>174</v>
      </c>
      <c r="H150" s="168">
        <v>14380</v>
      </c>
      <c r="I150" s="169"/>
      <c r="J150" s="170">
        <f>ROUND(I150*H150,2)</f>
        <v>0</v>
      </c>
      <c r="K150" s="166" t="s">
        <v>19</v>
      </c>
      <c r="L150" s="38"/>
      <c r="M150" s="171" t="s">
        <v>19</v>
      </c>
      <c r="N150" s="172" t="s">
        <v>43</v>
      </c>
      <c r="O150" s="63"/>
      <c r="P150" s="173">
        <f>O150*H150</f>
        <v>0</v>
      </c>
      <c r="Q150" s="173">
        <v>0</v>
      </c>
      <c r="R150" s="173">
        <f>Q150*H150</f>
        <v>0</v>
      </c>
      <c r="S150" s="173">
        <v>0</v>
      </c>
      <c r="T150" s="174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75" t="s">
        <v>133</v>
      </c>
      <c r="AT150" s="175" t="s">
        <v>112</v>
      </c>
      <c r="AU150" s="175" t="s">
        <v>82</v>
      </c>
      <c r="AY150" s="16" t="s">
        <v>111</v>
      </c>
      <c r="BE150" s="176">
        <f>IF(N150="základní",J150,0)</f>
        <v>0</v>
      </c>
      <c r="BF150" s="176">
        <f>IF(N150="snížená",J150,0)</f>
        <v>0</v>
      </c>
      <c r="BG150" s="176">
        <f>IF(N150="zákl. přenesená",J150,0)</f>
        <v>0</v>
      </c>
      <c r="BH150" s="176">
        <f>IF(N150="sníž. přenesená",J150,0)</f>
        <v>0</v>
      </c>
      <c r="BI150" s="176">
        <f>IF(N150="nulová",J150,0)</f>
        <v>0</v>
      </c>
      <c r="BJ150" s="16" t="s">
        <v>80</v>
      </c>
      <c r="BK150" s="176">
        <f>ROUND(I150*H150,2)</f>
        <v>0</v>
      </c>
      <c r="BL150" s="16" t="s">
        <v>133</v>
      </c>
      <c r="BM150" s="175" t="s">
        <v>274</v>
      </c>
    </row>
    <row r="151" spans="1:65" s="2" customFormat="1" ht="24.2" customHeight="1">
      <c r="A151" s="33"/>
      <c r="B151" s="34"/>
      <c r="C151" s="164" t="s">
        <v>275</v>
      </c>
      <c r="D151" s="164" t="s">
        <v>112</v>
      </c>
      <c r="E151" s="165" t="s">
        <v>276</v>
      </c>
      <c r="F151" s="166" t="s">
        <v>277</v>
      </c>
      <c r="G151" s="167" t="s">
        <v>123</v>
      </c>
      <c r="H151" s="168">
        <v>128</v>
      </c>
      <c r="I151" s="169"/>
      <c r="J151" s="170">
        <f>ROUND(I151*H151,2)</f>
        <v>0</v>
      </c>
      <c r="K151" s="166" t="s">
        <v>116</v>
      </c>
      <c r="L151" s="38"/>
      <c r="M151" s="171" t="s">
        <v>19</v>
      </c>
      <c r="N151" s="172" t="s">
        <v>43</v>
      </c>
      <c r="O151" s="63"/>
      <c r="P151" s="173">
        <f>O151*H151</f>
        <v>0</v>
      </c>
      <c r="Q151" s="173">
        <v>0</v>
      </c>
      <c r="R151" s="173">
        <f>Q151*H151</f>
        <v>0</v>
      </c>
      <c r="S151" s="173">
        <v>0</v>
      </c>
      <c r="T151" s="174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75" t="s">
        <v>133</v>
      </c>
      <c r="AT151" s="175" t="s">
        <v>112</v>
      </c>
      <c r="AU151" s="175" t="s">
        <v>82</v>
      </c>
      <c r="AY151" s="16" t="s">
        <v>111</v>
      </c>
      <c r="BE151" s="176">
        <f>IF(N151="základní",J151,0)</f>
        <v>0</v>
      </c>
      <c r="BF151" s="176">
        <f>IF(N151="snížená",J151,0)</f>
        <v>0</v>
      </c>
      <c r="BG151" s="176">
        <f>IF(N151="zákl. přenesená",J151,0)</f>
        <v>0</v>
      </c>
      <c r="BH151" s="176">
        <f>IF(N151="sníž. přenesená",J151,0)</f>
        <v>0</v>
      </c>
      <c r="BI151" s="176">
        <f>IF(N151="nulová",J151,0)</f>
        <v>0</v>
      </c>
      <c r="BJ151" s="16" t="s">
        <v>80</v>
      </c>
      <c r="BK151" s="176">
        <f>ROUND(I151*H151,2)</f>
        <v>0</v>
      </c>
      <c r="BL151" s="16" t="s">
        <v>133</v>
      </c>
      <c r="BM151" s="175" t="s">
        <v>278</v>
      </c>
    </row>
    <row r="152" spans="1:65" s="2" customFormat="1" ht="11.25">
      <c r="A152" s="33"/>
      <c r="B152" s="34"/>
      <c r="C152" s="35"/>
      <c r="D152" s="177" t="s">
        <v>119</v>
      </c>
      <c r="E152" s="35"/>
      <c r="F152" s="178" t="s">
        <v>279</v>
      </c>
      <c r="G152" s="35"/>
      <c r="H152" s="35"/>
      <c r="I152" s="179"/>
      <c r="J152" s="35"/>
      <c r="K152" s="35"/>
      <c r="L152" s="38"/>
      <c r="M152" s="180"/>
      <c r="N152" s="181"/>
      <c r="O152" s="63"/>
      <c r="P152" s="63"/>
      <c r="Q152" s="63"/>
      <c r="R152" s="63"/>
      <c r="S152" s="63"/>
      <c r="T152" s="64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T152" s="16" t="s">
        <v>119</v>
      </c>
      <c r="AU152" s="16" t="s">
        <v>82</v>
      </c>
    </row>
    <row r="153" spans="1:65" s="2" customFormat="1" ht="16.5" customHeight="1">
      <c r="A153" s="33"/>
      <c r="B153" s="34"/>
      <c r="C153" s="218" t="s">
        <v>280</v>
      </c>
      <c r="D153" s="218" t="s">
        <v>281</v>
      </c>
      <c r="E153" s="219" t="s">
        <v>282</v>
      </c>
      <c r="F153" s="220" t="s">
        <v>283</v>
      </c>
      <c r="G153" s="221" t="s">
        <v>123</v>
      </c>
      <c r="H153" s="222">
        <v>128</v>
      </c>
      <c r="I153" s="223"/>
      <c r="J153" s="224">
        <f>ROUND(I153*H153,2)</f>
        <v>0</v>
      </c>
      <c r="K153" s="220" t="s">
        <v>116</v>
      </c>
      <c r="L153" s="225"/>
      <c r="M153" s="226" t="s">
        <v>19</v>
      </c>
      <c r="N153" s="227" t="s">
        <v>43</v>
      </c>
      <c r="O153" s="63"/>
      <c r="P153" s="173">
        <f>O153*H153</f>
        <v>0</v>
      </c>
      <c r="Q153" s="173">
        <v>1.4499999999999999E-3</v>
      </c>
      <c r="R153" s="173">
        <f>Q153*H153</f>
        <v>0.18559999999999999</v>
      </c>
      <c r="S153" s="173">
        <v>0</v>
      </c>
      <c r="T153" s="174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75" t="s">
        <v>157</v>
      </c>
      <c r="AT153" s="175" t="s">
        <v>281</v>
      </c>
      <c r="AU153" s="175" t="s">
        <v>82</v>
      </c>
      <c r="AY153" s="16" t="s">
        <v>111</v>
      </c>
      <c r="BE153" s="176">
        <f>IF(N153="základní",J153,0)</f>
        <v>0</v>
      </c>
      <c r="BF153" s="176">
        <f>IF(N153="snížená",J153,0)</f>
        <v>0</v>
      </c>
      <c r="BG153" s="176">
        <f>IF(N153="zákl. přenesená",J153,0)</f>
        <v>0</v>
      </c>
      <c r="BH153" s="176">
        <f>IF(N153="sníž. přenesená",J153,0)</f>
        <v>0</v>
      </c>
      <c r="BI153" s="176">
        <f>IF(N153="nulová",J153,0)</f>
        <v>0</v>
      </c>
      <c r="BJ153" s="16" t="s">
        <v>80</v>
      </c>
      <c r="BK153" s="176">
        <f>ROUND(I153*H153,2)</f>
        <v>0</v>
      </c>
      <c r="BL153" s="16" t="s">
        <v>133</v>
      </c>
      <c r="BM153" s="175" t="s">
        <v>284</v>
      </c>
    </row>
    <row r="154" spans="1:65" s="2" customFormat="1" ht="37.9" customHeight="1">
      <c r="A154" s="33"/>
      <c r="B154" s="34"/>
      <c r="C154" s="164" t="s">
        <v>285</v>
      </c>
      <c r="D154" s="164" t="s">
        <v>112</v>
      </c>
      <c r="E154" s="165" t="s">
        <v>286</v>
      </c>
      <c r="F154" s="166" t="s">
        <v>287</v>
      </c>
      <c r="G154" s="167" t="s">
        <v>288</v>
      </c>
      <c r="H154" s="168">
        <v>3930</v>
      </c>
      <c r="I154" s="169"/>
      <c r="J154" s="170">
        <f>ROUND(I154*H154,2)</f>
        <v>0</v>
      </c>
      <c r="K154" s="166" t="s">
        <v>116</v>
      </c>
      <c r="L154" s="38"/>
      <c r="M154" s="171" t="s">
        <v>19</v>
      </c>
      <c r="N154" s="172" t="s">
        <v>43</v>
      </c>
      <c r="O154" s="63"/>
      <c r="P154" s="173">
        <f>O154*H154</f>
        <v>0</v>
      </c>
      <c r="Q154" s="173">
        <v>0</v>
      </c>
      <c r="R154" s="173">
        <f>Q154*H154</f>
        <v>0</v>
      </c>
      <c r="S154" s="173">
        <v>0</v>
      </c>
      <c r="T154" s="174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75" t="s">
        <v>133</v>
      </c>
      <c r="AT154" s="175" t="s">
        <v>112</v>
      </c>
      <c r="AU154" s="175" t="s">
        <v>82</v>
      </c>
      <c r="AY154" s="16" t="s">
        <v>111</v>
      </c>
      <c r="BE154" s="176">
        <f>IF(N154="základní",J154,0)</f>
        <v>0</v>
      </c>
      <c r="BF154" s="176">
        <f>IF(N154="snížená",J154,0)</f>
        <v>0</v>
      </c>
      <c r="BG154" s="176">
        <f>IF(N154="zákl. přenesená",J154,0)</f>
        <v>0</v>
      </c>
      <c r="BH154" s="176">
        <f>IF(N154="sníž. přenesená",J154,0)</f>
        <v>0</v>
      </c>
      <c r="BI154" s="176">
        <f>IF(N154="nulová",J154,0)</f>
        <v>0</v>
      </c>
      <c r="BJ154" s="16" t="s">
        <v>80</v>
      </c>
      <c r="BK154" s="176">
        <f>ROUND(I154*H154,2)</f>
        <v>0</v>
      </c>
      <c r="BL154" s="16" t="s">
        <v>133</v>
      </c>
      <c r="BM154" s="175" t="s">
        <v>289</v>
      </c>
    </row>
    <row r="155" spans="1:65" s="2" customFormat="1" ht="11.25">
      <c r="A155" s="33"/>
      <c r="B155" s="34"/>
      <c r="C155" s="35"/>
      <c r="D155" s="177" t="s">
        <v>119</v>
      </c>
      <c r="E155" s="35"/>
      <c r="F155" s="178" t="s">
        <v>290</v>
      </c>
      <c r="G155" s="35"/>
      <c r="H155" s="35"/>
      <c r="I155" s="179"/>
      <c r="J155" s="35"/>
      <c r="K155" s="35"/>
      <c r="L155" s="38"/>
      <c r="M155" s="180"/>
      <c r="N155" s="181"/>
      <c r="O155" s="63"/>
      <c r="P155" s="63"/>
      <c r="Q155" s="63"/>
      <c r="R155" s="63"/>
      <c r="S155" s="63"/>
      <c r="T155" s="64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T155" s="16" t="s">
        <v>119</v>
      </c>
      <c r="AU155" s="16" t="s">
        <v>82</v>
      </c>
    </row>
    <row r="156" spans="1:65" s="13" customFormat="1" ht="11.25">
      <c r="B156" s="197"/>
      <c r="C156" s="198"/>
      <c r="D156" s="182" t="s">
        <v>177</v>
      </c>
      <c r="E156" s="199" t="s">
        <v>19</v>
      </c>
      <c r="F156" s="200" t="s">
        <v>291</v>
      </c>
      <c r="G156" s="198"/>
      <c r="H156" s="201">
        <v>3930</v>
      </c>
      <c r="I156" s="202"/>
      <c r="J156" s="198"/>
      <c r="K156" s="198"/>
      <c r="L156" s="203"/>
      <c r="M156" s="204"/>
      <c r="N156" s="205"/>
      <c r="O156" s="205"/>
      <c r="P156" s="205"/>
      <c r="Q156" s="205"/>
      <c r="R156" s="205"/>
      <c r="S156" s="205"/>
      <c r="T156" s="206"/>
      <c r="AT156" s="207" t="s">
        <v>177</v>
      </c>
      <c r="AU156" s="207" t="s">
        <v>82</v>
      </c>
      <c r="AV156" s="13" t="s">
        <v>82</v>
      </c>
      <c r="AW156" s="13" t="s">
        <v>33</v>
      </c>
      <c r="AX156" s="13" t="s">
        <v>72</v>
      </c>
      <c r="AY156" s="207" t="s">
        <v>111</v>
      </c>
    </row>
    <row r="157" spans="1:65" s="2" customFormat="1" ht="33" customHeight="1">
      <c r="A157" s="33"/>
      <c r="B157" s="34"/>
      <c r="C157" s="164" t="s">
        <v>292</v>
      </c>
      <c r="D157" s="164" t="s">
        <v>112</v>
      </c>
      <c r="E157" s="165" t="s">
        <v>293</v>
      </c>
      <c r="F157" s="166" t="s">
        <v>294</v>
      </c>
      <c r="G157" s="167" t="s">
        <v>288</v>
      </c>
      <c r="H157" s="168">
        <v>3875</v>
      </c>
      <c r="I157" s="169"/>
      <c r="J157" s="170">
        <f>ROUND(I157*H157,2)</f>
        <v>0</v>
      </c>
      <c r="K157" s="166" t="s">
        <v>116</v>
      </c>
      <c r="L157" s="38"/>
      <c r="M157" s="171" t="s">
        <v>19</v>
      </c>
      <c r="N157" s="172" t="s">
        <v>43</v>
      </c>
      <c r="O157" s="63"/>
      <c r="P157" s="173">
        <f>O157*H157</f>
        <v>0</v>
      </c>
      <c r="Q157" s="173">
        <v>3.3E-4</v>
      </c>
      <c r="R157" s="173">
        <f>Q157*H157</f>
        <v>1.2787500000000001</v>
      </c>
      <c r="S157" s="173">
        <v>0</v>
      </c>
      <c r="T157" s="174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75" t="s">
        <v>133</v>
      </c>
      <c r="AT157" s="175" t="s">
        <v>112</v>
      </c>
      <c r="AU157" s="175" t="s">
        <v>82</v>
      </c>
      <c r="AY157" s="16" t="s">
        <v>111</v>
      </c>
      <c r="BE157" s="176">
        <f>IF(N157="základní",J157,0)</f>
        <v>0</v>
      </c>
      <c r="BF157" s="176">
        <f>IF(N157="snížená",J157,0)</f>
        <v>0</v>
      </c>
      <c r="BG157" s="176">
        <f>IF(N157="zákl. přenesená",J157,0)</f>
        <v>0</v>
      </c>
      <c r="BH157" s="176">
        <f>IF(N157="sníž. přenesená",J157,0)</f>
        <v>0</v>
      </c>
      <c r="BI157" s="176">
        <f>IF(N157="nulová",J157,0)</f>
        <v>0</v>
      </c>
      <c r="BJ157" s="16" t="s">
        <v>80</v>
      </c>
      <c r="BK157" s="176">
        <f>ROUND(I157*H157,2)</f>
        <v>0</v>
      </c>
      <c r="BL157" s="16" t="s">
        <v>133</v>
      </c>
      <c r="BM157" s="175" t="s">
        <v>295</v>
      </c>
    </row>
    <row r="158" spans="1:65" s="2" customFormat="1" ht="11.25">
      <c r="A158" s="33"/>
      <c r="B158" s="34"/>
      <c r="C158" s="35"/>
      <c r="D158" s="177" t="s">
        <v>119</v>
      </c>
      <c r="E158" s="35"/>
      <c r="F158" s="178" t="s">
        <v>296</v>
      </c>
      <c r="G158" s="35"/>
      <c r="H158" s="35"/>
      <c r="I158" s="179"/>
      <c r="J158" s="35"/>
      <c r="K158" s="35"/>
      <c r="L158" s="38"/>
      <c r="M158" s="180"/>
      <c r="N158" s="181"/>
      <c r="O158" s="63"/>
      <c r="P158" s="63"/>
      <c r="Q158" s="63"/>
      <c r="R158" s="63"/>
      <c r="S158" s="63"/>
      <c r="T158" s="64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T158" s="16" t="s">
        <v>119</v>
      </c>
      <c r="AU158" s="16" t="s">
        <v>82</v>
      </c>
    </row>
    <row r="159" spans="1:65" s="2" customFormat="1" ht="33" customHeight="1">
      <c r="A159" s="33"/>
      <c r="B159" s="34"/>
      <c r="C159" s="164" t="s">
        <v>7</v>
      </c>
      <c r="D159" s="164" t="s">
        <v>112</v>
      </c>
      <c r="E159" s="165" t="s">
        <v>297</v>
      </c>
      <c r="F159" s="166" t="s">
        <v>298</v>
      </c>
      <c r="G159" s="167" t="s">
        <v>288</v>
      </c>
      <c r="H159" s="168">
        <v>55</v>
      </c>
      <c r="I159" s="169"/>
      <c r="J159" s="170">
        <f>ROUND(I159*H159,2)</f>
        <v>0</v>
      </c>
      <c r="K159" s="166" t="s">
        <v>116</v>
      </c>
      <c r="L159" s="38"/>
      <c r="M159" s="171" t="s">
        <v>19</v>
      </c>
      <c r="N159" s="172" t="s">
        <v>43</v>
      </c>
      <c r="O159" s="63"/>
      <c r="P159" s="173">
        <f>O159*H159</f>
        <v>0</v>
      </c>
      <c r="Q159" s="173">
        <v>3.8000000000000002E-4</v>
      </c>
      <c r="R159" s="173">
        <f>Q159*H159</f>
        <v>2.0900000000000002E-2</v>
      </c>
      <c r="S159" s="173">
        <v>0</v>
      </c>
      <c r="T159" s="174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75" t="s">
        <v>133</v>
      </c>
      <c r="AT159" s="175" t="s">
        <v>112</v>
      </c>
      <c r="AU159" s="175" t="s">
        <v>82</v>
      </c>
      <c r="AY159" s="16" t="s">
        <v>111</v>
      </c>
      <c r="BE159" s="176">
        <f>IF(N159="základní",J159,0)</f>
        <v>0</v>
      </c>
      <c r="BF159" s="176">
        <f>IF(N159="snížená",J159,0)</f>
        <v>0</v>
      </c>
      <c r="BG159" s="176">
        <f>IF(N159="zákl. přenesená",J159,0)</f>
        <v>0</v>
      </c>
      <c r="BH159" s="176">
        <f>IF(N159="sníž. přenesená",J159,0)</f>
        <v>0</v>
      </c>
      <c r="BI159" s="176">
        <f>IF(N159="nulová",J159,0)</f>
        <v>0</v>
      </c>
      <c r="BJ159" s="16" t="s">
        <v>80</v>
      </c>
      <c r="BK159" s="176">
        <f>ROUND(I159*H159,2)</f>
        <v>0</v>
      </c>
      <c r="BL159" s="16" t="s">
        <v>133</v>
      </c>
      <c r="BM159" s="175" t="s">
        <v>299</v>
      </c>
    </row>
    <row r="160" spans="1:65" s="2" customFormat="1" ht="11.25">
      <c r="A160" s="33"/>
      <c r="B160" s="34"/>
      <c r="C160" s="35"/>
      <c r="D160" s="177" t="s">
        <v>119</v>
      </c>
      <c r="E160" s="35"/>
      <c r="F160" s="178" t="s">
        <v>300</v>
      </c>
      <c r="G160" s="35"/>
      <c r="H160" s="35"/>
      <c r="I160" s="179"/>
      <c r="J160" s="35"/>
      <c r="K160" s="35"/>
      <c r="L160" s="38"/>
      <c r="M160" s="180"/>
      <c r="N160" s="181"/>
      <c r="O160" s="63"/>
      <c r="P160" s="63"/>
      <c r="Q160" s="63"/>
      <c r="R160" s="63"/>
      <c r="S160" s="63"/>
      <c r="T160" s="64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T160" s="16" t="s">
        <v>119</v>
      </c>
      <c r="AU160" s="16" t="s">
        <v>82</v>
      </c>
    </row>
    <row r="161" spans="1:65" s="2" customFormat="1" ht="33" customHeight="1">
      <c r="A161" s="33"/>
      <c r="B161" s="34"/>
      <c r="C161" s="164" t="s">
        <v>301</v>
      </c>
      <c r="D161" s="164" t="s">
        <v>112</v>
      </c>
      <c r="E161" s="165" t="s">
        <v>302</v>
      </c>
      <c r="F161" s="166" t="s">
        <v>303</v>
      </c>
      <c r="G161" s="167" t="s">
        <v>288</v>
      </c>
      <c r="H161" s="168">
        <v>1997</v>
      </c>
      <c r="I161" s="169"/>
      <c r="J161" s="170">
        <f>ROUND(I161*H161,2)</f>
        <v>0</v>
      </c>
      <c r="K161" s="166" t="s">
        <v>116</v>
      </c>
      <c r="L161" s="38"/>
      <c r="M161" s="171" t="s">
        <v>19</v>
      </c>
      <c r="N161" s="172" t="s">
        <v>43</v>
      </c>
      <c r="O161" s="63"/>
      <c r="P161" s="173">
        <f>O161*H161</f>
        <v>0</v>
      </c>
      <c r="Q161" s="173">
        <v>0</v>
      </c>
      <c r="R161" s="173">
        <f>Q161*H161</f>
        <v>0</v>
      </c>
      <c r="S161" s="173">
        <v>0</v>
      </c>
      <c r="T161" s="174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75" t="s">
        <v>133</v>
      </c>
      <c r="AT161" s="175" t="s">
        <v>112</v>
      </c>
      <c r="AU161" s="175" t="s">
        <v>82</v>
      </c>
      <c r="AY161" s="16" t="s">
        <v>111</v>
      </c>
      <c r="BE161" s="176">
        <f>IF(N161="základní",J161,0)</f>
        <v>0</v>
      </c>
      <c r="BF161" s="176">
        <f>IF(N161="snížená",J161,0)</f>
        <v>0</v>
      </c>
      <c r="BG161" s="176">
        <f>IF(N161="zákl. přenesená",J161,0)</f>
        <v>0</v>
      </c>
      <c r="BH161" s="176">
        <f>IF(N161="sníž. přenesená",J161,0)</f>
        <v>0</v>
      </c>
      <c r="BI161" s="176">
        <f>IF(N161="nulová",J161,0)</f>
        <v>0</v>
      </c>
      <c r="BJ161" s="16" t="s">
        <v>80</v>
      </c>
      <c r="BK161" s="176">
        <f>ROUND(I161*H161,2)</f>
        <v>0</v>
      </c>
      <c r="BL161" s="16" t="s">
        <v>133</v>
      </c>
      <c r="BM161" s="175" t="s">
        <v>304</v>
      </c>
    </row>
    <row r="162" spans="1:65" s="2" customFormat="1" ht="11.25">
      <c r="A162" s="33"/>
      <c r="B162" s="34"/>
      <c r="C162" s="35"/>
      <c r="D162" s="177" t="s">
        <v>119</v>
      </c>
      <c r="E162" s="35"/>
      <c r="F162" s="178" t="s">
        <v>305</v>
      </c>
      <c r="G162" s="35"/>
      <c r="H162" s="35"/>
      <c r="I162" s="179"/>
      <c r="J162" s="35"/>
      <c r="K162" s="35"/>
      <c r="L162" s="38"/>
      <c r="M162" s="180"/>
      <c r="N162" s="181"/>
      <c r="O162" s="63"/>
      <c r="P162" s="63"/>
      <c r="Q162" s="63"/>
      <c r="R162" s="63"/>
      <c r="S162" s="63"/>
      <c r="T162" s="64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T162" s="16" t="s">
        <v>119</v>
      </c>
      <c r="AU162" s="16" t="s">
        <v>82</v>
      </c>
    </row>
    <row r="163" spans="1:65" s="14" customFormat="1" ht="11.25">
      <c r="B163" s="208"/>
      <c r="C163" s="209"/>
      <c r="D163" s="182" t="s">
        <v>177</v>
      </c>
      <c r="E163" s="210" t="s">
        <v>19</v>
      </c>
      <c r="F163" s="211" t="s">
        <v>306</v>
      </c>
      <c r="G163" s="209"/>
      <c r="H163" s="210" t="s">
        <v>19</v>
      </c>
      <c r="I163" s="212"/>
      <c r="J163" s="209"/>
      <c r="K163" s="209"/>
      <c r="L163" s="213"/>
      <c r="M163" s="214"/>
      <c r="N163" s="215"/>
      <c r="O163" s="215"/>
      <c r="P163" s="215"/>
      <c r="Q163" s="215"/>
      <c r="R163" s="215"/>
      <c r="S163" s="215"/>
      <c r="T163" s="216"/>
      <c r="AT163" s="217" t="s">
        <v>177</v>
      </c>
      <c r="AU163" s="217" t="s">
        <v>82</v>
      </c>
      <c r="AV163" s="14" t="s">
        <v>80</v>
      </c>
      <c r="AW163" s="14" t="s">
        <v>33</v>
      </c>
      <c r="AX163" s="14" t="s">
        <v>72</v>
      </c>
      <c r="AY163" s="217" t="s">
        <v>111</v>
      </c>
    </row>
    <row r="164" spans="1:65" s="13" customFormat="1" ht="11.25">
      <c r="B164" s="197"/>
      <c r="C164" s="198"/>
      <c r="D164" s="182" t="s">
        <v>177</v>
      </c>
      <c r="E164" s="199" t="s">
        <v>19</v>
      </c>
      <c r="F164" s="200" t="s">
        <v>307</v>
      </c>
      <c r="G164" s="198"/>
      <c r="H164" s="201">
        <v>1997</v>
      </c>
      <c r="I164" s="202"/>
      <c r="J164" s="198"/>
      <c r="K164" s="198"/>
      <c r="L164" s="203"/>
      <c r="M164" s="204"/>
      <c r="N164" s="205"/>
      <c r="O164" s="205"/>
      <c r="P164" s="205"/>
      <c r="Q164" s="205"/>
      <c r="R164" s="205"/>
      <c r="S164" s="205"/>
      <c r="T164" s="206"/>
      <c r="AT164" s="207" t="s">
        <v>177</v>
      </c>
      <c r="AU164" s="207" t="s">
        <v>82</v>
      </c>
      <c r="AV164" s="13" t="s">
        <v>82</v>
      </c>
      <c r="AW164" s="13" t="s">
        <v>33</v>
      </c>
      <c r="AX164" s="13" t="s">
        <v>72</v>
      </c>
      <c r="AY164" s="207" t="s">
        <v>111</v>
      </c>
    </row>
    <row r="165" spans="1:65" s="2" customFormat="1" ht="55.5" customHeight="1">
      <c r="A165" s="33"/>
      <c r="B165" s="34"/>
      <c r="C165" s="164" t="s">
        <v>308</v>
      </c>
      <c r="D165" s="164" t="s">
        <v>112</v>
      </c>
      <c r="E165" s="165" t="s">
        <v>309</v>
      </c>
      <c r="F165" s="166" t="s">
        <v>310</v>
      </c>
      <c r="G165" s="167" t="s">
        <v>288</v>
      </c>
      <c r="H165" s="168">
        <v>1997</v>
      </c>
      <c r="I165" s="169"/>
      <c r="J165" s="170">
        <f>ROUND(I165*H165,2)</f>
        <v>0</v>
      </c>
      <c r="K165" s="166" t="s">
        <v>116</v>
      </c>
      <c r="L165" s="38"/>
      <c r="M165" s="171" t="s">
        <v>19</v>
      </c>
      <c r="N165" s="172" t="s">
        <v>43</v>
      </c>
      <c r="O165" s="63"/>
      <c r="P165" s="173">
        <f>O165*H165</f>
        <v>0</v>
      </c>
      <c r="Q165" s="173">
        <v>2.2000000000000001E-4</v>
      </c>
      <c r="R165" s="173">
        <f>Q165*H165</f>
        <v>0.43934000000000001</v>
      </c>
      <c r="S165" s="173">
        <v>0</v>
      </c>
      <c r="T165" s="174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75" t="s">
        <v>133</v>
      </c>
      <c r="AT165" s="175" t="s">
        <v>112</v>
      </c>
      <c r="AU165" s="175" t="s">
        <v>82</v>
      </c>
      <c r="AY165" s="16" t="s">
        <v>111</v>
      </c>
      <c r="BE165" s="176">
        <f>IF(N165="základní",J165,0)</f>
        <v>0</v>
      </c>
      <c r="BF165" s="176">
        <f>IF(N165="snížená",J165,0)</f>
        <v>0</v>
      </c>
      <c r="BG165" s="176">
        <f>IF(N165="zákl. přenesená",J165,0)</f>
        <v>0</v>
      </c>
      <c r="BH165" s="176">
        <f>IF(N165="sníž. přenesená",J165,0)</f>
        <v>0</v>
      </c>
      <c r="BI165" s="176">
        <f>IF(N165="nulová",J165,0)</f>
        <v>0</v>
      </c>
      <c r="BJ165" s="16" t="s">
        <v>80</v>
      </c>
      <c r="BK165" s="176">
        <f>ROUND(I165*H165,2)</f>
        <v>0</v>
      </c>
      <c r="BL165" s="16" t="s">
        <v>133</v>
      </c>
      <c r="BM165" s="175" t="s">
        <v>311</v>
      </c>
    </row>
    <row r="166" spans="1:65" s="2" customFormat="1" ht="11.25">
      <c r="A166" s="33"/>
      <c r="B166" s="34"/>
      <c r="C166" s="35"/>
      <c r="D166" s="177" t="s">
        <v>119</v>
      </c>
      <c r="E166" s="35"/>
      <c r="F166" s="178" t="s">
        <v>312</v>
      </c>
      <c r="G166" s="35"/>
      <c r="H166" s="35"/>
      <c r="I166" s="179"/>
      <c r="J166" s="35"/>
      <c r="K166" s="35"/>
      <c r="L166" s="38"/>
      <c r="M166" s="180"/>
      <c r="N166" s="181"/>
      <c r="O166" s="63"/>
      <c r="P166" s="63"/>
      <c r="Q166" s="63"/>
      <c r="R166" s="63"/>
      <c r="S166" s="63"/>
      <c r="T166" s="64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T166" s="16" t="s">
        <v>119</v>
      </c>
      <c r="AU166" s="16" t="s">
        <v>82</v>
      </c>
    </row>
    <row r="167" spans="1:65" s="2" customFormat="1" ht="62.65" customHeight="1">
      <c r="A167" s="33"/>
      <c r="B167" s="34"/>
      <c r="C167" s="164" t="s">
        <v>313</v>
      </c>
      <c r="D167" s="164" t="s">
        <v>112</v>
      </c>
      <c r="E167" s="165" t="s">
        <v>314</v>
      </c>
      <c r="F167" s="166" t="s">
        <v>315</v>
      </c>
      <c r="G167" s="167" t="s">
        <v>288</v>
      </c>
      <c r="H167" s="168">
        <v>1800</v>
      </c>
      <c r="I167" s="169"/>
      <c r="J167" s="170">
        <f>ROUND(I167*H167,2)</f>
        <v>0</v>
      </c>
      <c r="K167" s="166" t="s">
        <v>116</v>
      </c>
      <c r="L167" s="38"/>
      <c r="M167" s="171" t="s">
        <v>19</v>
      </c>
      <c r="N167" s="172" t="s">
        <v>43</v>
      </c>
      <c r="O167" s="63"/>
      <c r="P167" s="173">
        <f>O167*H167</f>
        <v>0</v>
      </c>
      <c r="Q167" s="173">
        <v>0</v>
      </c>
      <c r="R167" s="173">
        <f>Q167*H167</f>
        <v>0</v>
      </c>
      <c r="S167" s="173">
        <v>0</v>
      </c>
      <c r="T167" s="174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75" t="s">
        <v>133</v>
      </c>
      <c r="AT167" s="175" t="s">
        <v>112</v>
      </c>
      <c r="AU167" s="175" t="s">
        <v>82</v>
      </c>
      <c r="AY167" s="16" t="s">
        <v>111</v>
      </c>
      <c r="BE167" s="176">
        <f>IF(N167="základní",J167,0)</f>
        <v>0</v>
      </c>
      <c r="BF167" s="176">
        <f>IF(N167="snížená",J167,0)</f>
        <v>0</v>
      </c>
      <c r="BG167" s="176">
        <f>IF(N167="zákl. přenesená",J167,0)</f>
        <v>0</v>
      </c>
      <c r="BH167" s="176">
        <f>IF(N167="sníž. přenesená",J167,0)</f>
        <v>0</v>
      </c>
      <c r="BI167" s="176">
        <f>IF(N167="nulová",J167,0)</f>
        <v>0</v>
      </c>
      <c r="BJ167" s="16" t="s">
        <v>80</v>
      </c>
      <c r="BK167" s="176">
        <f>ROUND(I167*H167,2)</f>
        <v>0</v>
      </c>
      <c r="BL167" s="16" t="s">
        <v>133</v>
      </c>
      <c r="BM167" s="175" t="s">
        <v>316</v>
      </c>
    </row>
    <row r="168" spans="1:65" s="2" customFormat="1" ht="11.25">
      <c r="A168" s="33"/>
      <c r="B168" s="34"/>
      <c r="C168" s="35"/>
      <c r="D168" s="177" t="s">
        <v>119</v>
      </c>
      <c r="E168" s="35"/>
      <c r="F168" s="178" t="s">
        <v>317</v>
      </c>
      <c r="G168" s="35"/>
      <c r="H168" s="35"/>
      <c r="I168" s="179"/>
      <c r="J168" s="35"/>
      <c r="K168" s="35"/>
      <c r="L168" s="38"/>
      <c r="M168" s="180"/>
      <c r="N168" s="181"/>
      <c r="O168" s="63"/>
      <c r="P168" s="63"/>
      <c r="Q168" s="63"/>
      <c r="R168" s="63"/>
      <c r="S168" s="63"/>
      <c r="T168" s="64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T168" s="16" t="s">
        <v>119</v>
      </c>
      <c r="AU168" s="16" t="s">
        <v>82</v>
      </c>
    </row>
    <row r="169" spans="1:65" s="2" customFormat="1" ht="66.75" customHeight="1">
      <c r="A169" s="33"/>
      <c r="B169" s="34"/>
      <c r="C169" s="164" t="s">
        <v>318</v>
      </c>
      <c r="D169" s="164" t="s">
        <v>112</v>
      </c>
      <c r="E169" s="165" t="s">
        <v>319</v>
      </c>
      <c r="F169" s="166" t="s">
        <v>320</v>
      </c>
      <c r="G169" s="167" t="s">
        <v>288</v>
      </c>
      <c r="H169" s="168">
        <v>18</v>
      </c>
      <c r="I169" s="169"/>
      <c r="J169" s="170">
        <f>ROUND(I169*H169,2)</f>
        <v>0</v>
      </c>
      <c r="K169" s="166" t="s">
        <v>116</v>
      </c>
      <c r="L169" s="38"/>
      <c r="M169" s="171" t="s">
        <v>19</v>
      </c>
      <c r="N169" s="172" t="s">
        <v>43</v>
      </c>
      <c r="O169" s="63"/>
      <c r="P169" s="173">
        <f>O169*H169</f>
        <v>0</v>
      </c>
      <c r="Q169" s="173">
        <v>0</v>
      </c>
      <c r="R169" s="173">
        <f>Q169*H169</f>
        <v>0</v>
      </c>
      <c r="S169" s="173">
        <v>8.5999999999999993E-2</v>
      </c>
      <c r="T169" s="174">
        <f>S169*H169</f>
        <v>1.5479999999999998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75" t="s">
        <v>133</v>
      </c>
      <c r="AT169" s="175" t="s">
        <v>112</v>
      </c>
      <c r="AU169" s="175" t="s">
        <v>82</v>
      </c>
      <c r="AY169" s="16" t="s">
        <v>111</v>
      </c>
      <c r="BE169" s="176">
        <f>IF(N169="základní",J169,0)</f>
        <v>0</v>
      </c>
      <c r="BF169" s="176">
        <f>IF(N169="snížená",J169,0)</f>
        <v>0</v>
      </c>
      <c r="BG169" s="176">
        <f>IF(N169="zákl. přenesená",J169,0)</f>
        <v>0</v>
      </c>
      <c r="BH169" s="176">
        <f>IF(N169="sníž. přenesená",J169,0)</f>
        <v>0</v>
      </c>
      <c r="BI169" s="176">
        <f>IF(N169="nulová",J169,0)</f>
        <v>0</v>
      </c>
      <c r="BJ169" s="16" t="s">
        <v>80</v>
      </c>
      <c r="BK169" s="176">
        <f>ROUND(I169*H169,2)</f>
        <v>0</v>
      </c>
      <c r="BL169" s="16" t="s">
        <v>133</v>
      </c>
      <c r="BM169" s="175" t="s">
        <v>321</v>
      </c>
    </row>
    <row r="170" spans="1:65" s="2" customFormat="1" ht="11.25">
      <c r="A170" s="33"/>
      <c r="B170" s="34"/>
      <c r="C170" s="35"/>
      <c r="D170" s="177" t="s">
        <v>119</v>
      </c>
      <c r="E170" s="35"/>
      <c r="F170" s="178" t="s">
        <v>322</v>
      </c>
      <c r="G170" s="35"/>
      <c r="H170" s="35"/>
      <c r="I170" s="179"/>
      <c r="J170" s="35"/>
      <c r="K170" s="35"/>
      <c r="L170" s="38"/>
      <c r="M170" s="180"/>
      <c r="N170" s="181"/>
      <c r="O170" s="63"/>
      <c r="P170" s="63"/>
      <c r="Q170" s="63"/>
      <c r="R170" s="63"/>
      <c r="S170" s="63"/>
      <c r="T170" s="64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T170" s="16" t="s">
        <v>119</v>
      </c>
      <c r="AU170" s="16" t="s">
        <v>82</v>
      </c>
    </row>
    <row r="171" spans="1:65" s="14" customFormat="1" ht="11.25">
      <c r="B171" s="208"/>
      <c r="C171" s="209"/>
      <c r="D171" s="182" t="s">
        <v>177</v>
      </c>
      <c r="E171" s="210" t="s">
        <v>19</v>
      </c>
      <c r="F171" s="211" t="s">
        <v>323</v>
      </c>
      <c r="G171" s="209"/>
      <c r="H171" s="210" t="s">
        <v>19</v>
      </c>
      <c r="I171" s="212"/>
      <c r="J171" s="209"/>
      <c r="K171" s="209"/>
      <c r="L171" s="213"/>
      <c r="M171" s="214"/>
      <c r="N171" s="215"/>
      <c r="O171" s="215"/>
      <c r="P171" s="215"/>
      <c r="Q171" s="215"/>
      <c r="R171" s="215"/>
      <c r="S171" s="215"/>
      <c r="T171" s="216"/>
      <c r="AT171" s="217" t="s">
        <v>177</v>
      </c>
      <c r="AU171" s="217" t="s">
        <v>82</v>
      </c>
      <c r="AV171" s="14" t="s">
        <v>80</v>
      </c>
      <c r="AW171" s="14" t="s">
        <v>33</v>
      </c>
      <c r="AX171" s="14" t="s">
        <v>72</v>
      </c>
      <c r="AY171" s="217" t="s">
        <v>111</v>
      </c>
    </row>
    <row r="172" spans="1:65" s="13" customFormat="1" ht="11.25">
      <c r="B172" s="197"/>
      <c r="C172" s="198"/>
      <c r="D172" s="182" t="s">
        <v>177</v>
      </c>
      <c r="E172" s="199" t="s">
        <v>19</v>
      </c>
      <c r="F172" s="200" t="s">
        <v>280</v>
      </c>
      <c r="G172" s="198"/>
      <c r="H172" s="201">
        <v>18</v>
      </c>
      <c r="I172" s="202"/>
      <c r="J172" s="198"/>
      <c r="K172" s="198"/>
      <c r="L172" s="203"/>
      <c r="M172" s="204"/>
      <c r="N172" s="205"/>
      <c r="O172" s="205"/>
      <c r="P172" s="205"/>
      <c r="Q172" s="205"/>
      <c r="R172" s="205"/>
      <c r="S172" s="205"/>
      <c r="T172" s="206"/>
      <c r="AT172" s="207" t="s">
        <v>177</v>
      </c>
      <c r="AU172" s="207" t="s">
        <v>82</v>
      </c>
      <c r="AV172" s="13" t="s">
        <v>82</v>
      </c>
      <c r="AW172" s="13" t="s">
        <v>33</v>
      </c>
      <c r="AX172" s="13" t="s">
        <v>72</v>
      </c>
      <c r="AY172" s="207" t="s">
        <v>111</v>
      </c>
    </row>
    <row r="173" spans="1:65" s="2" customFormat="1" ht="62.65" customHeight="1">
      <c r="A173" s="33"/>
      <c r="B173" s="34"/>
      <c r="C173" s="164" t="s">
        <v>324</v>
      </c>
      <c r="D173" s="164" t="s">
        <v>112</v>
      </c>
      <c r="E173" s="165" t="s">
        <v>325</v>
      </c>
      <c r="F173" s="166" t="s">
        <v>326</v>
      </c>
      <c r="G173" s="167" t="s">
        <v>174</v>
      </c>
      <c r="H173" s="168">
        <v>14380</v>
      </c>
      <c r="I173" s="169"/>
      <c r="J173" s="170">
        <f>ROUND(I173*H173,2)</f>
        <v>0</v>
      </c>
      <c r="K173" s="166" t="s">
        <v>116</v>
      </c>
      <c r="L173" s="38"/>
      <c r="M173" s="171" t="s">
        <v>19</v>
      </c>
      <c r="N173" s="172" t="s">
        <v>43</v>
      </c>
      <c r="O173" s="63"/>
      <c r="P173" s="173">
        <f>O173*H173</f>
        <v>0</v>
      </c>
      <c r="Q173" s="173">
        <v>0</v>
      </c>
      <c r="R173" s="173">
        <f>Q173*H173</f>
        <v>0</v>
      </c>
      <c r="S173" s="173">
        <v>0.01</v>
      </c>
      <c r="T173" s="174">
        <f>S173*H173</f>
        <v>143.80000000000001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75" t="s">
        <v>133</v>
      </c>
      <c r="AT173" s="175" t="s">
        <v>112</v>
      </c>
      <c r="AU173" s="175" t="s">
        <v>82</v>
      </c>
      <c r="AY173" s="16" t="s">
        <v>111</v>
      </c>
      <c r="BE173" s="176">
        <f>IF(N173="základní",J173,0)</f>
        <v>0</v>
      </c>
      <c r="BF173" s="176">
        <f>IF(N173="snížená",J173,0)</f>
        <v>0</v>
      </c>
      <c r="BG173" s="176">
        <f>IF(N173="zákl. přenesená",J173,0)</f>
        <v>0</v>
      </c>
      <c r="BH173" s="176">
        <f>IF(N173="sníž. přenesená",J173,0)</f>
        <v>0</v>
      </c>
      <c r="BI173" s="176">
        <f>IF(N173="nulová",J173,0)</f>
        <v>0</v>
      </c>
      <c r="BJ173" s="16" t="s">
        <v>80</v>
      </c>
      <c r="BK173" s="176">
        <f>ROUND(I173*H173,2)</f>
        <v>0</v>
      </c>
      <c r="BL173" s="16" t="s">
        <v>133</v>
      </c>
      <c r="BM173" s="175" t="s">
        <v>327</v>
      </c>
    </row>
    <row r="174" spans="1:65" s="2" customFormat="1" ht="11.25">
      <c r="A174" s="33"/>
      <c r="B174" s="34"/>
      <c r="C174" s="35"/>
      <c r="D174" s="177" t="s">
        <v>119</v>
      </c>
      <c r="E174" s="35"/>
      <c r="F174" s="178" t="s">
        <v>328</v>
      </c>
      <c r="G174" s="35"/>
      <c r="H174" s="35"/>
      <c r="I174" s="179"/>
      <c r="J174" s="35"/>
      <c r="K174" s="35"/>
      <c r="L174" s="38"/>
      <c r="M174" s="180"/>
      <c r="N174" s="181"/>
      <c r="O174" s="63"/>
      <c r="P174" s="63"/>
      <c r="Q174" s="63"/>
      <c r="R174" s="63"/>
      <c r="S174" s="63"/>
      <c r="T174" s="64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T174" s="16" t="s">
        <v>119</v>
      </c>
      <c r="AU174" s="16" t="s">
        <v>82</v>
      </c>
    </row>
    <row r="175" spans="1:65" s="2" customFormat="1" ht="49.15" customHeight="1">
      <c r="A175" s="33"/>
      <c r="B175" s="34"/>
      <c r="C175" s="164" t="s">
        <v>329</v>
      </c>
      <c r="D175" s="164" t="s">
        <v>112</v>
      </c>
      <c r="E175" s="165" t="s">
        <v>330</v>
      </c>
      <c r="F175" s="166" t="s">
        <v>331</v>
      </c>
      <c r="G175" s="167" t="s">
        <v>183</v>
      </c>
      <c r="H175" s="168">
        <v>0.4</v>
      </c>
      <c r="I175" s="169"/>
      <c r="J175" s="170">
        <f>ROUND(I175*H175,2)</f>
        <v>0</v>
      </c>
      <c r="K175" s="166" t="s">
        <v>116</v>
      </c>
      <c r="L175" s="38"/>
      <c r="M175" s="171" t="s">
        <v>19</v>
      </c>
      <c r="N175" s="172" t="s">
        <v>43</v>
      </c>
      <c r="O175" s="63"/>
      <c r="P175" s="173">
        <f>O175*H175</f>
        <v>0</v>
      </c>
      <c r="Q175" s="173">
        <v>0</v>
      </c>
      <c r="R175" s="173">
        <f>Q175*H175</f>
        <v>0</v>
      </c>
      <c r="S175" s="173">
        <v>2.4</v>
      </c>
      <c r="T175" s="174">
        <f>S175*H175</f>
        <v>0.96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75" t="s">
        <v>133</v>
      </c>
      <c r="AT175" s="175" t="s">
        <v>112</v>
      </c>
      <c r="AU175" s="175" t="s">
        <v>82</v>
      </c>
      <c r="AY175" s="16" t="s">
        <v>111</v>
      </c>
      <c r="BE175" s="176">
        <f>IF(N175="základní",J175,0)</f>
        <v>0</v>
      </c>
      <c r="BF175" s="176">
        <f>IF(N175="snížená",J175,0)</f>
        <v>0</v>
      </c>
      <c r="BG175" s="176">
        <f>IF(N175="zákl. přenesená",J175,0)</f>
        <v>0</v>
      </c>
      <c r="BH175" s="176">
        <f>IF(N175="sníž. přenesená",J175,0)</f>
        <v>0</v>
      </c>
      <c r="BI175" s="176">
        <f>IF(N175="nulová",J175,0)</f>
        <v>0</v>
      </c>
      <c r="BJ175" s="16" t="s">
        <v>80</v>
      </c>
      <c r="BK175" s="176">
        <f>ROUND(I175*H175,2)</f>
        <v>0</v>
      </c>
      <c r="BL175" s="16" t="s">
        <v>133</v>
      </c>
      <c r="BM175" s="175" t="s">
        <v>332</v>
      </c>
    </row>
    <row r="176" spans="1:65" s="2" customFormat="1" ht="11.25">
      <c r="A176" s="33"/>
      <c r="B176" s="34"/>
      <c r="C176" s="35"/>
      <c r="D176" s="177" t="s">
        <v>119</v>
      </c>
      <c r="E176" s="35"/>
      <c r="F176" s="178" t="s">
        <v>333</v>
      </c>
      <c r="G176" s="35"/>
      <c r="H176" s="35"/>
      <c r="I176" s="179"/>
      <c r="J176" s="35"/>
      <c r="K176" s="35"/>
      <c r="L176" s="38"/>
      <c r="M176" s="180"/>
      <c r="N176" s="181"/>
      <c r="O176" s="63"/>
      <c r="P176" s="63"/>
      <c r="Q176" s="63"/>
      <c r="R176" s="63"/>
      <c r="S176" s="63"/>
      <c r="T176" s="64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T176" s="16" t="s">
        <v>119</v>
      </c>
      <c r="AU176" s="16" t="s">
        <v>82</v>
      </c>
    </row>
    <row r="177" spans="1:65" s="14" customFormat="1" ht="11.25">
      <c r="B177" s="208"/>
      <c r="C177" s="209"/>
      <c r="D177" s="182" t="s">
        <v>177</v>
      </c>
      <c r="E177" s="210" t="s">
        <v>19</v>
      </c>
      <c r="F177" s="211" t="s">
        <v>334</v>
      </c>
      <c r="G177" s="209"/>
      <c r="H177" s="210" t="s">
        <v>19</v>
      </c>
      <c r="I177" s="212"/>
      <c r="J177" s="209"/>
      <c r="K177" s="209"/>
      <c r="L177" s="213"/>
      <c r="M177" s="214"/>
      <c r="N177" s="215"/>
      <c r="O177" s="215"/>
      <c r="P177" s="215"/>
      <c r="Q177" s="215"/>
      <c r="R177" s="215"/>
      <c r="S177" s="215"/>
      <c r="T177" s="216"/>
      <c r="AT177" s="217" t="s">
        <v>177</v>
      </c>
      <c r="AU177" s="217" t="s">
        <v>82</v>
      </c>
      <c r="AV177" s="14" t="s">
        <v>80</v>
      </c>
      <c r="AW177" s="14" t="s">
        <v>33</v>
      </c>
      <c r="AX177" s="14" t="s">
        <v>72</v>
      </c>
      <c r="AY177" s="217" t="s">
        <v>111</v>
      </c>
    </row>
    <row r="178" spans="1:65" s="14" customFormat="1" ht="11.25">
      <c r="B178" s="208"/>
      <c r="C178" s="209"/>
      <c r="D178" s="182" t="s">
        <v>177</v>
      </c>
      <c r="E178" s="210" t="s">
        <v>19</v>
      </c>
      <c r="F178" s="211" t="s">
        <v>335</v>
      </c>
      <c r="G178" s="209"/>
      <c r="H178" s="210" t="s">
        <v>19</v>
      </c>
      <c r="I178" s="212"/>
      <c r="J178" s="209"/>
      <c r="K178" s="209"/>
      <c r="L178" s="213"/>
      <c r="M178" s="214"/>
      <c r="N178" s="215"/>
      <c r="O178" s="215"/>
      <c r="P178" s="215"/>
      <c r="Q178" s="215"/>
      <c r="R178" s="215"/>
      <c r="S178" s="215"/>
      <c r="T178" s="216"/>
      <c r="AT178" s="217" t="s">
        <v>177</v>
      </c>
      <c r="AU178" s="217" t="s">
        <v>82</v>
      </c>
      <c r="AV178" s="14" t="s">
        <v>80</v>
      </c>
      <c r="AW178" s="14" t="s">
        <v>33</v>
      </c>
      <c r="AX178" s="14" t="s">
        <v>72</v>
      </c>
      <c r="AY178" s="217" t="s">
        <v>111</v>
      </c>
    </row>
    <row r="179" spans="1:65" s="13" customFormat="1" ht="11.25">
      <c r="B179" s="197"/>
      <c r="C179" s="198"/>
      <c r="D179" s="182" t="s">
        <v>177</v>
      </c>
      <c r="E179" s="199" t="s">
        <v>19</v>
      </c>
      <c r="F179" s="200" t="s">
        <v>336</v>
      </c>
      <c r="G179" s="198"/>
      <c r="H179" s="201">
        <v>0.4</v>
      </c>
      <c r="I179" s="202"/>
      <c r="J179" s="198"/>
      <c r="K179" s="198"/>
      <c r="L179" s="203"/>
      <c r="M179" s="204"/>
      <c r="N179" s="205"/>
      <c r="O179" s="205"/>
      <c r="P179" s="205"/>
      <c r="Q179" s="205"/>
      <c r="R179" s="205"/>
      <c r="S179" s="205"/>
      <c r="T179" s="206"/>
      <c r="AT179" s="207" t="s">
        <v>177</v>
      </c>
      <c r="AU179" s="207" t="s">
        <v>82</v>
      </c>
      <c r="AV179" s="13" t="s">
        <v>82</v>
      </c>
      <c r="AW179" s="13" t="s">
        <v>33</v>
      </c>
      <c r="AX179" s="13" t="s">
        <v>72</v>
      </c>
      <c r="AY179" s="207" t="s">
        <v>111</v>
      </c>
    </row>
    <row r="180" spans="1:65" s="11" customFormat="1" ht="22.9" customHeight="1">
      <c r="B180" s="150"/>
      <c r="C180" s="151"/>
      <c r="D180" s="152" t="s">
        <v>71</v>
      </c>
      <c r="E180" s="195" t="s">
        <v>337</v>
      </c>
      <c r="F180" s="195" t="s">
        <v>338</v>
      </c>
      <c r="G180" s="151"/>
      <c r="H180" s="151"/>
      <c r="I180" s="154"/>
      <c r="J180" s="196">
        <f>BK180</f>
        <v>0</v>
      </c>
      <c r="K180" s="151"/>
      <c r="L180" s="156"/>
      <c r="M180" s="157"/>
      <c r="N180" s="158"/>
      <c r="O180" s="158"/>
      <c r="P180" s="159">
        <f>SUM(P181:P182)</f>
        <v>0</v>
      </c>
      <c r="Q180" s="158"/>
      <c r="R180" s="159">
        <f>SUM(R181:R182)</f>
        <v>0</v>
      </c>
      <c r="S180" s="158"/>
      <c r="T180" s="160">
        <f>SUM(T181:T182)</f>
        <v>0</v>
      </c>
      <c r="AR180" s="161" t="s">
        <v>80</v>
      </c>
      <c r="AT180" s="162" t="s">
        <v>71</v>
      </c>
      <c r="AU180" s="162" t="s">
        <v>80</v>
      </c>
      <c r="AY180" s="161" t="s">
        <v>111</v>
      </c>
      <c r="BK180" s="163">
        <f>SUM(BK181:BK182)</f>
        <v>0</v>
      </c>
    </row>
    <row r="181" spans="1:65" s="2" customFormat="1" ht="44.25" customHeight="1">
      <c r="A181" s="33"/>
      <c r="B181" s="34"/>
      <c r="C181" s="164" t="s">
        <v>339</v>
      </c>
      <c r="D181" s="164" t="s">
        <v>112</v>
      </c>
      <c r="E181" s="165" t="s">
        <v>340</v>
      </c>
      <c r="F181" s="166" t="s">
        <v>341</v>
      </c>
      <c r="G181" s="167" t="s">
        <v>206</v>
      </c>
      <c r="H181" s="168">
        <v>622.25300000000004</v>
      </c>
      <c r="I181" s="169"/>
      <c r="J181" s="170">
        <f>ROUND(I181*H181,2)</f>
        <v>0</v>
      </c>
      <c r="K181" s="166" t="s">
        <v>116</v>
      </c>
      <c r="L181" s="38"/>
      <c r="M181" s="171" t="s">
        <v>19</v>
      </c>
      <c r="N181" s="172" t="s">
        <v>43</v>
      </c>
      <c r="O181" s="63"/>
      <c r="P181" s="173">
        <f>O181*H181</f>
        <v>0</v>
      </c>
      <c r="Q181" s="173">
        <v>0</v>
      </c>
      <c r="R181" s="173">
        <f>Q181*H181</f>
        <v>0</v>
      </c>
      <c r="S181" s="173">
        <v>0</v>
      </c>
      <c r="T181" s="174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75" t="s">
        <v>133</v>
      </c>
      <c r="AT181" s="175" t="s">
        <v>112</v>
      </c>
      <c r="AU181" s="175" t="s">
        <v>82</v>
      </c>
      <c r="AY181" s="16" t="s">
        <v>111</v>
      </c>
      <c r="BE181" s="176">
        <f>IF(N181="základní",J181,0)</f>
        <v>0</v>
      </c>
      <c r="BF181" s="176">
        <f>IF(N181="snížená",J181,0)</f>
        <v>0</v>
      </c>
      <c r="BG181" s="176">
        <f>IF(N181="zákl. přenesená",J181,0)</f>
        <v>0</v>
      </c>
      <c r="BH181" s="176">
        <f>IF(N181="sníž. přenesená",J181,0)</f>
        <v>0</v>
      </c>
      <c r="BI181" s="176">
        <f>IF(N181="nulová",J181,0)</f>
        <v>0</v>
      </c>
      <c r="BJ181" s="16" t="s">
        <v>80</v>
      </c>
      <c r="BK181" s="176">
        <f>ROUND(I181*H181,2)</f>
        <v>0</v>
      </c>
      <c r="BL181" s="16" t="s">
        <v>133</v>
      </c>
      <c r="BM181" s="175" t="s">
        <v>342</v>
      </c>
    </row>
    <row r="182" spans="1:65" s="2" customFormat="1" ht="11.25">
      <c r="A182" s="33"/>
      <c r="B182" s="34"/>
      <c r="C182" s="35"/>
      <c r="D182" s="177" t="s">
        <v>119</v>
      </c>
      <c r="E182" s="35"/>
      <c r="F182" s="178" t="s">
        <v>343</v>
      </c>
      <c r="G182" s="35"/>
      <c r="H182" s="35"/>
      <c r="I182" s="179"/>
      <c r="J182" s="35"/>
      <c r="K182" s="35"/>
      <c r="L182" s="38"/>
      <c r="M182" s="180"/>
      <c r="N182" s="181"/>
      <c r="O182" s="63"/>
      <c r="P182" s="63"/>
      <c r="Q182" s="63"/>
      <c r="R182" s="63"/>
      <c r="S182" s="63"/>
      <c r="T182" s="64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T182" s="16" t="s">
        <v>119</v>
      </c>
      <c r="AU182" s="16" t="s">
        <v>82</v>
      </c>
    </row>
    <row r="183" spans="1:65" s="11" customFormat="1" ht="22.9" customHeight="1">
      <c r="B183" s="150"/>
      <c r="C183" s="151"/>
      <c r="D183" s="152" t="s">
        <v>71</v>
      </c>
      <c r="E183" s="195" t="s">
        <v>344</v>
      </c>
      <c r="F183" s="195" t="s">
        <v>345</v>
      </c>
      <c r="G183" s="151"/>
      <c r="H183" s="151"/>
      <c r="I183" s="154"/>
      <c r="J183" s="196">
        <f>BK183</f>
        <v>0</v>
      </c>
      <c r="K183" s="151"/>
      <c r="L183" s="156"/>
      <c r="M183" s="157"/>
      <c r="N183" s="158"/>
      <c r="O183" s="158"/>
      <c r="P183" s="159">
        <f>SUM(P184:P218)</f>
        <v>0</v>
      </c>
      <c r="Q183" s="158"/>
      <c r="R183" s="159">
        <f>SUM(R184:R218)</f>
        <v>0</v>
      </c>
      <c r="S183" s="158"/>
      <c r="T183" s="160">
        <f>SUM(T184:T218)</f>
        <v>0</v>
      </c>
      <c r="AR183" s="161" t="s">
        <v>80</v>
      </c>
      <c r="AT183" s="162" t="s">
        <v>71</v>
      </c>
      <c r="AU183" s="162" t="s">
        <v>80</v>
      </c>
      <c r="AY183" s="161" t="s">
        <v>111</v>
      </c>
      <c r="BK183" s="163">
        <f>SUM(BK184:BK218)</f>
        <v>0</v>
      </c>
    </row>
    <row r="184" spans="1:65" s="2" customFormat="1" ht="24.2" customHeight="1">
      <c r="A184" s="33"/>
      <c r="B184" s="34"/>
      <c r="C184" s="164" t="s">
        <v>346</v>
      </c>
      <c r="D184" s="164" t="s">
        <v>112</v>
      </c>
      <c r="E184" s="165" t="s">
        <v>347</v>
      </c>
      <c r="F184" s="166" t="s">
        <v>348</v>
      </c>
      <c r="G184" s="167" t="s">
        <v>206</v>
      </c>
      <c r="H184" s="168">
        <v>715.5</v>
      </c>
      <c r="I184" s="169"/>
      <c r="J184" s="170">
        <f>ROUND(I184*H184,2)</f>
        <v>0</v>
      </c>
      <c r="K184" s="166" t="s">
        <v>116</v>
      </c>
      <c r="L184" s="38"/>
      <c r="M184" s="171" t="s">
        <v>19</v>
      </c>
      <c r="N184" s="172" t="s">
        <v>43</v>
      </c>
      <c r="O184" s="63"/>
      <c r="P184" s="173">
        <f>O184*H184</f>
        <v>0</v>
      </c>
      <c r="Q184" s="173">
        <v>0</v>
      </c>
      <c r="R184" s="173">
        <f>Q184*H184</f>
        <v>0</v>
      </c>
      <c r="S184" s="173">
        <v>0</v>
      </c>
      <c r="T184" s="174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75" t="s">
        <v>133</v>
      </c>
      <c r="AT184" s="175" t="s">
        <v>112</v>
      </c>
      <c r="AU184" s="175" t="s">
        <v>82</v>
      </c>
      <c r="AY184" s="16" t="s">
        <v>111</v>
      </c>
      <c r="BE184" s="176">
        <f>IF(N184="základní",J184,0)</f>
        <v>0</v>
      </c>
      <c r="BF184" s="176">
        <f>IF(N184="snížená",J184,0)</f>
        <v>0</v>
      </c>
      <c r="BG184" s="176">
        <f>IF(N184="zákl. přenesená",J184,0)</f>
        <v>0</v>
      </c>
      <c r="BH184" s="176">
        <f>IF(N184="sníž. přenesená",J184,0)</f>
        <v>0</v>
      </c>
      <c r="BI184" s="176">
        <f>IF(N184="nulová",J184,0)</f>
        <v>0</v>
      </c>
      <c r="BJ184" s="16" t="s">
        <v>80</v>
      </c>
      <c r="BK184" s="176">
        <f>ROUND(I184*H184,2)</f>
        <v>0</v>
      </c>
      <c r="BL184" s="16" t="s">
        <v>133</v>
      </c>
      <c r="BM184" s="175" t="s">
        <v>349</v>
      </c>
    </row>
    <row r="185" spans="1:65" s="2" customFormat="1" ht="11.25">
      <c r="A185" s="33"/>
      <c r="B185" s="34"/>
      <c r="C185" s="35"/>
      <c r="D185" s="177" t="s">
        <v>119</v>
      </c>
      <c r="E185" s="35"/>
      <c r="F185" s="178" t="s">
        <v>350</v>
      </c>
      <c r="G185" s="35"/>
      <c r="H185" s="35"/>
      <c r="I185" s="179"/>
      <c r="J185" s="35"/>
      <c r="K185" s="35"/>
      <c r="L185" s="38"/>
      <c r="M185" s="180"/>
      <c r="N185" s="181"/>
      <c r="O185" s="63"/>
      <c r="P185" s="63"/>
      <c r="Q185" s="63"/>
      <c r="R185" s="63"/>
      <c r="S185" s="63"/>
      <c r="T185" s="64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T185" s="16" t="s">
        <v>119</v>
      </c>
      <c r="AU185" s="16" t="s">
        <v>82</v>
      </c>
    </row>
    <row r="186" spans="1:65" s="2" customFormat="1" ht="19.5">
      <c r="A186" s="33"/>
      <c r="B186" s="34"/>
      <c r="C186" s="35"/>
      <c r="D186" s="182" t="s">
        <v>143</v>
      </c>
      <c r="E186" s="35"/>
      <c r="F186" s="183" t="s">
        <v>351</v>
      </c>
      <c r="G186" s="35"/>
      <c r="H186" s="35"/>
      <c r="I186" s="179"/>
      <c r="J186" s="35"/>
      <c r="K186" s="35"/>
      <c r="L186" s="38"/>
      <c r="M186" s="180"/>
      <c r="N186" s="181"/>
      <c r="O186" s="63"/>
      <c r="P186" s="63"/>
      <c r="Q186" s="63"/>
      <c r="R186" s="63"/>
      <c r="S186" s="63"/>
      <c r="T186" s="64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T186" s="16" t="s">
        <v>143</v>
      </c>
      <c r="AU186" s="16" t="s">
        <v>82</v>
      </c>
    </row>
    <row r="187" spans="1:65" s="14" customFormat="1" ht="11.25">
      <c r="B187" s="208"/>
      <c r="C187" s="209"/>
      <c r="D187" s="182" t="s">
        <v>177</v>
      </c>
      <c r="E187" s="210" t="s">
        <v>19</v>
      </c>
      <c r="F187" s="211" t="s">
        <v>352</v>
      </c>
      <c r="G187" s="209"/>
      <c r="H187" s="210" t="s">
        <v>19</v>
      </c>
      <c r="I187" s="212"/>
      <c r="J187" s="209"/>
      <c r="K187" s="209"/>
      <c r="L187" s="213"/>
      <c r="M187" s="214"/>
      <c r="N187" s="215"/>
      <c r="O187" s="215"/>
      <c r="P187" s="215"/>
      <c r="Q187" s="215"/>
      <c r="R187" s="215"/>
      <c r="S187" s="215"/>
      <c r="T187" s="216"/>
      <c r="AT187" s="217" t="s">
        <v>177</v>
      </c>
      <c r="AU187" s="217" t="s">
        <v>82</v>
      </c>
      <c r="AV187" s="14" t="s">
        <v>80</v>
      </c>
      <c r="AW187" s="14" t="s">
        <v>33</v>
      </c>
      <c r="AX187" s="14" t="s">
        <v>72</v>
      </c>
      <c r="AY187" s="217" t="s">
        <v>111</v>
      </c>
    </row>
    <row r="188" spans="1:65" s="13" customFormat="1" ht="11.25">
      <c r="B188" s="197"/>
      <c r="C188" s="198"/>
      <c r="D188" s="182" t="s">
        <v>177</v>
      </c>
      <c r="E188" s="199" t="s">
        <v>19</v>
      </c>
      <c r="F188" s="200" t="s">
        <v>353</v>
      </c>
      <c r="G188" s="198"/>
      <c r="H188" s="201">
        <v>1.5</v>
      </c>
      <c r="I188" s="202"/>
      <c r="J188" s="198"/>
      <c r="K188" s="198"/>
      <c r="L188" s="203"/>
      <c r="M188" s="204"/>
      <c r="N188" s="205"/>
      <c r="O188" s="205"/>
      <c r="P188" s="205"/>
      <c r="Q188" s="205"/>
      <c r="R188" s="205"/>
      <c r="S188" s="205"/>
      <c r="T188" s="206"/>
      <c r="AT188" s="207" t="s">
        <v>177</v>
      </c>
      <c r="AU188" s="207" t="s">
        <v>82</v>
      </c>
      <c r="AV188" s="13" t="s">
        <v>82</v>
      </c>
      <c r="AW188" s="13" t="s">
        <v>33</v>
      </c>
      <c r="AX188" s="13" t="s">
        <v>72</v>
      </c>
      <c r="AY188" s="207" t="s">
        <v>111</v>
      </c>
    </row>
    <row r="189" spans="1:65" s="14" customFormat="1" ht="11.25">
      <c r="B189" s="208"/>
      <c r="C189" s="209"/>
      <c r="D189" s="182" t="s">
        <v>177</v>
      </c>
      <c r="E189" s="210" t="s">
        <v>19</v>
      </c>
      <c r="F189" s="211" t="s">
        <v>354</v>
      </c>
      <c r="G189" s="209"/>
      <c r="H189" s="210" t="s">
        <v>19</v>
      </c>
      <c r="I189" s="212"/>
      <c r="J189" s="209"/>
      <c r="K189" s="209"/>
      <c r="L189" s="213"/>
      <c r="M189" s="214"/>
      <c r="N189" s="215"/>
      <c r="O189" s="215"/>
      <c r="P189" s="215"/>
      <c r="Q189" s="215"/>
      <c r="R189" s="215"/>
      <c r="S189" s="215"/>
      <c r="T189" s="216"/>
      <c r="AT189" s="217" t="s">
        <v>177</v>
      </c>
      <c r="AU189" s="217" t="s">
        <v>82</v>
      </c>
      <c r="AV189" s="14" t="s">
        <v>80</v>
      </c>
      <c r="AW189" s="14" t="s">
        <v>33</v>
      </c>
      <c r="AX189" s="14" t="s">
        <v>72</v>
      </c>
      <c r="AY189" s="217" t="s">
        <v>111</v>
      </c>
    </row>
    <row r="190" spans="1:65" s="13" customFormat="1" ht="11.25">
      <c r="B190" s="197"/>
      <c r="C190" s="198"/>
      <c r="D190" s="182" t="s">
        <v>177</v>
      </c>
      <c r="E190" s="199" t="s">
        <v>19</v>
      </c>
      <c r="F190" s="200" t="s">
        <v>355</v>
      </c>
      <c r="G190" s="198"/>
      <c r="H190" s="201">
        <v>613</v>
      </c>
      <c r="I190" s="202"/>
      <c r="J190" s="198"/>
      <c r="K190" s="198"/>
      <c r="L190" s="203"/>
      <c r="M190" s="204"/>
      <c r="N190" s="205"/>
      <c r="O190" s="205"/>
      <c r="P190" s="205"/>
      <c r="Q190" s="205"/>
      <c r="R190" s="205"/>
      <c r="S190" s="205"/>
      <c r="T190" s="206"/>
      <c r="AT190" s="207" t="s">
        <v>177</v>
      </c>
      <c r="AU190" s="207" t="s">
        <v>82</v>
      </c>
      <c r="AV190" s="13" t="s">
        <v>82</v>
      </c>
      <c r="AW190" s="13" t="s">
        <v>33</v>
      </c>
      <c r="AX190" s="13" t="s">
        <v>72</v>
      </c>
      <c r="AY190" s="207" t="s">
        <v>111</v>
      </c>
    </row>
    <row r="191" spans="1:65" s="14" customFormat="1" ht="11.25">
      <c r="B191" s="208"/>
      <c r="C191" s="209"/>
      <c r="D191" s="182" t="s">
        <v>177</v>
      </c>
      <c r="E191" s="210" t="s">
        <v>19</v>
      </c>
      <c r="F191" s="211" t="s">
        <v>356</v>
      </c>
      <c r="G191" s="209"/>
      <c r="H191" s="210" t="s">
        <v>19</v>
      </c>
      <c r="I191" s="212"/>
      <c r="J191" s="209"/>
      <c r="K191" s="209"/>
      <c r="L191" s="213"/>
      <c r="M191" s="214"/>
      <c r="N191" s="215"/>
      <c r="O191" s="215"/>
      <c r="P191" s="215"/>
      <c r="Q191" s="215"/>
      <c r="R191" s="215"/>
      <c r="S191" s="215"/>
      <c r="T191" s="216"/>
      <c r="AT191" s="217" t="s">
        <v>177</v>
      </c>
      <c r="AU191" s="217" t="s">
        <v>82</v>
      </c>
      <c r="AV191" s="14" t="s">
        <v>80</v>
      </c>
      <c r="AW191" s="14" t="s">
        <v>33</v>
      </c>
      <c r="AX191" s="14" t="s">
        <v>72</v>
      </c>
      <c r="AY191" s="217" t="s">
        <v>111</v>
      </c>
    </row>
    <row r="192" spans="1:65" s="13" customFormat="1" ht="11.25">
      <c r="B192" s="197"/>
      <c r="C192" s="198"/>
      <c r="D192" s="182" t="s">
        <v>177</v>
      </c>
      <c r="E192" s="199" t="s">
        <v>19</v>
      </c>
      <c r="F192" s="200" t="s">
        <v>357</v>
      </c>
      <c r="G192" s="198"/>
      <c r="H192" s="201">
        <v>101</v>
      </c>
      <c r="I192" s="202"/>
      <c r="J192" s="198"/>
      <c r="K192" s="198"/>
      <c r="L192" s="203"/>
      <c r="M192" s="204"/>
      <c r="N192" s="205"/>
      <c r="O192" s="205"/>
      <c r="P192" s="205"/>
      <c r="Q192" s="205"/>
      <c r="R192" s="205"/>
      <c r="S192" s="205"/>
      <c r="T192" s="206"/>
      <c r="AT192" s="207" t="s">
        <v>177</v>
      </c>
      <c r="AU192" s="207" t="s">
        <v>82</v>
      </c>
      <c r="AV192" s="13" t="s">
        <v>82</v>
      </c>
      <c r="AW192" s="13" t="s">
        <v>33</v>
      </c>
      <c r="AX192" s="13" t="s">
        <v>72</v>
      </c>
      <c r="AY192" s="207" t="s">
        <v>111</v>
      </c>
    </row>
    <row r="193" spans="1:65" s="2" customFormat="1" ht="24.2" customHeight="1">
      <c r="A193" s="33"/>
      <c r="B193" s="34"/>
      <c r="C193" s="164" t="s">
        <v>358</v>
      </c>
      <c r="D193" s="164" t="s">
        <v>112</v>
      </c>
      <c r="E193" s="165" t="s">
        <v>359</v>
      </c>
      <c r="F193" s="166" t="s">
        <v>360</v>
      </c>
      <c r="G193" s="167" t="s">
        <v>206</v>
      </c>
      <c r="H193" s="168">
        <v>2018.77</v>
      </c>
      <c r="I193" s="169"/>
      <c r="J193" s="170">
        <f>ROUND(I193*H193,2)</f>
        <v>0</v>
      </c>
      <c r="K193" s="166" t="s">
        <v>19</v>
      </c>
      <c r="L193" s="38"/>
      <c r="M193" s="171" t="s">
        <v>19</v>
      </c>
      <c r="N193" s="172" t="s">
        <v>43</v>
      </c>
      <c r="O193" s="63"/>
      <c r="P193" s="173">
        <f>O193*H193</f>
        <v>0</v>
      </c>
      <c r="Q193" s="173">
        <v>0</v>
      </c>
      <c r="R193" s="173">
        <f>Q193*H193</f>
        <v>0</v>
      </c>
      <c r="S193" s="173">
        <v>0</v>
      </c>
      <c r="T193" s="174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75" t="s">
        <v>133</v>
      </c>
      <c r="AT193" s="175" t="s">
        <v>112</v>
      </c>
      <c r="AU193" s="175" t="s">
        <v>82</v>
      </c>
      <c r="AY193" s="16" t="s">
        <v>111</v>
      </c>
      <c r="BE193" s="176">
        <f>IF(N193="základní",J193,0)</f>
        <v>0</v>
      </c>
      <c r="BF193" s="176">
        <f>IF(N193="snížená",J193,0)</f>
        <v>0</v>
      </c>
      <c r="BG193" s="176">
        <f>IF(N193="zákl. přenesená",J193,0)</f>
        <v>0</v>
      </c>
      <c r="BH193" s="176">
        <f>IF(N193="sníž. přenesená",J193,0)</f>
        <v>0</v>
      </c>
      <c r="BI193" s="176">
        <f>IF(N193="nulová",J193,0)</f>
        <v>0</v>
      </c>
      <c r="BJ193" s="16" t="s">
        <v>80</v>
      </c>
      <c r="BK193" s="176">
        <f>ROUND(I193*H193,2)</f>
        <v>0</v>
      </c>
      <c r="BL193" s="16" t="s">
        <v>133</v>
      </c>
      <c r="BM193" s="175" t="s">
        <v>361</v>
      </c>
    </row>
    <row r="194" spans="1:65" s="2" customFormat="1" ht="29.25">
      <c r="A194" s="33"/>
      <c r="B194" s="34"/>
      <c r="C194" s="35"/>
      <c r="D194" s="182" t="s">
        <v>143</v>
      </c>
      <c r="E194" s="35"/>
      <c r="F194" s="183" t="s">
        <v>362</v>
      </c>
      <c r="G194" s="35"/>
      <c r="H194" s="35"/>
      <c r="I194" s="179"/>
      <c r="J194" s="35"/>
      <c r="K194" s="35"/>
      <c r="L194" s="38"/>
      <c r="M194" s="180"/>
      <c r="N194" s="181"/>
      <c r="O194" s="63"/>
      <c r="P194" s="63"/>
      <c r="Q194" s="63"/>
      <c r="R194" s="63"/>
      <c r="S194" s="63"/>
      <c r="T194" s="64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T194" s="16" t="s">
        <v>143</v>
      </c>
      <c r="AU194" s="16" t="s">
        <v>82</v>
      </c>
    </row>
    <row r="195" spans="1:65" s="14" customFormat="1" ht="11.25">
      <c r="B195" s="208"/>
      <c r="C195" s="209"/>
      <c r="D195" s="182" t="s">
        <v>177</v>
      </c>
      <c r="E195" s="210" t="s">
        <v>19</v>
      </c>
      <c r="F195" s="211" t="s">
        <v>363</v>
      </c>
      <c r="G195" s="209"/>
      <c r="H195" s="210" t="s">
        <v>19</v>
      </c>
      <c r="I195" s="212"/>
      <c r="J195" s="209"/>
      <c r="K195" s="209"/>
      <c r="L195" s="213"/>
      <c r="M195" s="214"/>
      <c r="N195" s="215"/>
      <c r="O195" s="215"/>
      <c r="P195" s="215"/>
      <c r="Q195" s="215"/>
      <c r="R195" s="215"/>
      <c r="S195" s="215"/>
      <c r="T195" s="216"/>
      <c r="AT195" s="217" t="s">
        <v>177</v>
      </c>
      <c r="AU195" s="217" t="s">
        <v>82</v>
      </c>
      <c r="AV195" s="14" t="s">
        <v>80</v>
      </c>
      <c r="AW195" s="14" t="s">
        <v>33</v>
      </c>
      <c r="AX195" s="14" t="s">
        <v>72</v>
      </c>
      <c r="AY195" s="217" t="s">
        <v>111</v>
      </c>
    </row>
    <row r="196" spans="1:65" s="13" customFormat="1" ht="11.25">
      <c r="B196" s="197"/>
      <c r="C196" s="198"/>
      <c r="D196" s="182" t="s">
        <v>177</v>
      </c>
      <c r="E196" s="199" t="s">
        <v>19</v>
      </c>
      <c r="F196" s="200" t="s">
        <v>364</v>
      </c>
      <c r="G196" s="198"/>
      <c r="H196" s="201">
        <v>144</v>
      </c>
      <c r="I196" s="202"/>
      <c r="J196" s="198"/>
      <c r="K196" s="198"/>
      <c r="L196" s="203"/>
      <c r="M196" s="204"/>
      <c r="N196" s="205"/>
      <c r="O196" s="205"/>
      <c r="P196" s="205"/>
      <c r="Q196" s="205"/>
      <c r="R196" s="205"/>
      <c r="S196" s="205"/>
      <c r="T196" s="206"/>
      <c r="AT196" s="207" t="s">
        <v>177</v>
      </c>
      <c r="AU196" s="207" t="s">
        <v>82</v>
      </c>
      <c r="AV196" s="13" t="s">
        <v>82</v>
      </c>
      <c r="AW196" s="13" t="s">
        <v>33</v>
      </c>
      <c r="AX196" s="13" t="s">
        <v>72</v>
      </c>
      <c r="AY196" s="207" t="s">
        <v>111</v>
      </c>
    </row>
    <row r="197" spans="1:65" s="14" customFormat="1" ht="11.25">
      <c r="B197" s="208"/>
      <c r="C197" s="209"/>
      <c r="D197" s="182" t="s">
        <v>177</v>
      </c>
      <c r="E197" s="210" t="s">
        <v>19</v>
      </c>
      <c r="F197" s="211" t="s">
        <v>352</v>
      </c>
      <c r="G197" s="209"/>
      <c r="H197" s="210" t="s">
        <v>19</v>
      </c>
      <c r="I197" s="212"/>
      <c r="J197" s="209"/>
      <c r="K197" s="209"/>
      <c r="L197" s="213"/>
      <c r="M197" s="214"/>
      <c r="N197" s="215"/>
      <c r="O197" s="215"/>
      <c r="P197" s="215"/>
      <c r="Q197" s="215"/>
      <c r="R197" s="215"/>
      <c r="S197" s="215"/>
      <c r="T197" s="216"/>
      <c r="AT197" s="217" t="s">
        <v>177</v>
      </c>
      <c r="AU197" s="217" t="s">
        <v>82</v>
      </c>
      <c r="AV197" s="14" t="s">
        <v>80</v>
      </c>
      <c r="AW197" s="14" t="s">
        <v>33</v>
      </c>
      <c r="AX197" s="14" t="s">
        <v>72</v>
      </c>
      <c r="AY197" s="217" t="s">
        <v>111</v>
      </c>
    </row>
    <row r="198" spans="1:65" s="13" customFormat="1" ht="11.25">
      <c r="B198" s="197"/>
      <c r="C198" s="198"/>
      <c r="D198" s="182" t="s">
        <v>177</v>
      </c>
      <c r="E198" s="199" t="s">
        <v>19</v>
      </c>
      <c r="F198" s="200" t="s">
        <v>353</v>
      </c>
      <c r="G198" s="198"/>
      <c r="H198" s="201">
        <v>1.5</v>
      </c>
      <c r="I198" s="202"/>
      <c r="J198" s="198"/>
      <c r="K198" s="198"/>
      <c r="L198" s="203"/>
      <c r="M198" s="204"/>
      <c r="N198" s="205"/>
      <c r="O198" s="205"/>
      <c r="P198" s="205"/>
      <c r="Q198" s="205"/>
      <c r="R198" s="205"/>
      <c r="S198" s="205"/>
      <c r="T198" s="206"/>
      <c r="AT198" s="207" t="s">
        <v>177</v>
      </c>
      <c r="AU198" s="207" t="s">
        <v>82</v>
      </c>
      <c r="AV198" s="13" t="s">
        <v>82</v>
      </c>
      <c r="AW198" s="13" t="s">
        <v>33</v>
      </c>
      <c r="AX198" s="13" t="s">
        <v>72</v>
      </c>
      <c r="AY198" s="207" t="s">
        <v>111</v>
      </c>
    </row>
    <row r="199" spans="1:65" s="14" customFormat="1" ht="11.25">
      <c r="B199" s="208"/>
      <c r="C199" s="209"/>
      <c r="D199" s="182" t="s">
        <v>177</v>
      </c>
      <c r="E199" s="210" t="s">
        <v>19</v>
      </c>
      <c r="F199" s="211" t="s">
        <v>365</v>
      </c>
      <c r="G199" s="209"/>
      <c r="H199" s="210" t="s">
        <v>19</v>
      </c>
      <c r="I199" s="212"/>
      <c r="J199" s="209"/>
      <c r="K199" s="209"/>
      <c r="L199" s="213"/>
      <c r="M199" s="214"/>
      <c r="N199" s="215"/>
      <c r="O199" s="215"/>
      <c r="P199" s="215"/>
      <c r="Q199" s="215"/>
      <c r="R199" s="215"/>
      <c r="S199" s="215"/>
      <c r="T199" s="216"/>
      <c r="AT199" s="217" t="s">
        <v>177</v>
      </c>
      <c r="AU199" s="217" t="s">
        <v>82</v>
      </c>
      <c r="AV199" s="14" t="s">
        <v>80</v>
      </c>
      <c r="AW199" s="14" t="s">
        <v>33</v>
      </c>
      <c r="AX199" s="14" t="s">
        <v>72</v>
      </c>
      <c r="AY199" s="217" t="s">
        <v>111</v>
      </c>
    </row>
    <row r="200" spans="1:65" s="13" customFormat="1" ht="11.25">
      <c r="B200" s="197"/>
      <c r="C200" s="198"/>
      <c r="D200" s="182" t="s">
        <v>177</v>
      </c>
      <c r="E200" s="199" t="s">
        <v>19</v>
      </c>
      <c r="F200" s="200" t="s">
        <v>366</v>
      </c>
      <c r="G200" s="198"/>
      <c r="H200" s="201">
        <v>1653.7</v>
      </c>
      <c r="I200" s="202"/>
      <c r="J200" s="198"/>
      <c r="K200" s="198"/>
      <c r="L200" s="203"/>
      <c r="M200" s="204"/>
      <c r="N200" s="205"/>
      <c r="O200" s="205"/>
      <c r="P200" s="205"/>
      <c r="Q200" s="205"/>
      <c r="R200" s="205"/>
      <c r="S200" s="205"/>
      <c r="T200" s="206"/>
      <c r="AT200" s="207" t="s">
        <v>177</v>
      </c>
      <c r="AU200" s="207" t="s">
        <v>82</v>
      </c>
      <c r="AV200" s="13" t="s">
        <v>82</v>
      </c>
      <c r="AW200" s="13" t="s">
        <v>33</v>
      </c>
      <c r="AX200" s="13" t="s">
        <v>72</v>
      </c>
      <c r="AY200" s="207" t="s">
        <v>111</v>
      </c>
    </row>
    <row r="201" spans="1:65" s="14" customFormat="1" ht="11.25">
      <c r="B201" s="208"/>
      <c r="C201" s="209"/>
      <c r="D201" s="182" t="s">
        <v>177</v>
      </c>
      <c r="E201" s="210" t="s">
        <v>19</v>
      </c>
      <c r="F201" s="211" t="s">
        <v>367</v>
      </c>
      <c r="G201" s="209"/>
      <c r="H201" s="210" t="s">
        <v>19</v>
      </c>
      <c r="I201" s="212"/>
      <c r="J201" s="209"/>
      <c r="K201" s="209"/>
      <c r="L201" s="213"/>
      <c r="M201" s="214"/>
      <c r="N201" s="215"/>
      <c r="O201" s="215"/>
      <c r="P201" s="215"/>
      <c r="Q201" s="215"/>
      <c r="R201" s="215"/>
      <c r="S201" s="215"/>
      <c r="T201" s="216"/>
      <c r="AT201" s="217" t="s">
        <v>177</v>
      </c>
      <c r="AU201" s="217" t="s">
        <v>82</v>
      </c>
      <c r="AV201" s="14" t="s">
        <v>80</v>
      </c>
      <c r="AW201" s="14" t="s">
        <v>33</v>
      </c>
      <c r="AX201" s="14" t="s">
        <v>72</v>
      </c>
      <c r="AY201" s="217" t="s">
        <v>111</v>
      </c>
    </row>
    <row r="202" spans="1:65" s="13" customFormat="1" ht="11.25">
      <c r="B202" s="197"/>
      <c r="C202" s="198"/>
      <c r="D202" s="182" t="s">
        <v>177</v>
      </c>
      <c r="E202" s="199" t="s">
        <v>19</v>
      </c>
      <c r="F202" s="200" t="s">
        <v>368</v>
      </c>
      <c r="G202" s="198"/>
      <c r="H202" s="201">
        <v>768.2</v>
      </c>
      <c r="I202" s="202"/>
      <c r="J202" s="198"/>
      <c r="K202" s="198"/>
      <c r="L202" s="203"/>
      <c r="M202" s="204"/>
      <c r="N202" s="205"/>
      <c r="O202" s="205"/>
      <c r="P202" s="205"/>
      <c r="Q202" s="205"/>
      <c r="R202" s="205"/>
      <c r="S202" s="205"/>
      <c r="T202" s="206"/>
      <c r="AT202" s="207" t="s">
        <v>177</v>
      </c>
      <c r="AU202" s="207" t="s">
        <v>82</v>
      </c>
      <c r="AV202" s="13" t="s">
        <v>82</v>
      </c>
      <c r="AW202" s="13" t="s">
        <v>33</v>
      </c>
      <c r="AX202" s="13" t="s">
        <v>72</v>
      </c>
      <c r="AY202" s="207" t="s">
        <v>111</v>
      </c>
    </row>
    <row r="203" spans="1:65" s="14" customFormat="1" ht="11.25">
      <c r="B203" s="208"/>
      <c r="C203" s="209"/>
      <c r="D203" s="182" t="s">
        <v>177</v>
      </c>
      <c r="E203" s="210" t="s">
        <v>19</v>
      </c>
      <c r="F203" s="211" t="s">
        <v>369</v>
      </c>
      <c r="G203" s="209"/>
      <c r="H203" s="210" t="s">
        <v>19</v>
      </c>
      <c r="I203" s="212"/>
      <c r="J203" s="209"/>
      <c r="K203" s="209"/>
      <c r="L203" s="213"/>
      <c r="M203" s="214"/>
      <c r="N203" s="215"/>
      <c r="O203" s="215"/>
      <c r="P203" s="215"/>
      <c r="Q203" s="215"/>
      <c r="R203" s="215"/>
      <c r="S203" s="215"/>
      <c r="T203" s="216"/>
      <c r="AT203" s="217" t="s">
        <v>177</v>
      </c>
      <c r="AU203" s="217" t="s">
        <v>82</v>
      </c>
      <c r="AV203" s="14" t="s">
        <v>80</v>
      </c>
      <c r="AW203" s="14" t="s">
        <v>33</v>
      </c>
      <c r="AX203" s="14" t="s">
        <v>72</v>
      </c>
      <c r="AY203" s="217" t="s">
        <v>111</v>
      </c>
    </row>
    <row r="204" spans="1:65" s="13" customFormat="1" ht="11.25">
      <c r="B204" s="197"/>
      <c r="C204" s="198"/>
      <c r="D204" s="182" t="s">
        <v>177</v>
      </c>
      <c r="E204" s="199" t="s">
        <v>19</v>
      </c>
      <c r="F204" s="200" t="s">
        <v>370</v>
      </c>
      <c r="G204" s="198"/>
      <c r="H204" s="201">
        <v>165.37</v>
      </c>
      <c r="I204" s="202"/>
      <c r="J204" s="198"/>
      <c r="K204" s="198"/>
      <c r="L204" s="203"/>
      <c r="M204" s="204"/>
      <c r="N204" s="205"/>
      <c r="O204" s="205"/>
      <c r="P204" s="205"/>
      <c r="Q204" s="205"/>
      <c r="R204" s="205"/>
      <c r="S204" s="205"/>
      <c r="T204" s="206"/>
      <c r="AT204" s="207" t="s">
        <v>177</v>
      </c>
      <c r="AU204" s="207" t="s">
        <v>82</v>
      </c>
      <c r="AV204" s="13" t="s">
        <v>82</v>
      </c>
      <c r="AW204" s="13" t="s">
        <v>33</v>
      </c>
      <c r="AX204" s="13" t="s">
        <v>72</v>
      </c>
      <c r="AY204" s="207" t="s">
        <v>111</v>
      </c>
    </row>
    <row r="205" spans="1:65" s="14" customFormat="1" ht="11.25">
      <c r="B205" s="208"/>
      <c r="C205" s="209"/>
      <c r="D205" s="182" t="s">
        <v>177</v>
      </c>
      <c r="E205" s="210" t="s">
        <v>19</v>
      </c>
      <c r="F205" s="211" t="s">
        <v>371</v>
      </c>
      <c r="G205" s="209"/>
      <c r="H205" s="210" t="s">
        <v>19</v>
      </c>
      <c r="I205" s="212"/>
      <c r="J205" s="209"/>
      <c r="K205" s="209"/>
      <c r="L205" s="213"/>
      <c r="M205" s="214"/>
      <c r="N205" s="215"/>
      <c r="O205" s="215"/>
      <c r="P205" s="215"/>
      <c r="Q205" s="215"/>
      <c r="R205" s="215"/>
      <c r="S205" s="215"/>
      <c r="T205" s="216"/>
      <c r="AT205" s="217" t="s">
        <v>177</v>
      </c>
      <c r="AU205" s="217" t="s">
        <v>82</v>
      </c>
      <c r="AV205" s="14" t="s">
        <v>80</v>
      </c>
      <c r="AW205" s="14" t="s">
        <v>33</v>
      </c>
      <c r="AX205" s="14" t="s">
        <v>72</v>
      </c>
      <c r="AY205" s="217" t="s">
        <v>111</v>
      </c>
    </row>
    <row r="206" spans="1:65" s="13" customFormat="1" ht="11.25">
      <c r="B206" s="197"/>
      <c r="C206" s="198"/>
      <c r="D206" s="182" t="s">
        <v>177</v>
      </c>
      <c r="E206" s="199" t="s">
        <v>19</v>
      </c>
      <c r="F206" s="200" t="s">
        <v>372</v>
      </c>
      <c r="G206" s="198"/>
      <c r="H206" s="201">
        <v>-714</v>
      </c>
      <c r="I206" s="202"/>
      <c r="J206" s="198"/>
      <c r="K206" s="198"/>
      <c r="L206" s="203"/>
      <c r="M206" s="204"/>
      <c r="N206" s="205"/>
      <c r="O206" s="205"/>
      <c r="P206" s="205"/>
      <c r="Q206" s="205"/>
      <c r="R206" s="205"/>
      <c r="S206" s="205"/>
      <c r="T206" s="206"/>
      <c r="AT206" s="207" t="s">
        <v>177</v>
      </c>
      <c r="AU206" s="207" t="s">
        <v>82</v>
      </c>
      <c r="AV206" s="13" t="s">
        <v>82</v>
      </c>
      <c r="AW206" s="13" t="s">
        <v>33</v>
      </c>
      <c r="AX206" s="13" t="s">
        <v>72</v>
      </c>
      <c r="AY206" s="207" t="s">
        <v>111</v>
      </c>
    </row>
    <row r="207" spans="1:65" s="2" customFormat="1" ht="44.25" customHeight="1">
      <c r="A207" s="33"/>
      <c r="B207" s="34"/>
      <c r="C207" s="164" t="s">
        <v>373</v>
      </c>
      <c r="D207" s="164" t="s">
        <v>112</v>
      </c>
      <c r="E207" s="165" t="s">
        <v>374</v>
      </c>
      <c r="F207" s="166" t="s">
        <v>375</v>
      </c>
      <c r="G207" s="167" t="s">
        <v>206</v>
      </c>
      <c r="H207" s="168">
        <v>885.5</v>
      </c>
      <c r="I207" s="169"/>
      <c r="J207" s="170">
        <f>ROUND(I207*H207,2)</f>
        <v>0</v>
      </c>
      <c r="K207" s="166" t="s">
        <v>19</v>
      </c>
      <c r="L207" s="38"/>
      <c r="M207" s="171" t="s">
        <v>19</v>
      </c>
      <c r="N207" s="172" t="s">
        <v>43</v>
      </c>
      <c r="O207" s="63"/>
      <c r="P207" s="173">
        <f>O207*H207</f>
        <v>0</v>
      </c>
      <c r="Q207" s="173">
        <v>0</v>
      </c>
      <c r="R207" s="173">
        <f>Q207*H207</f>
        <v>0</v>
      </c>
      <c r="S207" s="173">
        <v>0</v>
      </c>
      <c r="T207" s="174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75" t="s">
        <v>133</v>
      </c>
      <c r="AT207" s="175" t="s">
        <v>112</v>
      </c>
      <c r="AU207" s="175" t="s">
        <v>82</v>
      </c>
      <c r="AY207" s="16" t="s">
        <v>111</v>
      </c>
      <c r="BE207" s="176">
        <f>IF(N207="základní",J207,0)</f>
        <v>0</v>
      </c>
      <c r="BF207" s="176">
        <f>IF(N207="snížená",J207,0)</f>
        <v>0</v>
      </c>
      <c r="BG207" s="176">
        <f>IF(N207="zákl. přenesená",J207,0)</f>
        <v>0</v>
      </c>
      <c r="BH207" s="176">
        <f>IF(N207="sníž. přenesená",J207,0)</f>
        <v>0</v>
      </c>
      <c r="BI207" s="176">
        <f>IF(N207="nulová",J207,0)</f>
        <v>0</v>
      </c>
      <c r="BJ207" s="16" t="s">
        <v>80</v>
      </c>
      <c r="BK207" s="176">
        <f>ROUND(I207*H207,2)</f>
        <v>0</v>
      </c>
      <c r="BL207" s="16" t="s">
        <v>133</v>
      </c>
      <c r="BM207" s="175" t="s">
        <v>376</v>
      </c>
    </row>
    <row r="208" spans="1:65" s="14" customFormat="1" ht="11.25">
      <c r="B208" s="208"/>
      <c r="C208" s="209"/>
      <c r="D208" s="182" t="s">
        <v>177</v>
      </c>
      <c r="E208" s="210" t="s">
        <v>19</v>
      </c>
      <c r="F208" s="211" t="s">
        <v>377</v>
      </c>
      <c r="G208" s="209"/>
      <c r="H208" s="210" t="s">
        <v>19</v>
      </c>
      <c r="I208" s="212"/>
      <c r="J208" s="209"/>
      <c r="K208" s="209"/>
      <c r="L208" s="213"/>
      <c r="M208" s="214"/>
      <c r="N208" s="215"/>
      <c r="O208" s="215"/>
      <c r="P208" s="215"/>
      <c r="Q208" s="215"/>
      <c r="R208" s="215"/>
      <c r="S208" s="215"/>
      <c r="T208" s="216"/>
      <c r="AT208" s="217" t="s">
        <v>177</v>
      </c>
      <c r="AU208" s="217" t="s">
        <v>82</v>
      </c>
      <c r="AV208" s="14" t="s">
        <v>80</v>
      </c>
      <c r="AW208" s="14" t="s">
        <v>33</v>
      </c>
      <c r="AX208" s="14" t="s">
        <v>72</v>
      </c>
      <c r="AY208" s="217" t="s">
        <v>111</v>
      </c>
    </row>
    <row r="209" spans="1:65" s="13" customFormat="1" ht="11.25">
      <c r="B209" s="197"/>
      <c r="C209" s="198"/>
      <c r="D209" s="182" t="s">
        <v>177</v>
      </c>
      <c r="E209" s="199" t="s">
        <v>19</v>
      </c>
      <c r="F209" s="200" t="s">
        <v>378</v>
      </c>
      <c r="G209" s="198"/>
      <c r="H209" s="201">
        <v>885.5</v>
      </c>
      <c r="I209" s="202"/>
      <c r="J209" s="198"/>
      <c r="K209" s="198"/>
      <c r="L209" s="203"/>
      <c r="M209" s="204"/>
      <c r="N209" s="205"/>
      <c r="O209" s="205"/>
      <c r="P209" s="205"/>
      <c r="Q209" s="205"/>
      <c r="R209" s="205"/>
      <c r="S209" s="205"/>
      <c r="T209" s="206"/>
      <c r="AT209" s="207" t="s">
        <v>177</v>
      </c>
      <c r="AU209" s="207" t="s">
        <v>82</v>
      </c>
      <c r="AV209" s="13" t="s">
        <v>82</v>
      </c>
      <c r="AW209" s="13" t="s">
        <v>33</v>
      </c>
      <c r="AX209" s="13" t="s">
        <v>72</v>
      </c>
      <c r="AY209" s="207" t="s">
        <v>111</v>
      </c>
    </row>
    <row r="210" spans="1:65" s="2" customFormat="1" ht="44.25" customHeight="1">
      <c r="A210" s="33"/>
      <c r="B210" s="34"/>
      <c r="C210" s="164" t="s">
        <v>379</v>
      </c>
      <c r="D210" s="164" t="s">
        <v>112</v>
      </c>
      <c r="E210" s="165" t="s">
        <v>380</v>
      </c>
      <c r="F210" s="166" t="s">
        <v>205</v>
      </c>
      <c r="G210" s="167" t="s">
        <v>206</v>
      </c>
      <c r="H210" s="168">
        <v>1.5</v>
      </c>
      <c r="I210" s="169"/>
      <c r="J210" s="170">
        <f>ROUND(I210*H210,2)</f>
        <v>0</v>
      </c>
      <c r="K210" s="166" t="s">
        <v>116</v>
      </c>
      <c r="L210" s="38"/>
      <c r="M210" s="171" t="s">
        <v>19</v>
      </c>
      <c r="N210" s="172" t="s">
        <v>43</v>
      </c>
      <c r="O210" s="63"/>
      <c r="P210" s="173">
        <f>O210*H210</f>
        <v>0</v>
      </c>
      <c r="Q210" s="173">
        <v>0</v>
      </c>
      <c r="R210" s="173">
        <f>Q210*H210</f>
        <v>0</v>
      </c>
      <c r="S210" s="173">
        <v>0</v>
      </c>
      <c r="T210" s="174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75" t="s">
        <v>133</v>
      </c>
      <c r="AT210" s="175" t="s">
        <v>112</v>
      </c>
      <c r="AU210" s="175" t="s">
        <v>82</v>
      </c>
      <c r="AY210" s="16" t="s">
        <v>111</v>
      </c>
      <c r="BE210" s="176">
        <f>IF(N210="základní",J210,0)</f>
        <v>0</v>
      </c>
      <c r="BF210" s="176">
        <f>IF(N210="snížená",J210,0)</f>
        <v>0</v>
      </c>
      <c r="BG210" s="176">
        <f>IF(N210="zákl. přenesená",J210,0)</f>
        <v>0</v>
      </c>
      <c r="BH210" s="176">
        <f>IF(N210="sníž. přenesená",J210,0)</f>
        <v>0</v>
      </c>
      <c r="BI210" s="176">
        <f>IF(N210="nulová",J210,0)</f>
        <v>0</v>
      </c>
      <c r="BJ210" s="16" t="s">
        <v>80</v>
      </c>
      <c r="BK210" s="176">
        <f>ROUND(I210*H210,2)</f>
        <v>0</v>
      </c>
      <c r="BL210" s="16" t="s">
        <v>133</v>
      </c>
      <c r="BM210" s="175" t="s">
        <v>381</v>
      </c>
    </row>
    <row r="211" spans="1:65" s="2" customFormat="1" ht="11.25">
      <c r="A211" s="33"/>
      <c r="B211" s="34"/>
      <c r="C211" s="35"/>
      <c r="D211" s="177" t="s">
        <v>119</v>
      </c>
      <c r="E211" s="35"/>
      <c r="F211" s="178" t="s">
        <v>382</v>
      </c>
      <c r="G211" s="35"/>
      <c r="H211" s="35"/>
      <c r="I211" s="179"/>
      <c r="J211" s="35"/>
      <c r="K211" s="35"/>
      <c r="L211" s="38"/>
      <c r="M211" s="180"/>
      <c r="N211" s="181"/>
      <c r="O211" s="63"/>
      <c r="P211" s="63"/>
      <c r="Q211" s="63"/>
      <c r="R211" s="63"/>
      <c r="S211" s="63"/>
      <c r="T211" s="64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T211" s="16" t="s">
        <v>119</v>
      </c>
      <c r="AU211" s="16" t="s">
        <v>82</v>
      </c>
    </row>
    <row r="212" spans="1:65" s="14" customFormat="1" ht="11.25">
      <c r="B212" s="208"/>
      <c r="C212" s="209"/>
      <c r="D212" s="182" t="s">
        <v>177</v>
      </c>
      <c r="E212" s="210" t="s">
        <v>19</v>
      </c>
      <c r="F212" s="211" t="s">
        <v>352</v>
      </c>
      <c r="G212" s="209"/>
      <c r="H212" s="210" t="s">
        <v>19</v>
      </c>
      <c r="I212" s="212"/>
      <c r="J212" s="209"/>
      <c r="K212" s="209"/>
      <c r="L212" s="213"/>
      <c r="M212" s="214"/>
      <c r="N212" s="215"/>
      <c r="O212" s="215"/>
      <c r="P212" s="215"/>
      <c r="Q212" s="215"/>
      <c r="R212" s="215"/>
      <c r="S212" s="215"/>
      <c r="T212" s="216"/>
      <c r="AT212" s="217" t="s">
        <v>177</v>
      </c>
      <c r="AU212" s="217" t="s">
        <v>82</v>
      </c>
      <c r="AV212" s="14" t="s">
        <v>80</v>
      </c>
      <c r="AW212" s="14" t="s">
        <v>33</v>
      </c>
      <c r="AX212" s="14" t="s">
        <v>72</v>
      </c>
      <c r="AY212" s="217" t="s">
        <v>111</v>
      </c>
    </row>
    <row r="213" spans="1:65" s="13" customFormat="1" ht="11.25">
      <c r="B213" s="197"/>
      <c r="C213" s="198"/>
      <c r="D213" s="182" t="s">
        <v>177</v>
      </c>
      <c r="E213" s="199" t="s">
        <v>19</v>
      </c>
      <c r="F213" s="200" t="s">
        <v>353</v>
      </c>
      <c r="G213" s="198"/>
      <c r="H213" s="201">
        <v>1.5</v>
      </c>
      <c r="I213" s="202"/>
      <c r="J213" s="198"/>
      <c r="K213" s="198"/>
      <c r="L213" s="203"/>
      <c r="M213" s="204"/>
      <c r="N213" s="205"/>
      <c r="O213" s="205"/>
      <c r="P213" s="205"/>
      <c r="Q213" s="205"/>
      <c r="R213" s="205"/>
      <c r="S213" s="205"/>
      <c r="T213" s="206"/>
      <c r="AT213" s="207" t="s">
        <v>177</v>
      </c>
      <c r="AU213" s="207" t="s">
        <v>82</v>
      </c>
      <c r="AV213" s="13" t="s">
        <v>82</v>
      </c>
      <c r="AW213" s="13" t="s">
        <v>33</v>
      </c>
      <c r="AX213" s="13" t="s">
        <v>72</v>
      </c>
      <c r="AY213" s="207" t="s">
        <v>111</v>
      </c>
    </row>
    <row r="214" spans="1:65" s="2" customFormat="1" ht="24.2" customHeight="1">
      <c r="A214" s="33"/>
      <c r="B214" s="34"/>
      <c r="C214" s="164" t="s">
        <v>383</v>
      </c>
      <c r="D214" s="164" t="s">
        <v>112</v>
      </c>
      <c r="E214" s="165" t="s">
        <v>384</v>
      </c>
      <c r="F214" s="166" t="s">
        <v>385</v>
      </c>
      <c r="G214" s="167" t="s">
        <v>206</v>
      </c>
      <c r="H214" s="168">
        <v>1</v>
      </c>
      <c r="I214" s="169"/>
      <c r="J214" s="170">
        <f>ROUND(I214*H214,2)</f>
        <v>0</v>
      </c>
      <c r="K214" s="166" t="s">
        <v>19</v>
      </c>
      <c r="L214" s="38"/>
      <c r="M214" s="171" t="s">
        <v>19</v>
      </c>
      <c r="N214" s="172" t="s">
        <v>43</v>
      </c>
      <c r="O214" s="63"/>
      <c r="P214" s="173">
        <f>O214*H214</f>
        <v>0</v>
      </c>
      <c r="Q214" s="173">
        <v>0</v>
      </c>
      <c r="R214" s="173">
        <f>Q214*H214</f>
        <v>0</v>
      </c>
      <c r="S214" s="173">
        <v>0</v>
      </c>
      <c r="T214" s="174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75" t="s">
        <v>133</v>
      </c>
      <c r="AT214" s="175" t="s">
        <v>112</v>
      </c>
      <c r="AU214" s="175" t="s">
        <v>82</v>
      </c>
      <c r="AY214" s="16" t="s">
        <v>111</v>
      </c>
      <c r="BE214" s="176">
        <f>IF(N214="základní",J214,0)</f>
        <v>0</v>
      </c>
      <c r="BF214" s="176">
        <f>IF(N214="snížená",J214,0)</f>
        <v>0</v>
      </c>
      <c r="BG214" s="176">
        <f>IF(N214="zákl. přenesená",J214,0)</f>
        <v>0</v>
      </c>
      <c r="BH214" s="176">
        <f>IF(N214="sníž. přenesená",J214,0)</f>
        <v>0</v>
      </c>
      <c r="BI214" s="176">
        <f>IF(N214="nulová",J214,0)</f>
        <v>0</v>
      </c>
      <c r="BJ214" s="16" t="s">
        <v>80</v>
      </c>
      <c r="BK214" s="176">
        <f>ROUND(I214*H214,2)</f>
        <v>0</v>
      </c>
      <c r="BL214" s="16" t="s">
        <v>133</v>
      </c>
      <c r="BM214" s="175" t="s">
        <v>386</v>
      </c>
    </row>
    <row r="215" spans="1:65" s="14" customFormat="1" ht="11.25">
      <c r="B215" s="208"/>
      <c r="C215" s="209"/>
      <c r="D215" s="182" t="s">
        <v>177</v>
      </c>
      <c r="E215" s="210" t="s">
        <v>19</v>
      </c>
      <c r="F215" s="211" t="s">
        <v>387</v>
      </c>
      <c r="G215" s="209"/>
      <c r="H215" s="210" t="s">
        <v>19</v>
      </c>
      <c r="I215" s="212"/>
      <c r="J215" s="209"/>
      <c r="K215" s="209"/>
      <c r="L215" s="213"/>
      <c r="M215" s="214"/>
      <c r="N215" s="215"/>
      <c r="O215" s="215"/>
      <c r="P215" s="215"/>
      <c r="Q215" s="215"/>
      <c r="R215" s="215"/>
      <c r="S215" s="215"/>
      <c r="T215" s="216"/>
      <c r="AT215" s="217" t="s">
        <v>177</v>
      </c>
      <c r="AU215" s="217" t="s">
        <v>82</v>
      </c>
      <c r="AV215" s="14" t="s">
        <v>80</v>
      </c>
      <c r="AW215" s="14" t="s">
        <v>33</v>
      </c>
      <c r="AX215" s="14" t="s">
        <v>72</v>
      </c>
      <c r="AY215" s="217" t="s">
        <v>111</v>
      </c>
    </row>
    <row r="216" spans="1:65" s="13" customFormat="1" ht="11.25">
      <c r="B216" s="197"/>
      <c r="C216" s="198"/>
      <c r="D216" s="182" t="s">
        <v>177</v>
      </c>
      <c r="E216" s="199" t="s">
        <v>19</v>
      </c>
      <c r="F216" s="200" t="s">
        <v>80</v>
      </c>
      <c r="G216" s="198"/>
      <c r="H216" s="201">
        <v>1</v>
      </c>
      <c r="I216" s="202"/>
      <c r="J216" s="198"/>
      <c r="K216" s="198"/>
      <c r="L216" s="203"/>
      <c r="M216" s="204"/>
      <c r="N216" s="205"/>
      <c r="O216" s="205"/>
      <c r="P216" s="205"/>
      <c r="Q216" s="205"/>
      <c r="R216" s="205"/>
      <c r="S216" s="205"/>
      <c r="T216" s="206"/>
      <c r="AT216" s="207" t="s">
        <v>177</v>
      </c>
      <c r="AU216" s="207" t="s">
        <v>82</v>
      </c>
      <c r="AV216" s="13" t="s">
        <v>82</v>
      </c>
      <c r="AW216" s="13" t="s">
        <v>33</v>
      </c>
      <c r="AX216" s="13" t="s">
        <v>72</v>
      </c>
      <c r="AY216" s="207" t="s">
        <v>111</v>
      </c>
    </row>
    <row r="217" spans="1:65" s="2" customFormat="1" ht="44.25" customHeight="1">
      <c r="A217" s="33"/>
      <c r="B217" s="34"/>
      <c r="C217" s="164" t="s">
        <v>388</v>
      </c>
      <c r="D217" s="164" t="s">
        <v>112</v>
      </c>
      <c r="E217" s="165" t="s">
        <v>389</v>
      </c>
      <c r="F217" s="166" t="s">
        <v>390</v>
      </c>
      <c r="G217" s="167" t="s">
        <v>206</v>
      </c>
      <c r="H217" s="168">
        <v>1</v>
      </c>
      <c r="I217" s="169"/>
      <c r="J217" s="170">
        <f>ROUND(I217*H217,2)</f>
        <v>0</v>
      </c>
      <c r="K217" s="166" t="s">
        <v>116</v>
      </c>
      <c r="L217" s="38"/>
      <c r="M217" s="171" t="s">
        <v>19</v>
      </c>
      <c r="N217" s="172" t="s">
        <v>43</v>
      </c>
      <c r="O217" s="63"/>
      <c r="P217" s="173">
        <f>O217*H217</f>
        <v>0</v>
      </c>
      <c r="Q217" s="173">
        <v>0</v>
      </c>
      <c r="R217" s="173">
        <f>Q217*H217</f>
        <v>0</v>
      </c>
      <c r="S217" s="173">
        <v>0</v>
      </c>
      <c r="T217" s="174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75" t="s">
        <v>133</v>
      </c>
      <c r="AT217" s="175" t="s">
        <v>112</v>
      </c>
      <c r="AU217" s="175" t="s">
        <v>82</v>
      </c>
      <c r="AY217" s="16" t="s">
        <v>111</v>
      </c>
      <c r="BE217" s="176">
        <f>IF(N217="základní",J217,0)</f>
        <v>0</v>
      </c>
      <c r="BF217" s="176">
        <f>IF(N217="snížená",J217,0)</f>
        <v>0</v>
      </c>
      <c r="BG217" s="176">
        <f>IF(N217="zákl. přenesená",J217,0)</f>
        <v>0</v>
      </c>
      <c r="BH217" s="176">
        <f>IF(N217="sníž. přenesená",J217,0)</f>
        <v>0</v>
      </c>
      <c r="BI217" s="176">
        <f>IF(N217="nulová",J217,0)</f>
        <v>0</v>
      </c>
      <c r="BJ217" s="16" t="s">
        <v>80</v>
      </c>
      <c r="BK217" s="176">
        <f>ROUND(I217*H217,2)</f>
        <v>0</v>
      </c>
      <c r="BL217" s="16" t="s">
        <v>133</v>
      </c>
      <c r="BM217" s="175" t="s">
        <v>391</v>
      </c>
    </row>
    <row r="218" spans="1:65" s="2" customFormat="1" ht="11.25">
      <c r="A218" s="33"/>
      <c r="B218" s="34"/>
      <c r="C218" s="35"/>
      <c r="D218" s="177" t="s">
        <v>119</v>
      </c>
      <c r="E218" s="35"/>
      <c r="F218" s="178" t="s">
        <v>392</v>
      </c>
      <c r="G218" s="35"/>
      <c r="H218" s="35"/>
      <c r="I218" s="179"/>
      <c r="J218" s="35"/>
      <c r="K218" s="35"/>
      <c r="L218" s="38"/>
      <c r="M218" s="228"/>
      <c r="N218" s="229"/>
      <c r="O218" s="186"/>
      <c r="P218" s="186"/>
      <c r="Q218" s="186"/>
      <c r="R218" s="186"/>
      <c r="S218" s="186"/>
      <c r="T218" s="230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T218" s="16" t="s">
        <v>119</v>
      </c>
      <c r="AU218" s="16" t="s">
        <v>82</v>
      </c>
    </row>
    <row r="219" spans="1:65" s="2" customFormat="1" ht="6.95" customHeight="1">
      <c r="A219" s="33"/>
      <c r="B219" s="46"/>
      <c r="C219" s="47"/>
      <c r="D219" s="47"/>
      <c r="E219" s="47"/>
      <c r="F219" s="47"/>
      <c r="G219" s="47"/>
      <c r="H219" s="47"/>
      <c r="I219" s="47"/>
      <c r="J219" s="47"/>
      <c r="K219" s="47"/>
      <c r="L219" s="38"/>
      <c r="M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</row>
  </sheetData>
  <sheetProtection algorithmName="SHA-512" hashValue="DYK3UIYVyurM/tw0J6liCd3zrsbPpOVcDqZJlpDhQxWQhXPHKIkLVtoAf0+Jit+4upQFg6flWxbu/ZhrFdH8ng==" saltValue="oFuwIV4auY4F95QgmMo8Y7OD67ebH/WPBQ4+plAazU9WXldV6VyMuxmbt95Q0xX/5FR47AmLGrlM9lHavneKxQ==" spinCount="100000" sheet="1" objects="1" scenarios="1" formatColumns="0" formatRows="0" autoFilter="0"/>
  <autoFilter ref="C85:K218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hyperlinks>
    <hyperlink ref="F90" r:id="rId1"/>
    <hyperlink ref="F95" r:id="rId2"/>
    <hyperlink ref="F99" r:id="rId3"/>
    <hyperlink ref="F103" r:id="rId4"/>
    <hyperlink ref="F106" r:id="rId5"/>
    <hyperlink ref="F109" r:id="rId6"/>
    <hyperlink ref="F112" r:id="rId7"/>
    <hyperlink ref="F119" r:id="rId8"/>
    <hyperlink ref="F124" r:id="rId9"/>
    <hyperlink ref="F127" r:id="rId10"/>
    <hyperlink ref="F132" r:id="rId11"/>
    <hyperlink ref="F136" r:id="rId12"/>
    <hyperlink ref="F139" r:id="rId13"/>
    <hyperlink ref="F141" r:id="rId14"/>
    <hyperlink ref="F143" r:id="rId15"/>
    <hyperlink ref="F146" r:id="rId16"/>
    <hyperlink ref="F152" r:id="rId17"/>
    <hyperlink ref="F155" r:id="rId18"/>
    <hyperlink ref="F158" r:id="rId19"/>
    <hyperlink ref="F160" r:id="rId20"/>
    <hyperlink ref="F162" r:id="rId21"/>
    <hyperlink ref="F166" r:id="rId22"/>
    <hyperlink ref="F168" r:id="rId23"/>
    <hyperlink ref="F170" r:id="rId24"/>
    <hyperlink ref="F174" r:id="rId25"/>
    <hyperlink ref="F176" r:id="rId26"/>
    <hyperlink ref="F182" r:id="rId27"/>
    <hyperlink ref="F185" r:id="rId28"/>
    <hyperlink ref="F211" r:id="rId29"/>
    <hyperlink ref="F218" r:id="rId30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00"/>
      <c r="C3" s="101"/>
      <c r="D3" s="101"/>
      <c r="E3" s="101"/>
      <c r="F3" s="101"/>
      <c r="G3" s="101"/>
      <c r="H3" s="19"/>
    </row>
    <row r="4" spans="1:8" s="1" customFormat="1" ht="24.95" customHeight="1">
      <c r="B4" s="19"/>
      <c r="C4" s="102" t="s">
        <v>393</v>
      </c>
      <c r="H4" s="19"/>
    </row>
    <row r="5" spans="1:8" s="1" customFormat="1" ht="12" customHeight="1">
      <c r="B5" s="19"/>
      <c r="C5" s="231" t="s">
        <v>13</v>
      </c>
      <c r="D5" s="290" t="s">
        <v>14</v>
      </c>
      <c r="E5" s="283"/>
      <c r="F5" s="283"/>
      <c r="H5" s="19"/>
    </row>
    <row r="6" spans="1:8" s="1" customFormat="1" ht="36.950000000000003" customHeight="1">
      <c r="B6" s="19"/>
      <c r="C6" s="232" t="s">
        <v>16</v>
      </c>
      <c r="D6" s="294" t="s">
        <v>17</v>
      </c>
      <c r="E6" s="283"/>
      <c r="F6" s="283"/>
      <c r="H6" s="19"/>
    </row>
    <row r="7" spans="1:8" s="1" customFormat="1" ht="16.5" customHeight="1">
      <c r="B7" s="19"/>
      <c r="C7" s="104" t="s">
        <v>23</v>
      </c>
      <c r="D7" s="107" t="str">
        <f>'Rekapitulace stavby'!AN8</f>
        <v>18. 5. 2025</v>
      </c>
      <c r="H7" s="19"/>
    </row>
    <row r="8" spans="1:8" s="2" customFormat="1" ht="10.9" customHeight="1">
      <c r="A8" s="33"/>
      <c r="B8" s="38"/>
      <c r="C8" s="33"/>
      <c r="D8" s="33"/>
      <c r="E8" s="33"/>
      <c r="F8" s="33"/>
      <c r="G8" s="33"/>
      <c r="H8" s="38"/>
    </row>
    <row r="9" spans="1:8" s="10" customFormat="1" ht="29.25" customHeight="1">
      <c r="A9" s="139"/>
      <c r="B9" s="233"/>
      <c r="C9" s="234" t="s">
        <v>53</v>
      </c>
      <c r="D9" s="235" t="s">
        <v>54</v>
      </c>
      <c r="E9" s="235" t="s">
        <v>98</v>
      </c>
      <c r="F9" s="236" t="s">
        <v>394</v>
      </c>
      <c r="G9" s="139"/>
      <c r="H9" s="233"/>
    </row>
    <row r="10" spans="1:8" s="2" customFormat="1" ht="26.45" customHeight="1">
      <c r="A10" s="33"/>
      <c r="B10" s="38"/>
      <c r="C10" s="237" t="s">
        <v>83</v>
      </c>
      <c r="D10" s="237" t="s">
        <v>84</v>
      </c>
      <c r="E10" s="33"/>
      <c r="F10" s="33"/>
      <c r="G10" s="33"/>
      <c r="H10" s="38"/>
    </row>
    <row r="11" spans="1:8" s="2" customFormat="1" ht="16.899999999999999" customHeight="1">
      <c r="A11" s="33"/>
      <c r="B11" s="38"/>
      <c r="C11" s="238" t="s">
        <v>395</v>
      </c>
      <c r="D11" s="239" t="s">
        <v>396</v>
      </c>
      <c r="E11" s="240" t="s">
        <v>19</v>
      </c>
      <c r="F11" s="241">
        <v>9937</v>
      </c>
      <c r="G11" s="33"/>
      <c r="H11" s="38"/>
    </row>
    <row r="12" spans="1:8" s="2" customFormat="1" ht="16.899999999999999" customHeight="1">
      <c r="A12" s="33"/>
      <c r="B12" s="38"/>
      <c r="C12" s="242" t="s">
        <v>19</v>
      </c>
      <c r="D12" s="242" t="s">
        <v>397</v>
      </c>
      <c r="E12" s="16" t="s">
        <v>19</v>
      </c>
      <c r="F12" s="243">
        <v>9937</v>
      </c>
      <c r="G12" s="33"/>
      <c r="H12" s="38"/>
    </row>
    <row r="13" spans="1:8" s="2" customFormat="1" ht="7.35" customHeight="1">
      <c r="A13" s="33"/>
      <c r="B13" s="125"/>
      <c r="C13" s="126"/>
      <c r="D13" s="126"/>
      <c r="E13" s="126"/>
      <c r="F13" s="126"/>
      <c r="G13" s="126"/>
      <c r="H13" s="38"/>
    </row>
    <row r="14" spans="1:8" s="2" customFormat="1" ht="11.25">
      <c r="A14" s="33"/>
      <c r="B14" s="33"/>
      <c r="C14" s="33"/>
      <c r="D14" s="33"/>
      <c r="E14" s="33"/>
      <c r="F14" s="33"/>
      <c r="G14" s="33"/>
      <c r="H14" s="33"/>
    </row>
  </sheetData>
  <sheetProtection algorithmName="SHA-512" hashValue="9KbV2KPbq7lKsHNzKg29PcmHbM1Zl/GJ4QesrK38t5YrPWvUqT4o91n2loyYxeI+KRvf1FsjMnlbeT8gerup8g==" saltValue="UiC5DWNqX/2hwm5rUbBJKaS/mTBu2LlLgwvUD/XVogFd3j9v1lHoe/wlnqGvqVBAGTjFh6jucOY7HLiAD4zHjw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00 - VEDLEJŠÍ A OSTATNÍ N...</vt:lpstr>
      <vt:lpstr>01 - 2.ETAPA - SO 102 Mos...</vt:lpstr>
      <vt:lpstr>Seznam figur</vt:lpstr>
      <vt:lpstr>'00 - VEDLEJŠÍ A OSTATNÍ N...'!Názvy_tisku</vt:lpstr>
      <vt:lpstr>'01 - 2.ETAPA - SO 102 Mos...'!Názvy_tisku</vt:lpstr>
      <vt:lpstr>'Rekapitulace stavby'!Názvy_tisku</vt:lpstr>
      <vt:lpstr>'Seznam figur'!Názvy_tisku</vt:lpstr>
      <vt:lpstr>'00 - VEDLEJŠÍ A OSTATNÍ N...'!Oblast_tisku</vt:lpstr>
      <vt:lpstr>'01 - 2.ETAPA - SO 102 Mos...'!Oblast_tisku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Mitas</dc:creator>
  <cp:lastModifiedBy>Kvardová Ludmila</cp:lastModifiedBy>
  <dcterms:created xsi:type="dcterms:W3CDTF">2025-06-17T15:20:39Z</dcterms:created>
  <dcterms:modified xsi:type="dcterms:W3CDTF">2025-06-18T05:28:05Z</dcterms:modified>
</cp:coreProperties>
</file>