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 190 Zelená Lhota - viadukt ČD, oprava\Vysvětlení ZD č.1\"/>
    </mc:Choice>
  </mc:AlternateContent>
  <bookViews>
    <workbookView xWindow="0" yWindow="0" windowWidth="28800" windowHeight="12300"/>
  </bookViews>
  <sheets>
    <sheet name="Rekapitulace stavby" sheetId="1" r:id="rId1"/>
    <sheet name="00 - VEDLEJŠÍ A OSTATNÍ N..." sheetId="2" r:id="rId2"/>
    <sheet name="01 - 2.ETAPA - SO 102 Mos..." sheetId="3" r:id="rId3"/>
    <sheet name="Seznam figur" sheetId="4" r:id="rId4"/>
  </sheets>
  <definedNames>
    <definedName name="_xlnm._FilterDatabase" localSheetId="1" hidden="1">'00 - VEDLEJŠÍ A OSTATNÍ N...'!$C$80:$K$101</definedName>
    <definedName name="_xlnm._FilterDatabase" localSheetId="2" hidden="1">'01 - 2.ETAPA - SO 102 Mos...'!$C$85:$K$218</definedName>
    <definedName name="_xlnm.Print_Titles" localSheetId="1">'00 - VEDLEJŠÍ A OSTATNÍ N...'!$80:$80</definedName>
    <definedName name="_xlnm.Print_Titles" localSheetId="2">'01 - 2.ETAPA - SO 102 Mos...'!$85:$85</definedName>
    <definedName name="_xlnm.Print_Titles" localSheetId="0">'Rekapitulace stavby'!$52:$52</definedName>
    <definedName name="_xlnm.Print_Titles" localSheetId="3">'Seznam figur'!$9:$9</definedName>
    <definedName name="_xlnm.Print_Area" localSheetId="1">'00 - VEDLEJŠÍ A OSTATNÍ N...'!$C$4:$J$39,'00 - VEDLEJŠÍ A OSTATNÍ N...'!$C$68:$K$101</definedName>
    <definedName name="_xlnm.Print_Area" localSheetId="2">'01 - 2.ETAPA - SO 102 Mos...'!$C$4:$J$39,'01 - 2.ETAPA - SO 102 Mos...'!$C$73:$K$218</definedName>
    <definedName name="_xlnm.Print_Area" localSheetId="0">'Rekapitulace stavby'!$D$4:$AO$36,'Rekapitulace stavby'!$C$42:$AQ$57</definedName>
    <definedName name="_xlnm.Print_Area" localSheetId="3">'Seznam figur'!$C$4:$G$12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 s="1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93" i="3"/>
  <c r="BH193" i="3"/>
  <c r="BG193" i="3"/>
  <c r="BF193" i="3"/>
  <c r="T193" i="3"/>
  <c r="R193" i="3"/>
  <c r="P193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T180" i="3" s="1"/>
  <c r="R181" i="3"/>
  <c r="R180" i="3"/>
  <c r="P181" i="3"/>
  <c r="P180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6" i="3"/>
  <c r="J37" i="2"/>
  <c r="J36" i="2"/>
  <c r="AY55" i="1"/>
  <c r="J35" i="2"/>
  <c r="AX55" i="1" s="1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90" i="2"/>
  <c r="J92" i="2"/>
  <c r="BK165" i="3"/>
  <c r="BK214" i="3"/>
  <c r="BK108" i="3"/>
  <c r="J102" i="3"/>
  <c r="J145" i="3"/>
  <c r="BK102" i="3"/>
  <c r="J157" i="3"/>
  <c r="BK98" i="3"/>
  <c r="J108" i="3"/>
  <c r="BK118" i="3"/>
  <c r="J111" i="3"/>
  <c r="BK140" i="3"/>
  <c r="BK85" i="2"/>
  <c r="J85" i="2"/>
  <c r="BK154" i="3"/>
  <c r="J210" i="3"/>
  <c r="J207" i="3"/>
  <c r="J167" i="3"/>
  <c r="BK123" i="3"/>
  <c r="BK173" i="3"/>
  <c r="J123" i="3"/>
  <c r="BK151" i="3"/>
  <c r="BK89" i="3"/>
  <c r="BK101" i="2"/>
  <c r="J83" i="2"/>
  <c r="J88" i="2"/>
  <c r="BK126" i="3"/>
  <c r="BK193" i="3"/>
  <c r="J154" i="3"/>
  <c r="J161" i="3"/>
  <c r="J131" i="3"/>
  <c r="BK159" i="3"/>
  <c r="J126" i="3"/>
  <c r="J140" i="3"/>
  <c r="J151" i="3"/>
  <c r="BK98" i="2"/>
  <c r="J193" i="3"/>
  <c r="BK145" i="3"/>
  <c r="BK153" i="3"/>
  <c r="J214" i="3"/>
  <c r="BK161" i="3"/>
  <c r="BK157" i="3"/>
  <c r="J150" i="3"/>
  <c r="J89" i="3"/>
  <c r="J101" i="2"/>
  <c r="BK88" i="2"/>
  <c r="J184" i="3"/>
  <c r="BK184" i="3"/>
  <c r="BK207" i="3"/>
  <c r="J217" i="3"/>
  <c r="BK167" i="3"/>
  <c r="J165" i="3"/>
  <c r="J169" i="3"/>
  <c r="J98" i="3"/>
  <c r="BK83" i="2"/>
  <c r="BK92" i="2"/>
  <c r="BK90" i="2"/>
  <c r="J153" i="3"/>
  <c r="BK150" i="3"/>
  <c r="J173" i="3"/>
  <c r="BK175" i="3"/>
  <c r="BK111" i="3"/>
  <c r="BK138" i="3"/>
  <c r="J135" i="3"/>
  <c r="BK95" i="2"/>
  <c r="AS54" i="1"/>
  <c r="J159" i="3"/>
  <c r="BK181" i="3"/>
  <c r="BK94" i="3"/>
  <c r="BK217" i="3"/>
  <c r="BK135" i="3"/>
  <c r="J105" i="3"/>
  <c r="J138" i="3"/>
  <c r="J95" i="2"/>
  <c r="J98" i="2"/>
  <c r="J175" i="3"/>
  <c r="BK210" i="3"/>
  <c r="BK169" i="3"/>
  <c r="BK105" i="3"/>
  <c r="J118" i="3"/>
  <c r="J181" i="3"/>
  <c r="BK142" i="3"/>
  <c r="BK131" i="3"/>
  <c r="J142" i="3"/>
  <c r="J94" i="3"/>
  <c r="T87" i="2" l="1"/>
  <c r="P82" i="2"/>
  <c r="BK87" i="2"/>
  <c r="J87" i="2"/>
  <c r="J61" i="2" s="1"/>
  <c r="BK183" i="3"/>
  <c r="J183" i="3"/>
  <c r="J66" i="3"/>
  <c r="P87" i="2"/>
  <c r="P81" i="2"/>
  <c r="AU55" i="1"/>
  <c r="P88" i="3"/>
  <c r="T149" i="3"/>
  <c r="BK82" i="2"/>
  <c r="J82" i="2"/>
  <c r="J60" i="2"/>
  <c r="R82" i="2"/>
  <c r="T88" i="3"/>
  <c r="R117" i="3"/>
  <c r="BK125" i="3"/>
  <c r="J125" i="3" s="1"/>
  <c r="J63" i="3" s="1"/>
  <c r="T125" i="3"/>
  <c r="P183" i="3"/>
  <c r="R88" i="3"/>
  <c r="T117" i="3"/>
  <c r="BK149" i="3"/>
  <c r="J149" i="3"/>
  <c r="J64" i="3" s="1"/>
  <c r="R183" i="3"/>
  <c r="R87" i="2"/>
  <c r="BK117" i="3"/>
  <c r="J117" i="3" s="1"/>
  <c r="J62" i="3" s="1"/>
  <c r="R125" i="3"/>
  <c r="P149" i="3"/>
  <c r="T183" i="3"/>
  <c r="T82" i="2"/>
  <c r="T81" i="2"/>
  <c r="BK88" i="3"/>
  <c r="J88" i="3" s="1"/>
  <c r="J61" i="3" s="1"/>
  <c r="P117" i="3"/>
  <c r="P125" i="3"/>
  <c r="R149" i="3"/>
  <c r="BK180" i="3"/>
  <c r="J180" i="3"/>
  <c r="J65" i="3"/>
  <c r="BE118" i="3"/>
  <c r="BE142" i="3"/>
  <c r="BE102" i="3"/>
  <c r="BE151" i="3"/>
  <c r="E48" i="3"/>
  <c r="J80" i="3"/>
  <c r="BE98" i="3"/>
  <c r="BE140" i="3"/>
  <c r="BE145" i="3"/>
  <c r="BE150" i="3"/>
  <c r="BE94" i="3"/>
  <c r="BE105" i="3"/>
  <c r="BE108" i="3"/>
  <c r="BE111" i="3"/>
  <c r="BE126" i="3"/>
  <c r="BE131" i="3"/>
  <c r="BE154" i="3"/>
  <c r="BE175" i="3"/>
  <c r="BE210" i="3"/>
  <c r="BE214" i="3"/>
  <c r="BK81" i="2"/>
  <c r="J81" i="2"/>
  <c r="J59" i="2" s="1"/>
  <c r="F83" i="3"/>
  <c r="BE89" i="3"/>
  <c r="BE135" i="3"/>
  <c r="BE138" i="3"/>
  <c r="BE161" i="3"/>
  <c r="BE159" i="3"/>
  <c r="BE169" i="3"/>
  <c r="BE173" i="3"/>
  <c r="BE193" i="3"/>
  <c r="BE165" i="3"/>
  <c r="BE181" i="3"/>
  <c r="BE184" i="3"/>
  <c r="BE217" i="3"/>
  <c r="BE153" i="3"/>
  <c r="BE167" i="3"/>
  <c r="BE207" i="3"/>
  <c r="BE123" i="3"/>
  <c r="BE157" i="3"/>
  <c r="BE83" i="2"/>
  <c r="F55" i="2"/>
  <c r="BE88" i="2"/>
  <c r="BE92" i="2"/>
  <c r="BE95" i="2"/>
  <c r="BE85" i="2"/>
  <c r="J52" i="2"/>
  <c r="BE101" i="2"/>
  <c r="E48" i="2"/>
  <c r="BE98" i="2"/>
  <c r="BE90" i="2"/>
  <c r="J34" i="3"/>
  <c r="AW56" i="1" s="1"/>
  <c r="F37" i="3"/>
  <c r="BD56" i="1"/>
  <c r="F36" i="3"/>
  <c r="BC56" i="1" s="1"/>
  <c r="F35" i="2"/>
  <c r="BB55" i="1"/>
  <c r="F37" i="2"/>
  <c r="BD55" i="1" s="1"/>
  <c r="F36" i="2"/>
  <c r="BC55" i="1"/>
  <c r="J34" i="2"/>
  <c r="AW55" i="1" s="1"/>
  <c r="F35" i="3"/>
  <c r="BB56" i="1"/>
  <c r="F34" i="3"/>
  <c r="BA56" i="1" s="1"/>
  <c r="F34" i="2"/>
  <c r="BA55" i="1"/>
  <c r="T87" i="3" l="1"/>
  <c r="T86" i="3"/>
  <c r="R87" i="3"/>
  <c r="R86" i="3"/>
  <c r="R81" i="2"/>
  <c r="P87" i="3"/>
  <c r="P86" i="3"/>
  <c r="AU56" i="1"/>
  <c r="BK87" i="3"/>
  <c r="J87" i="3"/>
  <c r="J60" i="3"/>
  <c r="AU54" i="1"/>
  <c r="BB54" i="1"/>
  <c r="AX54" i="1" s="1"/>
  <c r="J30" i="2"/>
  <c r="AG55" i="1"/>
  <c r="BD54" i="1"/>
  <c r="W33" i="1" s="1"/>
  <c r="F33" i="2"/>
  <c r="AZ55" i="1"/>
  <c r="J33" i="3"/>
  <c r="AV56" i="1" s="1"/>
  <c r="AT56" i="1" s="1"/>
  <c r="J33" i="2"/>
  <c r="AV55" i="1" s="1"/>
  <c r="AT55" i="1" s="1"/>
  <c r="BA54" i="1"/>
  <c r="W30" i="1"/>
  <c r="BC54" i="1"/>
  <c r="W32" i="1" s="1"/>
  <c r="F33" i="3"/>
  <c r="AZ56" i="1"/>
  <c r="BK86" i="3" l="1"/>
  <c r="J86" i="3"/>
  <c r="J30" i="3" s="1"/>
  <c r="AG56" i="1" s="1"/>
  <c r="AN55" i="1"/>
  <c r="J39" i="2"/>
  <c r="W31" i="1"/>
  <c r="AZ54" i="1"/>
  <c r="W29" i="1" s="1"/>
  <c r="AY54" i="1"/>
  <c r="AW54" i="1"/>
  <c r="AK30" i="1" s="1"/>
  <c r="J39" i="3" l="1"/>
  <c r="J59" i="3"/>
  <c r="AG54" i="1"/>
  <c r="AK26" i="1"/>
  <c r="AN56" i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<sst xmlns="http://schemas.openxmlformats.org/spreadsheetml/2006/main" count="1770" uniqueCount="398">
  <si>
    <t>Export Komplet</t>
  </si>
  <si>
    <t>VZ</t>
  </si>
  <si>
    <t>2.0</t>
  </si>
  <si>
    <t>ZAMOK</t>
  </si>
  <si>
    <t>False</t>
  </si>
  <si>
    <t>{c630722c-820c-4555-a3e4-bb16dba503b8}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</si>
  <si>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</si>
  <si>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</si>
  <si>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</si>
  <si>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</si>
  <si>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</si>
  <si>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</si>
  <si>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</si>
  <si>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</si>
  <si>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</si>
  <si>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</si>
  <si>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</si>
  <si>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II-190 Milence - Zelená Lhota - viadukt ČD, oprava</t>
  </si>
  <si>
    <t>KSO:</t>
  </si>
  <si>
    <t/>
  </si>
  <si>
    <t>CC-CZ:</t>
  </si>
  <si>
    <t>Místo:</t>
  </si>
  <si>
    <t xml:space="preserve"> </t>
  </si>
  <si>
    <t>Datum:</t>
  </si>
  <si>
    <t>18. 5. 2025</t>
  </si>
  <si>
    <t>Zadavatel:</t>
  </si>
  <si>
    <t>IČ:</t>
  </si>
  <si>
    <t>Správa a údržba silnic Plzeňského kraje</t>
  </si>
  <si>
    <t>DIČ:</t>
  </si>
  <si>
    <t>Účastník: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</si>
  <si>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</si>
  <si>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</si>
  <si>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</si>
  <si>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</si>
  <si>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</si>
  <si>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</si>
  <si>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</si>
  <si>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</si>
  <si>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</si>
  <si>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</si>
  <si>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</si>
  <si>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</si>
  <si>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</si>
  <si>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</si>
  <si>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</si>
  <si>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</si>
  <si>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</si>
  <si>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</si>
  <si>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</si>
  <si>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</si>
  <si>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</si>
  <si>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</si>
  <si>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</si>
  <si>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</si>
  <si>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</si>
  <si>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</si>
  <si>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</si>
  <si>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</si>
  <si>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</si>
  <si>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</si>
  <si>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</si>
  <si>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</si>
  <si>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</si>
  <si>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</si>
  <si>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</si>
  <si>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</si>
  <si>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</si>
  <si>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</si>
  <si>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</si>
  <si>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</si>
  <si>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</si>
  <si>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</si>
  <si>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</si>
  <si>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</si>
  <si>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</si>
  <si>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</si>
  <si>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</si>
  <si>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</si>
  <si>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</si>
  <si>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</si>
  <si>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</si>
  <si>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{a4392322-0813-4c2a-b01c-5b1c0a2cea7f}</t>
  </si>
  <si>
    <t>2</t>
  </si>
  <si>
    <t>01</t>
  </si>
  <si>
    <t>2.ETAPA - SO 102 Most 190-12 - viadukt ČD</t>
  </si>
  <si>
    <t>STA</t>
  </si>
  <si>
    <t>{37a24e35-a5ba-4364-bb97-585abcdd39b5}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</si>
  <si>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</si>
  <si>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</si>
  <si>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</si>
  <si>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</si>
  <si>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</si>
  <si>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</si>
  <si>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</si>
  <si>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</si>
  <si>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</si>
  <si>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</si>
  <si>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</si>
  <si>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</si>
  <si>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</si>
  <si>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</si>
  <si>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</si>
  <si>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</si>
  <si>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</si>
  <si>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</si>
  <si>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</si>
  <si>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</si>
  <si>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</si>
  <si>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</si>
  <si>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</si>
  <si>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</si>
  <si>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</si>
  <si>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</si>
  <si>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</si>
  <si>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Zařízení staveniště</t>
  </si>
  <si>
    <t>Kč</t>
  </si>
  <si>
    <t>CS ÚRS 2025 01</t>
  </si>
  <si>
    <t>1024</t>
  </si>
  <si>
    <t>-807905085</t>
  </si>
  <si>
    <t>Online PSC</t>
  </si>
  <si>
    <t>https://podminky.urs.cz/item/CS_URS_2025_01/030001000</t>
  </si>
  <si>
    <t>034503000</t>
  </si>
  <si>
    <t>Zařízení staveniště zabezpečení staveniště informační tabule</t>
  </si>
  <si>
    <t>kus</t>
  </si>
  <si>
    <t>269221046</t>
  </si>
  <si>
    <t>https://podminky.urs.cz/item/CS_URS_2025_01/034503000</t>
  </si>
  <si>
    <t>ON</t>
  </si>
  <si>
    <t>OSTATNÍ NÁKLADY</t>
  </si>
  <si>
    <t>3</t>
  </si>
  <si>
    <t>012164000</t>
  </si>
  <si>
    <t>Vytyčení a zaměření inženýrských sítí</t>
  </si>
  <si>
    <t>-1284008789</t>
  </si>
  <si>
    <t>https://podminky.urs.cz/item/CS_URS_2025_01/012164000</t>
  </si>
  <si>
    <t>4</t>
  </si>
  <si>
    <t>013294000</t>
  </si>
  <si>
    <t>Ostatní dokumentace (zaměření ploch nově pokládaných krytových vrstev obrusu)</t>
  </si>
  <si>
    <t>1234464612</t>
  </si>
  <si>
    <t>https://podminky.urs.cz/item/CS_URS_2025_01/013294000</t>
  </si>
  <si>
    <t>5</t>
  </si>
  <si>
    <t>013254000</t>
  </si>
  <si>
    <t>Průzkumné, geodetické a projektové práce projektové práce dokumentace stavby (výkresová a textová) skutečného provedení stavby</t>
  </si>
  <si>
    <t>729616956</t>
  </si>
  <si>
    <t>https://podminky.urs.cz/item/CS_URS_2025_01/013254000</t>
  </si>
  <si>
    <t>P</t>
  </si>
  <si>
    <t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</t>
  </si>
  <si>
    <t>6</t>
  </si>
  <si>
    <t>043002000</t>
  </si>
  <si>
    <t>Hlavní tituly průvodních činností a nákladů inženýrská činnost zkoušky a ostatní měření</t>
  </si>
  <si>
    <t>712609832</t>
  </si>
  <si>
    <t>https://podminky.urs.cz/item/CS_URS_2025_01/043002000</t>
  </si>
  <si>
    <t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</t>
  </si>
  <si>
    <t>7</t>
  </si>
  <si>
    <t>043234000</t>
  </si>
  <si>
    <t>Zkoušení obsahu aromatických uhlovodíků a zatřídění dle vyhlášky č. 130/2019 sb. v aktuálním znění vč.vrtů a odběru vzorků</t>
  </si>
  <si>
    <t>1230124933</t>
  </si>
  <si>
    <t>https://podminky.urs.cz/item/CS_URS_2025_01/043234000</t>
  </si>
  <si>
    <t>Poznámka k položce:_x000D_
zkoušení obsahu aromatických uhlovodíků a zatřídění dle vyhlášky č. 130/2019 sb. v aktuálním znění vč.vrtů a odběru vzorků</t>
  </si>
  <si>
    <t>8</t>
  </si>
  <si>
    <t>07213000.2</t>
  </si>
  <si>
    <t>Dopravně inženýrské opatření vč. projednání - 2.etapa</t>
  </si>
  <si>
    <t>1333255696</t>
  </si>
  <si>
    <t>01 - 2.ETAPA - SO 102 Most 190-12 - viadukt ČD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</si>
  <si>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</si>
  <si>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</si>
  <si>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</si>
  <si>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</si>
  <si>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</si>
  <si>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</si>
  <si>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</si>
  <si>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</si>
  <si>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</si>
  <si>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</si>
  <si>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113154563</t>
  </si>
  <si>
    <t>Frézování živičného podkladu nebo krytu s naložením hmot na dopravní prostředek plochy přes 10 000 m2 tloušťky vrstvy 50 mm</t>
  </si>
  <si>
    <t>m2</t>
  </si>
  <si>
    <t>411917970</t>
  </si>
  <si>
    <t>https://podminky.urs.cz/item/CS_URS_2025_01/113154563</t>
  </si>
  <si>
    <t>VV</t>
  </si>
  <si>
    <t>"obrus" 14380</t>
  </si>
  <si>
    <t>"ložná" 14380</t>
  </si>
  <si>
    <t>"sanace 10%" 14380*0,1</t>
  </si>
  <si>
    <t>122552203</t>
  </si>
  <si>
    <t>Odkopávky a prokopávky nezapažené pro silnice a dálnice strojně v hornině třídy těžitelnosti III do 100 m3</t>
  </si>
  <si>
    <t>m3</t>
  </si>
  <si>
    <t>1853814742</t>
  </si>
  <si>
    <t>https://podminky.urs.cz/item/CS_URS_2025_01/122552203</t>
  </si>
  <si>
    <t>HOSPODÁŘSKÉ VJEZDY</t>
  </si>
  <si>
    <t>312*0,1</t>
  </si>
  <si>
    <t>131213701</t>
  </si>
  <si>
    <t>Hloubení nezapažených jam ručně s urovnáním dna do předepsaného profilu a spádu v hornině třídy těžitelnosti I skupiny 3 soudržných</t>
  </si>
  <si>
    <t>-1043854264</t>
  </si>
  <si>
    <t>https://podminky.urs.cz/item/CS_URS_2025_01/131213701</t>
  </si>
  <si>
    <t>odkop pro kamennou dlažbu</t>
  </si>
  <si>
    <t>8*0,25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</si>
  <si>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</si>
  <si>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</si>
  <si>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</si>
  <si>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https://podminky.urs.cz/item/CS_URS_2025_01/162751117</t>
  </si>
  <si>
    <t>31,2+2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</si>
  <si>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</si>
  <si>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</si>
  <si>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-450211747</t>
  </si>
  <si>
    <t>https://podminky.urs.cz/item/CS_URS_2025_01/162751119</t>
  </si>
  <si>
    <t>33,2*20</t>
  </si>
  <si>
    <t>171201231</t>
  </si>
  <si>
    <t>Poplatek za uložení stavebního odpadu na recyklační skládce (skládkovné) zeminy a kamení zatříděného do Katalogu odpadů pod kódem 17 05 04</t>
  </si>
  <si>
    <t>t</t>
  </si>
  <si>
    <t>-2077364777</t>
  </si>
  <si>
    <t>https://podminky.urs.cz/item/CS_URS_2025_01/171201231</t>
  </si>
  <si>
    <t>33,2*1,85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</si>
  <si>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</si>
  <si>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</si>
  <si>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</si>
  <si>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https://podminky.urs.cz/item/CS_URS_2025_01/181951112</t>
  </si>
  <si>
    <t>312</t>
  </si>
  <si>
    <t>pod kamennou dlažbou</t>
  </si>
  <si>
    <t>Vodorovné konstrukce</t>
  </si>
  <si>
    <t>451317111</t>
  </si>
  <si>
    <t>Podklad pod dlažbu z betonu prostého pro prostředí s mrazovými cykly tř. C 25/30 tl. do 100 mm</t>
  </si>
  <si>
    <t>-1275521768</t>
  </si>
  <si>
    <t>https://podminky.urs.cz/item/CS_URS_2025_01/451317111</t>
  </si>
  <si>
    <t>propustek</t>
  </si>
  <si>
    <t>P20</t>
  </si>
  <si>
    <t>9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</si>
  <si>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</si>
  <si>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</si>
  <si>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</si>
  <si>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https://podminky.urs.cz/item/CS_URS_2025_01/465513227</t>
  </si>
  <si>
    <t>Komunikace pozemní</t>
  </si>
  <si>
    <t>10</t>
  </si>
  <si>
    <t>573231108</t>
  </si>
  <si>
    <t>Postřik spojovací PS bez posypu kamenivem ze silniční emulze, v množství 0,50 kg/m2</t>
  </si>
  <si>
    <t>-2043067330</t>
  </si>
  <si>
    <t>https://podminky.urs.cz/item/CS_URS_2025_01/573231108</t>
  </si>
  <si>
    <t>14780</t>
  </si>
  <si>
    <t>+10% na podbalení a sanace</t>
  </si>
  <si>
    <t>14380*0,1</t>
  </si>
  <si>
    <t>35</t>
  </si>
  <si>
    <t>565135101</t>
  </si>
  <si>
    <t>Asfaltový beton vrstva podkladní ACP 16 (obalované kamenivo střednězrnné - OKS) s rozprostřením a zhutněním v pruhu šířky do 1,5 m, po zhutnění tl. 50 mm</t>
  </si>
  <si>
    <t>CS ÚRS 2024 02</t>
  </si>
  <si>
    <t>2010195627</t>
  </si>
  <si>
    <t>https://podminky.urs.cz/item/CS_URS_2024_02/565135101</t>
  </si>
  <si>
    <t>11</t>
  </si>
  <si>
    <t>577165142</t>
  </si>
  <si>
    <t>Asfaltový beton vrstva ložní ACL 16 (ABH) s rozprostřením a zhutněním z modifikovaného asfaltu v pruhu šířky přes 3 m, po zhutnění tl. 70 mm</t>
  </si>
  <si>
    <t>1948340573</t>
  </si>
  <si>
    <t>https://podminky.urs.cz/item/CS_URS_2025_01/577165142</t>
  </si>
  <si>
    <t>14580</t>
  </si>
  <si>
    <t>573231106</t>
  </si>
  <si>
    <t>Postřik spojovací PS bez posypu kamenivem ze silniční emulze, v množství 0,30 kg/m2</t>
  </si>
  <si>
    <t>526517772</t>
  </si>
  <si>
    <t>https://podminky.urs.cz/item/CS_URS_2025_01/573231106</t>
  </si>
  <si>
    <t>13</t>
  </si>
  <si>
    <t>577144141</t>
  </si>
  <si>
    <t>Asfaltový beton vrstva obrusná ACO 11 (ABS) s rozprostřením a se zhutněním z modifikovaného asfaltu v pruhu šířky přes 3 m, po zhutnění tl. 50 mm</t>
  </si>
  <si>
    <t>1574763769</t>
  </si>
  <si>
    <t>https://podminky.urs.cz/item/CS_URS_2025_01/577144141</t>
  </si>
  <si>
    <t>14</t>
  </si>
  <si>
    <t>569931132</t>
  </si>
  <si>
    <t>Zpevnění krajnic nebo komunikací pro pěší s rozprostřením a zhutněním, po zhutnění asfaltovým recyklátem tl. 100 mm</t>
  </si>
  <si>
    <t>-231796302</t>
  </si>
  <si>
    <t>https://podminky.urs.cz/item/CS_URS_2025_01/569931132</t>
  </si>
  <si>
    <t>Poznámka k položce:_x000D_
bude použit materiál vytěžený na stavbě vč. naložení, dopravy, manipulace</t>
  </si>
  <si>
    <t>15</t>
  </si>
  <si>
    <t>564950413</t>
  </si>
  <si>
    <t>Podklad nebo podsyp z asfaltového recyklátu s rozprostřením a zhutněním plochy jednotlivě do 100 m2, po zhutnění tl. 150 mm</t>
  </si>
  <si>
    <t>-1513767482</t>
  </si>
  <si>
    <t>https://podminky.urs.cz/item/CS_URS_2025_01/564950413</t>
  </si>
  <si>
    <t>hospodářské vjezdy</t>
  </si>
  <si>
    <t>Ostatní konstrukce a práce, bourání</t>
  </si>
  <si>
    <t>16</t>
  </si>
  <si>
    <t>900901010</t>
  </si>
  <si>
    <t>Vizuální prohlídka kominikace dle TP87</t>
  </si>
  <si>
    <t>788027325</t>
  </si>
  <si>
    <t>17</t>
  </si>
  <si>
    <t>912221111</t>
  </si>
  <si>
    <t>Montáž směrového sloupku ocelového pružného ručním beraněním silničního</t>
  </si>
  <si>
    <t>1459214076</t>
  </si>
  <si>
    <t>https://podminky.urs.cz/item/CS_URS_2025_01/912221111</t>
  </si>
  <si>
    <t>18</t>
  </si>
  <si>
    <t>M</t>
  </si>
  <si>
    <t>40445165</t>
  </si>
  <si>
    <t>sloupek směrový silniční ocelový</t>
  </si>
  <si>
    <t>-1490746971</t>
  </si>
  <si>
    <t>19</t>
  </si>
  <si>
    <t>915611111</t>
  </si>
  <si>
    <t>Předznačení pro vodorovné značení stříkané barvou nebo prováděné z nátěrových hmot liniové dělicí čáry, vodicí proužky</t>
  </si>
  <si>
    <t>m</t>
  </si>
  <si>
    <t>1029215609</t>
  </si>
  <si>
    <t>https://podminky.urs.cz/item/CS_URS_2025_01/915611111</t>
  </si>
  <si>
    <t>3875+55</t>
  </si>
  <si>
    <t>20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</si>
  <si>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</si>
  <si>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</si>
  <si>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</si>
  <si>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https://podminky.urs.cz/item/CS_URS_2025_01/915211112</t>
  </si>
  <si>
    <t>915221122</t>
  </si>
  <si>
    <t>Vodorovné dopravní značení stříkaným plastem vodící čára bílá šířky 250 mm přerušovaná retroreflexní</t>
  </si>
  <si>
    <t>650964885</t>
  </si>
  <si>
    <t>https://podminky.urs.cz/item/CS_URS_2025_01/915221122</t>
  </si>
  <si>
    <t>22</t>
  </si>
  <si>
    <t>919112111</t>
  </si>
  <si>
    <t>Řezání dilatačních spár v živičném krytu příčných nebo podélných, šířky 4 mm, hloubky do 60 mm</t>
  </si>
  <si>
    <t>1817343318</t>
  </si>
  <si>
    <t>https://podminky.urs.cz/item/CS_URS_2025_01/919112111</t>
  </si>
  <si>
    <t>napojení vč. středové</t>
  </si>
  <si>
    <t>1997</t>
  </si>
  <si>
    <t>23</t>
  </si>
  <si>
    <t>919121212</t>
  </si>
  <si>
    <t>Utěsnění dilatačních spár zálivkou za studena v cementobetonovém nebo živičném krytu včetně adhezního nátěru bez těsnicího profilu pod zálivkou, pro komůrky šířky 10 mm, hloubky 20 mm</t>
  </si>
  <si>
    <t>561439911</t>
  </si>
  <si>
    <t>https://podminky.urs.cz/item/CS_URS_2025_01/919121212</t>
  </si>
  <si>
    <t>24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</si>
  <si>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</si>
  <si>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</si>
  <si>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</si>
  <si>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https://podminky.urs.cz/item/CS_URS_2025_01/938902151</t>
  </si>
  <si>
    <t>25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</si>
  <si>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</si>
  <si>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</si>
  <si>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</si>
  <si>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https://podminky.urs.cz/item/CS_URS_2025_01/938902421</t>
  </si>
  <si>
    <t>hospod. vjezdy</t>
  </si>
  <si>
    <t>26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</si>
  <si>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</si>
  <si>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</si>
  <si>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-2144094489</t>
  </si>
  <si>
    <t>https://podminky.urs.cz/item/CS_URS_2025_01/938909311</t>
  </si>
  <si>
    <t>27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</si>
  <si>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</si>
  <si>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</si>
  <si>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</si>
  <si>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https://podminky.urs.cz/item/CS_URS_2025_01/966008311</t>
  </si>
  <si>
    <t>čela propustku</t>
  </si>
  <si>
    <t>P020</t>
  </si>
  <si>
    <t>2*0,4*0,5</t>
  </si>
  <si>
    <t>99</t>
  </si>
  <si>
    <t>Přesun hmot</t>
  </si>
  <si>
    <t>28</t>
  </si>
  <si>
    <t>998225111</t>
  </si>
  <si>
    <t>Přesun hmot pro komunikace s krytem z kameniva, monolitickým betonovým nebo živičným dopravní vzdálenost do 200 m jakékoliv délky objektu</t>
  </si>
  <si>
    <t>2029477402</t>
  </si>
  <si>
    <t>https://podminky.urs.cz/item/CS_URS_2025_01/998225111</t>
  </si>
  <si>
    <t>997</t>
  </si>
  <si>
    <t>Přesun sutě</t>
  </si>
  <si>
    <t>29</t>
  </si>
  <si>
    <t>997221611</t>
  </si>
  <si>
    <t>Nakládání na dopravní prostředky pro vodorovnou dopravu suti</t>
  </si>
  <si>
    <t>-2130363249</t>
  </si>
  <si>
    <t>https://podminky.urs.cz/item/CS_URS_2025_01/997221611</t>
  </si>
  <si>
    <t>Poznámka k položce:_x000D_
vodorovná doprava frézované je zohledněna v tonáži přesunu hmot</t>
  </si>
  <si>
    <t>čištění propustků</t>
  </si>
  <si>
    <t>1,5</t>
  </si>
  <si>
    <t>frézovaná pro využití do krajnic</t>
  </si>
  <si>
    <t>613</t>
  </si>
  <si>
    <t>frézovaná pro využití do vjezdů</t>
  </si>
  <si>
    <t>101</t>
  </si>
  <si>
    <t>30</t>
  </si>
  <si>
    <t>997221551.1</t>
  </si>
  <si>
    <t>Vodorovná doprava suti ze sypkých materiálů na skládku dle zhotovitele</t>
  </si>
  <si>
    <t>940210410</t>
  </si>
  <si>
    <t>Poznámka k položce:_x000D_
přebytek frézované živice odvezena na středisko SÚS PK – Klatovy-Luby</t>
  </si>
  <si>
    <t>čištění vozovek živice</t>
  </si>
  <si>
    <t>144</t>
  </si>
  <si>
    <t>živice obrus</t>
  </si>
  <si>
    <t>14380*0,115</t>
  </si>
  <si>
    <t>živice ložná</t>
  </si>
  <si>
    <t>6680*0,115</t>
  </si>
  <si>
    <t>sanace</t>
  </si>
  <si>
    <t>14380*0,1*0,115</t>
  </si>
  <si>
    <t>zpětné použití na krajnice a vjezdy</t>
  </si>
  <si>
    <t>-(613+101)</t>
  </si>
  <si>
    <t>31</t>
  </si>
  <si>
    <t>997221551.3</t>
  </si>
  <si>
    <t>Vodorovná doprava suti bez naložení, ale se složením a s hrubým urovnáním ze sypkých materiálů, na skládku (asfalt T3) vč, poplatku za uložení</t>
  </si>
  <si>
    <t>806847998</t>
  </si>
  <si>
    <t>asfalt ložná</t>
  </si>
  <si>
    <t>7700*0,115</t>
  </si>
  <si>
    <t>32</t>
  </si>
  <si>
    <t>997221873</t>
  </si>
  <si>
    <t>-745320965</t>
  </si>
  <si>
    <t>https://podminky.urs.cz/item/CS_URS_2025_01/997221873</t>
  </si>
  <si>
    <t>33</t>
  </si>
  <si>
    <t>997221561.1</t>
  </si>
  <si>
    <t>Vodorovná doprava suti z kusových materiálů na skládku dle zhotovitele</t>
  </si>
  <si>
    <t>462293959</t>
  </si>
  <si>
    <t>římsa P11</t>
  </si>
  <si>
    <t>34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</si>
  <si>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</si>
  <si>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</si>
  <si>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</si>
  <si>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https://podminky.urs.cz/item/CS_URS_2025_01/997221862</t>
  </si>
  <si>
    <t>SEZNAM FIGUR</t>
  </si>
  <si>
    <t>Výměra</t>
  </si>
  <si>
    <t>ČV</t>
  </si>
  <si>
    <t>čištění vozovek</t>
  </si>
  <si>
    <t>9937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</si>
</sst>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012164000" TargetMode="External"/><Relationship Id="rId7" Type="http://schemas.openxmlformats.org/officeDocument/2006/relationships/hyperlink" Target="https://podminky.urs.cz/item/CS_URS_2025_01/043234000" TargetMode="External"/><Relationship Id="rId2" Type="http://schemas.openxmlformats.org/officeDocument/2006/relationships/hyperlink" Target="https://podminky.urs.cz/item/CS_URS_2025_01/034503000" TargetMode="External"/><Relationship Id="rId1" Type="http://schemas.openxmlformats.org/officeDocument/2006/relationships/hyperlink" Target="https://podminky.urs.cz/item/CS_URS_2025_01/030001000" TargetMode="External"/><Relationship Id="rId6" Type="http://schemas.openxmlformats.org/officeDocument/2006/relationships/hyperlink" Target="https://podminky.urs.cz/item/CS_URS_2025_01/043002000" TargetMode="External"/><Relationship Id="rId5" Type="http://schemas.openxmlformats.org/officeDocument/2006/relationships/hyperlink" Target="https://podminky.urs.cz/item/CS_URS_2025_01/013254000" TargetMode="External"/><Relationship Id="rId4" Type="http://schemas.openxmlformats.org/officeDocument/2006/relationships/hyperlink" Target="https://podminky.urs.cz/item/CS_URS_2025_01/013294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317111" TargetMode="External"/><Relationship Id="rId13" Type="http://schemas.openxmlformats.org/officeDocument/2006/relationships/hyperlink" Target="https://podminky.urs.cz/item/CS_URS_2025_01/573231106" TargetMode="External"/><Relationship Id="rId18" Type="http://schemas.openxmlformats.org/officeDocument/2006/relationships/hyperlink" Target="https://podminky.urs.cz/item/CS_URS_2025_01/915611111" TargetMode="External"/><Relationship Id="rId26" Type="http://schemas.openxmlformats.org/officeDocument/2006/relationships/hyperlink" Target="https://podminky.urs.cz/item/CS_URS_2025_01/966008311" TargetMode="External"/><Relationship Id="rId3" Type="http://schemas.openxmlformats.org/officeDocument/2006/relationships/hyperlink" Target="https://podminky.urs.cz/item/CS_URS_2025_01/131213701" TargetMode="External"/><Relationship Id="rId21" Type="http://schemas.openxmlformats.org/officeDocument/2006/relationships/hyperlink" Target="https://podminky.urs.cz/item/CS_URS_2025_01/919112111" TargetMode="External"/><Relationship Id="rId7" Type="http://schemas.openxmlformats.org/officeDocument/2006/relationships/hyperlink" Target="https://podminky.urs.cz/item/CS_URS_2025_01/181951112" TargetMode="External"/><Relationship Id="rId12" Type="http://schemas.openxmlformats.org/officeDocument/2006/relationships/hyperlink" Target="https://podminky.urs.cz/item/CS_URS_2025_01/577165142" TargetMode="External"/><Relationship Id="rId17" Type="http://schemas.openxmlformats.org/officeDocument/2006/relationships/hyperlink" Target="https://podminky.urs.cz/item/CS_URS_2025_01/912221111" TargetMode="External"/><Relationship Id="rId25" Type="http://schemas.openxmlformats.org/officeDocument/2006/relationships/hyperlink" Target="https://podminky.urs.cz/item/CS_URS_2025_01/938909311" TargetMode="External"/><Relationship Id="rId2" Type="http://schemas.openxmlformats.org/officeDocument/2006/relationships/hyperlink" Target="https://podminky.urs.cz/item/CS_URS_2025_01/122552203" TargetMode="External"/><Relationship Id="rId16" Type="http://schemas.openxmlformats.org/officeDocument/2006/relationships/hyperlink" Target="https://podminky.urs.cz/item/CS_URS_2025_01/564950413" TargetMode="External"/><Relationship Id="rId20" Type="http://schemas.openxmlformats.org/officeDocument/2006/relationships/hyperlink" Target="https://podminky.urs.cz/item/CS_URS_2025_01/915221122" TargetMode="External"/><Relationship Id="rId29" Type="http://schemas.openxmlformats.org/officeDocument/2006/relationships/hyperlink" Target="https://podminky.urs.cz/item/CS_URS_2025_01/997221873" TargetMode="External"/><Relationship Id="rId1" Type="http://schemas.openxmlformats.org/officeDocument/2006/relationships/hyperlink" Target="https://podminky.urs.cz/item/CS_URS_2025_01/113154563" TargetMode="External"/><Relationship Id="rId6" Type="http://schemas.openxmlformats.org/officeDocument/2006/relationships/hyperlink" Target="https://podminky.urs.cz/item/CS_URS_2025_01/171201231" TargetMode="External"/><Relationship Id="rId11" Type="http://schemas.openxmlformats.org/officeDocument/2006/relationships/hyperlink" Target="https://podminky.urs.cz/item/CS_URS_2024_02/565135101" TargetMode="External"/><Relationship Id="rId24" Type="http://schemas.openxmlformats.org/officeDocument/2006/relationships/hyperlink" Target="https://podminky.urs.cz/item/CS_URS_2025_01/938902421" TargetMode="External"/><Relationship Id="rId5" Type="http://schemas.openxmlformats.org/officeDocument/2006/relationships/hyperlink" Target="https://podminky.urs.cz/item/CS_URS_2025_01/162751119" TargetMode="External"/><Relationship Id="rId15" Type="http://schemas.openxmlformats.org/officeDocument/2006/relationships/hyperlink" Target="https://podminky.urs.cz/item/CS_URS_2025_01/569931132" TargetMode="External"/><Relationship Id="rId23" Type="http://schemas.openxmlformats.org/officeDocument/2006/relationships/hyperlink" Target="https://podminky.urs.cz/item/CS_URS_2025_01/938902151" TargetMode="External"/><Relationship Id="rId28" Type="http://schemas.openxmlformats.org/officeDocument/2006/relationships/hyperlink" Target="https://podminky.urs.cz/item/CS_URS_2025_01/997221611" TargetMode="External"/><Relationship Id="rId10" Type="http://schemas.openxmlformats.org/officeDocument/2006/relationships/hyperlink" Target="https://podminky.urs.cz/item/CS_URS_2025_01/573231108" TargetMode="External"/><Relationship Id="rId19" Type="http://schemas.openxmlformats.org/officeDocument/2006/relationships/hyperlink" Target="https://podminky.urs.cz/item/CS_URS_2025_01/915211112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465513227" TargetMode="External"/><Relationship Id="rId14" Type="http://schemas.openxmlformats.org/officeDocument/2006/relationships/hyperlink" Target="https://podminky.urs.cz/item/CS_URS_2025_01/577144141" TargetMode="External"/><Relationship Id="rId22" Type="http://schemas.openxmlformats.org/officeDocument/2006/relationships/hyperlink" Target="https://podminky.urs.cz/item/CS_URS_2025_01/919121212" TargetMode="External"/><Relationship Id="rId27" Type="http://schemas.openxmlformats.org/officeDocument/2006/relationships/hyperlink" Target="https://podminky.urs.cz/item/CS_URS_2025_01/998225111" TargetMode="External"/><Relationship Id="rId30" Type="http://schemas.openxmlformats.org/officeDocument/2006/relationships/hyperlink" Target="https://podminky.urs.cz/item/CS_URS_2025_01/9972218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1"/>
      <c r="AQ5" s="21"/>
      <c r="AR5" s="19"/>
      <c r="BE5" s="24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1"/>
      <c r="AQ6" s="21"/>
      <c r="AR6" s="19"/>
      <c r="BE6" s="24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4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4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5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4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4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5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45"/>
      <c r="BS13" s="16" t="s">
        <v>6</v>
      </c>
    </row>
    <row r="14" spans="1:74" ht="12.75">
      <c r="B14" s="20"/>
      <c r="C14" s="21"/>
      <c r="D14" s="21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4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5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4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45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5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4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45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5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5"/>
    </row>
    <row r="23" spans="1:71" s="1" customFormat="1" ht="47.25" customHeight="1">
      <c r="B23" s="20"/>
      <c r="C23" s="21"/>
      <c r="D23" s="21"/>
      <c r="E23" s="252" t="s">
        <v>37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1"/>
      <c r="AP23" s="21"/>
      <c r="AQ23" s="21"/>
      <c r="AR23" s="19"/>
      <c r="BE23" s="24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5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3">
        <f>ROUND(AG54,2)</f>
        <v>0</v>
      </c>
      <c r="AL26" s="254"/>
      <c r="AM26" s="254"/>
      <c r="AN26" s="254"/>
      <c r="AO26" s="254"/>
      <c r="AP26" s="35"/>
      <c r="AQ26" s="35"/>
      <c r="AR26" s="38"/>
      <c r="BE26" s="24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5" t="s">
        <v>39</v>
      </c>
      <c r="M28" s="255"/>
      <c r="N28" s="255"/>
      <c r="O28" s="255"/>
      <c r="P28" s="255"/>
      <c r="Q28" s="35"/>
      <c r="R28" s="35"/>
      <c r="S28" s="35"/>
      <c r="T28" s="35"/>
      <c r="U28" s="35"/>
      <c r="V28" s="35"/>
      <c r="W28" s="255" t="s">
        <v>40</v>
      </c>
      <c r="X28" s="255"/>
      <c r="Y28" s="255"/>
      <c r="Z28" s="255"/>
      <c r="AA28" s="255"/>
      <c r="AB28" s="255"/>
      <c r="AC28" s="255"/>
      <c r="AD28" s="255"/>
      <c r="AE28" s="255"/>
      <c r="AF28" s="35"/>
      <c r="AG28" s="35"/>
      <c r="AH28" s="35"/>
      <c r="AI28" s="35"/>
      <c r="AJ28" s="35"/>
      <c r="AK28" s="255" t="s">
        <v>41</v>
      </c>
      <c r="AL28" s="255"/>
      <c r="AM28" s="255"/>
      <c r="AN28" s="255"/>
      <c r="AO28" s="255"/>
      <c r="AP28" s="35"/>
      <c r="AQ28" s="35"/>
      <c r="AR28" s="38"/>
      <c r="BE28" s="245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58">
        <v>0.21</v>
      </c>
      <c r="M29" s="257"/>
      <c r="N29" s="257"/>
      <c r="O29" s="257"/>
      <c r="P29" s="257"/>
      <c r="Q29" s="40"/>
      <c r="R29" s="40"/>
      <c r="S29" s="40"/>
      <c r="T29" s="40"/>
      <c r="U29" s="40"/>
      <c r="V29" s="40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0"/>
      <c r="AG29" s="40"/>
      <c r="AH29" s="40"/>
      <c r="AI29" s="40"/>
      <c r="AJ29" s="40"/>
      <c r="AK29" s="256">
        <f>ROUND(AV54, 2)</f>
        <v>0</v>
      </c>
      <c r="AL29" s="257"/>
      <c r="AM29" s="257"/>
      <c r="AN29" s="257"/>
      <c r="AO29" s="257"/>
      <c r="AP29" s="40"/>
      <c r="AQ29" s="40"/>
      <c r="AR29" s="41"/>
      <c r="BE29" s="246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58">
        <v>0.12</v>
      </c>
      <c r="M30" s="257"/>
      <c r="N30" s="257"/>
      <c r="O30" s="257"/>
      <c r="P30" s="257"/>
      <c r="Q30" s="40"/>
      <c r="R30" s="40"/>
      <c r="S30" s="40"/>
      <c r="T30" s="40"/>
      <c r="U30" s="40"/>
      <c r="V30" s="40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0"/>
      <c r="AG30" s="40"/>
      <c r="AH30" s="40"/>
      <c r="AI30" s="40"/>
      <c r="AJ30" s="40"/>
      <c r="AK30" s="256">
        <f>ROUND(AW54, 2)</f>
        <v>0</v>
      </c>
      <c r="AL30" s="257"/>
      <c r="AM30" s="257"/>
      <c r="AN30" s="257"/>
      <c r="AO30" s="257"/>
      <c r="AP30" s="40"/>
      <c r="AQ30" s="40"/>
      <c r="AR30" s="41"/>
      <c r="BE30" s="246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58">
        <v>0.21</v>
      </c>
      <c r="M31" s="257"/>
      <c r="N31" s="257"/>
      <c r="O31" s="257"/>
      <c r="P31" s="257"/>
      <c r="Q31" s="40"/>
      <c r="R31" s="40"/>
      <c r="S31" s="40"/>
      <c r="T31" s="40"/>
      <c r="U31" s="40"/>
      <c r="V31" s="40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0"/>
      <c r="AG31" s="40"/>
      <c r="AH31" s="40"/>
      <c r="AI31" s="40"/>
      <c r="AJ31" s="40"/>
      <c r="AK31" s="256">
        <v>0</v>
      </c>
      <c r="AL31" s="257"/>
      <c r="AM31" s="257"/>
      <c r="AN31" s="257"/>
      <c r="AO31" s="257"/>
      <c r="AP31" s="40"/>
      <c r="AQ31" s="40"/>
      <c r="AR31" s="41"/>
      <c r="BE31" s="246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58">
        <v>0.12</v>
      </c>
      <c r="M32" s="257"/>
      <c r="N32" s="257"/>
      <c r="O32" s="257"/>
      <c r="P32" s="257"/>
      <c r="Q32" s="40"/>
      <c r="R32" s="40"/>
      <c r="S32" s="40"/>
      <c r="T32" s="40"/>
      <c r="U32" s="40"/>
      <c r="V32" s="40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0"/>
      <c r="AG32" s="40"/>
      <c r="AH32" s="40"/>
      <c r="AI32" s="40"/>
      <c r="AJ32" s="40"/>
      <c r="AK32" s="256">
        <v>0</v>
      </c>
      <c r="AL32" s="257"/>
      <c r="AM32" s="257"/>
      <c r="AN32" s="257"/>
      <c r="AO32" s="257"/>
      <c r="AP32" s="40"/>
      <c r="AQ32" s="40"/>
      <c r="AR32" s="41"/>
      <c r="BE32" s="246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58">
        <v>0</v>
      </c>
      <c r="M33" s="257"/>
      <c r="N33" s="257"/>
      <c r="O33" s="257"/>
      <c r="P33" s="257"/>
      <c r="Q33" s="40"/>
      <c r="R33" s="40"/>
      <c r="S33" s="40"/>
      <c r="T33" s="40"/>
      <c r="U33" s="40"/>
      <c r="V33" s="40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0"/>
      <c r="AG33" s="40"/>
      <c r="AH33" s="40"/>
      <c r="AI33" s="40"/>
      <c r="AJ33" s="40"/>
      <c r="AK33" s="256">
        <v>0</v>
      </c>
      <c r="AL33" s="257"/>
      <c r="AM33" s="257"/>
      <c r="AN33" s="257"/>
      <c r="AO33" s="25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59" t="s">
        <v>50</v>
      </c>
      <c r="Y35" s="260"/>
      <c r="Z35" s="260"/>
      <c r="AA35" s="260"/>
      <c r="AB35" s="260"/>
      <c r="AC35" s="44"/>
      <c r="AD35" s="44"/>
      <c r="AE35" s="44"/>
      <c r="AF35" s="44"/>
      <c r="AG35" s="44"/>
      <c r="AH35" s="44"/>
      <c r="AI35" s="44"/>
      <c r="AJ35" s="44"/>
      <c r="AK35" s="261">
        <f>SUM(AK26:AK33)</f>
        <v>0</v>
      </c>
      <c r="AL35" s="260"/>
      <c r="AM35" s="260"/>
      <c r="AN35" s="260"/>
      <c r="AO35" s="26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04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63" t="str">
        <f>K6</f>
        <v>II-190 Milence - Zelená Lhota - viadukt ČD, oprava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65" t="str">
        <f>IF(AN8= "","",AN8)</f>
        <v>18. 5. 2025</v>
      </c>
      <c r="AN47" s="26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Správa a údržba silnic Plzeňského kraje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266" t="str">
        <f>IF(E17="","",E17)</f>
        <v>SG GEOTECHNIKA a.s.</v>
      </c>
      <c r="AN49" s="267"/>
      <c r="AO49" s="267"/>
      <c r="AP49" s="267"/>
      <c r="AQ49" s="35"/>
      <c r="AR49" s="38"/>
      <c r="AS49" s="268" t="s">
        <v>52</v>
      </c>
      <c r="AT49" s="26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266" t="str">
        <f>IF(E20="","",E20)</f>
        <v>ROMAN MITAS</v>
      </c>
      <c r="AN50" s="267"/>
      <c r="AO50" s="267"/>
      <c r="AP50" s="267"/>
      <c r="AQ50" s="35"/>
      <c r="AR50" s="38"/>
      <c r="AS50" s="270"/>
      <c r="AT50" s="27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72"/>
      <c r="AT51" s="27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74" t="s">
        <v>53</v>
      </c>
      <c r="D52" s="275"/>
      <c r="E52" s="275"/>
      <c r="F52" s="275"/>
      <c r="G52" s="275"/>
      <c r="H52" s="65"/>
      <c r="I52" s="276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7" t="s">
        <v>55</v>
      </c>
      <c r="AH52" s="275"/>
      <c r="AI52" s="275"/>
      <c r="AJ52" s="275"/>
      <c r="AK52" s="275"/>
      <c r="AL52" s="275"/>
      <c r="AM52" s="275"/>
      <c r="AN52" s="276" t="s">
        <v>56</v>
      </c>
      <c r="AO52" s="275"/>
      <c r="AP52" s="275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81">
        <f>ROUND(SUM(AG55:AG56),2)</f>
        <v>0</v>
      </c>
      <c r="AH54" s="281"/>
      <c r="AI54" s="281"/>
      <c r="AJ54" s="281"/>
      <c r="AK54" s="281"/>
      <c r="AL54" s="281"/>
      <c r="AM54" s="281"/>
      <c r="AN54" s="282">
        <f>SUM(AG54,AT54)</f>
        <v>0</v>
      </c>
      <c r="AO54" s="282"/>
      <c r="AP54" s="282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71</v>
      </c>
      <c r="BT54" s="83" t="s">
        <v>72</v>
      </c>
      <c r="BU54" s="84" t="s">
        <v>73</v>
      </c>
      <c r="BV54" s="83" t="s">
        <v>74</v>
      </c>
      <c r="BW54" s="83" t="s">
        <v>5</v>
      </c>
      <c r="BX54" s="83" t="s">
        <v>75</v>
      </c>
      <c r="CL54" s="83" t="s">
        <v>19</v>
      </c>
    </row>
    <row r="55" spans="1:91" s="7" customFormat="1" ht="16.5" customHeight="1">
      <c r="A55" s="85" t="s">
        <v>76</v>
      </c>
      <c r="B55" s="86"/>
      <c r="C55" s="87"/>
      <c r="D55" s="280" t="s">
        <v>77</v>
      </c>
      <c r="E55" s="280"/>
      <c r="F55" s="280"/>
      <c r="G55" s="280"/>
      <c r="H55" s="280"/>
      <c r="I55" s="88"/>
      <c r="J55" s="280" t="s">
        <v>78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78">
        <f>'00 - VEDLEJŠÍ A OSTATNÍ N...'!J30</f>
        <v>0</v>
      </c>
      <c r="AH55" s="279"/>
      <c r="AI55" s="279"/>
      <c r="AJ55" s="279"/>
      <c r="AK55" s="279"/>
      <c r="AL55" s="279"/>
      <c r="AM55" s="279"/>
      <c r="AN55" s="278">
        <f>SUM(AG55,AT55)</f>
        <v>0</v>
      </c>
      <c r="AO55" s="279"/>
      <c r="AP55" s="279"/>
      <c r="AQ55" s="89" t="s">
        <v>79</v>
      </c>
      <c r="AR55" s="90"/>
      <c r="AS55" s="91">
        <v>0</v>
      </c>
      <c r="AT55" s="92">
        <f>ROUND(SUM(AV55:AW55),2)</f>
        <v>0</v>
      </c>
      <c r="AU55" s="93">
        <f>'00 - VEDLEJŠÍ A OSTATNÍ N...'!P81</f>
        <v>0</v>
      </c>
      <c r="AV55" s="92">
        <f>'00 - VEDLEJŠÍ A OSTATNÍ N...'!J33</f>
        <v>0</v>
      </c>
      <c r="AW55" s="92">
        <f>'00 - VEDLEJŠÍ A OSTATNÍ N...'!J34</f>
        <v>0</v>
      </c>
      <c r="AX55" s="92">
        <f>'00 - VEDLEJŠÍ A OSTATNÍ N...'!J35</f>
        <v>0</v>
      </c>
      <c r="AY55" s="92">
        <f>'00 - VEDLEJŠÍ A OSTATNÍ N...'!J36</f>
        <v>0</v>
      </c>
      <c r="AZ55" s="92">
        <f>'00 - VEDLEJŠÍ A OSTATNÍ N...'!F33</f>
        <v>0</v>
      </c>
      <c r="BA55" s="92">
        <f>'00 - VEDLEJŠÍ A OSTATNÍ N...'!F34</f>
        <v>0</v>
      </c>
      <c r="BB55" s="92">
        <f>'00 - VEDLEJŠÍ A OSTATNÍ N...'!F35</f>
        <v>0</v>
      </c>
      <c r="BC55" s="92">
        <f>'00 - VEDLEJŠÍ A OSTATNÍ N...'!F36</f>
        <v>0</v>
      </c>
      <c r="BD55" s="94">
        <f>'00 - VEDLEJŠÍ A OSTATNÍ N...'!F37</f>
        <v>0</v>
      </c>
      <c r="BT55" s="95" t="s">
        <v>80</v>
      </c>
      <c r="BV55" s="95" t="s">
        <v>74</v>
      </c>
      <c r="BW55" s="95" t="s">
        <v>81</v>
      </c>
      <c r="BX55" s="95" t="s">
        <v>5</v>
      </c>
      <c r="CL55" s="95" t="s">
        <v>19</v>
      </c>
      <c r="CM55" s="95" t="s">
        <v>82</v>
      </c>
    </row>
    <row r="56" spans="1:91" s="7" customFormat="1" ht="24.75" customHeight="1">
      <c r="A56" s="85" t="s">
        <v>76</v>
      </c>
      <c r="B56" s="86"/>
      <c r="C56" s="87"/>
      <c r="D56" s="280" t="s">
        <v>83</v>
      </c>
      <c r="E56" s="280"/>
      <c r="F56" s="280"/>
      <c r="G56" s="280"/>
      <c r="H56" s="280"/>
      <c r="I56" s="88"/>
      <c r="J56" s="280" t="s">
        <v>84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78">
        <f>'01 - 2.ETAPA - SO 102 Mos...'!J30</f>
        <v>0</v>
      </c>
      <c r="AH56" s="279"/>
      <c r="AI56" s="279"/>
      <c r="AJ56" s="279"/>
      <c r="AK56" s="279"/>
      <c r="AL56" s="279"/>
      <c r="AM56" s="279"/>
      <c r="AN56" s="278">
        <f>SUM(AG56,AT56)</f>
        <v>0</v>
      </c>
      <c r="AO56" s="279"/>
      <c r="AP56" s="279"/>
      <c r="AQ56" s="89" t="s">
        <v>85</v>
      </c>
      <c r="AR56" s="90"/>
      <c r="AS56" s="96">
        <v>0</v>
      </c>
      <c r="AT56" s="97">
        <f>ROUND(SUM(AV56:AW56),2)</f>
        <v>0</v>
      </c>
      <c r="AU56" s="98">
        <f>'01 - 2.ETAPA - SO 102 Mos...'!P86</f>
        <v>0</v>
      </c>
      <c r="AV56" s="97">
        <f>'01 - 2.ETAPA - SO 102 Mos...'!J33</f>
        <v>0</v>
      </c>
      <c r="AW56" s="97">
        <f>'01 - 2.ETAPA - SO 102 Mos...'!J34</f>
        <v>0</v>
      </c>
      <c r="AX56" s="97">
        <f>'01 - 2.ETAPA - SO 102 Mos...'!J35</f>
        <v>0</v>
      </c>
      <c r="AY56" s="97">
        <f>'01 - 2.ETAPA - SO 102 Mos...'!J36</f>
        <v>0</v>
      </c>
      <c r="AZ56" s="97">
        <f>'01 - 2.ETAPA - SO 102 Mos...'!F33</f>
        <v>0</v>
      </c>
      <c r="BA56" s="97">
        <f>'01 - 2.ETAPA - SO 102 Mos...'!F34</f>
        <v>0</v>
      </c>
      <c r="BB56" s="97">
        <f>'01 - 2.ETAPA - SO 102 Mos...'!F35</f>
        <v>0</v>
      </c>
      <c r="BC56" s="97">
        <f>'01 - 2.ETAPA - SO 102 Mos...'!F36</f>
        <v>0</v>
      </c>
      <c r="BD56" s="99">
        <f>'01 - 2.ETAPA - SO 102 Mos...'!F37</f>
        <v>0</v>
      </c>
      <c r="BT56" s="95" t="s">
        <v>80</v>
      </c>
      <c r="BV56" s="95" t="s">
        <v>74</v>
      </c>
      <c r="BW56" s="95" t="s">
        <v>86</v>
      </c>
      <c r="BX56" s="95" t="s">
        <v>5</v>
      </c>
      <c r="CL56" s="95" t="s">
        <v>19</v>
      </c>
      <c r="CM56" s="95" t="s">
        <v>82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zjwjIW+LWat4tw3zAMPvrBHUSeRCfUBTKO1SA4/cX8pyOzOPJ94TH7NbDRvokSUGdqxkpid3rGq6Z1R0hXz+YA==" saltValue="Vfc1QUKe1cxYUgO/bBJiNYrGfGZ0rk7rJM1b+Y9jz+8mvEI+pBi90R3x3k7yl+/uoQwB4mV9kXPylWZ97cM4p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A OSTATNÍ N...'!C2" display="/"/>
    <hyperlink ref="A56" location="'01 - 2.ETAPA - SO 102 Mo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284" t="str">
        <f>'Rekapitulace stavby'!K6</f>
        <v>II-190 Milence - Zelená Lhota - viadukt ČD, oprava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89</v>
      </c>
      <c r="F9" s="287"/>
      <c r="G9" s="287"/>
      <c r="H9" s="287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18. 5. 2025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108"/>
      <c r="B27" s="109"/>
      <c r="C27" s="108"/>
      <c r="D27" s="108"/>
      <c r="E27" s="290" t="s">
        <v>37</v>
      </c>
      <c r="F27" s="290"/>
      <c r="G27" s="290"/>
      <c r="H27" s="290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42</v>
      </c>
      <c r="E33" s="104" t="s">
        <v>43</v>
      </c>
      <c r="F33" s="116">
        <f>ROUND((SUM(BE81:BE101)),  2)</f>
        <v>0</v>
      </c>
      <c r="G33" s="33"/>
      <c r="H33" s="33"/>
      <c r="I33" s="117">
        <v>0.21</v>
      </c>
      <c r="J33" s="116">
        <f>ROUND(((SUM(BE81:BE101))*I33),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44</v>
      </c>
      <c r="F34" s="116">
        <f>ROUND((SUM(BF81:BF101)),  2)</f>
        <v>0</v>
      </c>
      <c r="G34" s="33"/>
      <c r="H34" s="33"/>
      <c r="I34" s="117">
        <v>0.12</v>
      </c>
      <c r="J34" s="116">
        <f>ROUND(((SUM(BF81:BF101))*I34),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45</v>
      </c>
      <c r="F35" s="116">
        <f>ROUND((SUM(BG81:BG101)),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46</v>
      </c>
      <c r="F36" s="116">
        <f>ROUND((SUM(BH81:BH101)),  2)</f>
        <v>0</v>
      </c>
      <c r="G36" s="33"/>
      <c r="H36" s="33"/>
      <c r="I36" s="117">
        <v>0.12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47</v>
      </c>
      <c r="F37" s="116">
        <f>ROUND((SUM(BI81:BI101)),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91" t="str">
        <f>E7</f>
        <v>II-190 Milence - Zelená Lhota - viadukt ČD, oprava</v>
      </c>
      <c r="F48" s="292"/>
      <c r="G48" s="292"/>
      <c r="H48" s="292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63" t="str">
        <f>E9</f>
        <v>00 - VEDLEJŠÍ A OSTATNÍ NÁKLADY</v>
      </c>
      <c r="F50" s="293"/>
      <c r="G50" s="293"/>
      <c r="H50" s="293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18. 5. 2025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hidden="1" customHeight="1">
      <c r="A54" s="33"/>
      <c r="B54" s="34"/>
      <c r="C54" s="28" t="s">
        <v>25</v>
      </c>
      <c r="D54" s="35"/>
      <c r="E54" s="35"/>
      <c r="F54" s="26" t="str">
        <f>E15</f>
        <v>Správa a údržba silnic Plzeňského kraje</v>
      </c>
      <c r="G54" s="35"/>
      <c r="H54" s="35"/>
      <c r="I54" s="28" t="s">
        <v>31</v>
      </c>
      <c r="J54" s="31" t="str">
        <f>E21</f>
        <v>SG GEOTECHNIKA a.s.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ROMAN MITAS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29" t="s">
        <v>91</v>
      </c>
      <c r="D57" s="130"/>
      <c r="E57" s="130"/>
      <c r="F57" s="130"/>
      <c r="G57" s="130"/>
      <c r="H57" s="130"/>
      <c r="I57" s="130"/>
      <c r="J57" s="131" t="s">
        <v>92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hidden="1" customHeight="1">
      <c r="B60" s="133"/>
      <c r="C60" s="134"/>
      <c r="D60" s="135" t="s">
        <v>94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9" customFormat="1" ht="24.95" hidden="1" customHeight="1">
      <c r="B61" s="133"/>
      <c r="C61" s="134"/>
      <c r="D61" s="135" t="s">
        <v>95</v>
      </c>
      <c r="E61" s="136"/>
      <c r="F61" s="136"/>
      <c r="G61" s="136"/>
      <c r="H61" s="136"/>
      <c r="I61" s="136"/>
      <c r="J61" s="137">
        <f>J87</f>
        <v>0</v>
      </c>
      <c r="K61" s="134"/>
      <c r="L61" s="138"/>
    </row>
    <row r="62" spans="1:47" s="2" customFormat="1" ht="21.75" hidden="1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hidden="1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ht="11.25" hidden="1"/>
    <row r="65" spans="1:31" ht="11.25" hidden="1"/>
    <row r="66" spans="1:31" ht="11.25" hidden="1"/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96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291" t="str">
        <f>E7</f>
        <v>II-190 Milence - Zelená Lhota - viadukt ČD, oprava</v>
      </c>
      <c r="F71" s="292"/>
      <c r="G71" s="292"/>
      <c r="H71" s="292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63" t="str">
        <f>E9</f>
        <v>00 - VEDLEJŠÍ A OSTATNÍ NÁKLADY</v>
      </c>
      <c r="F73" s="293"/>
      <c r="G73" s="293"/>
      <c r="H73" s="293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18. 5. 2025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Správa a údržba silnic Plzeňského kraje</v>
      </c>
      <c r="G77" s="35"/>
      <c r="H77" s="35"/>
      <c r="I77" s="28" t="s">
        <v>31</v>
      </c>
      <c r="J77" s="31" t="str">
        <f>E21</f>
        <v>SG GEOTECHNIKA a.s.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>ROMAN MITAS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0" customFormat="1" ht="29.25" customHeight="1">
      <c r="A80" s="139"/>
      <c r="B80" s="140"/>
      <c r="C80" s="141" t="s">
        <v>97</v>
      </c>
      <c r="D80" s="142" t="s">
        <v>57</v>
      </c>
      <c r="E80" s="142" t="s">
        <v>53</v>
      </c>
      <c r="F80" s="142" t="s">
        <v>54</v>
      </c>
      <c r="G80" s="142" t="s">
        <v>98</v>
      </c>
      <c r="H80" s="142" t="s">
        <v>99</v>
      </c>
      <c r="I80" s="142" t="s">
        <v>100</v>
      </c>
      <c r="J80" s="142" t="s">
        <v>92</v>
      </c>
      <c r="K80" s="143" t="s">
        <v>101</v>
      </c>
      <c r="L80" s="144"/>
      <c r="M80" s="67" t="s">
        <v>19</v>
      </c>
      <c r="N80" s="68" t="s">
        <v>42</v>
      </c>
      <c r="O80" s="68" t="s">
        <v>102</v>
      </c>
      <c r="P80" s="68" t="s">
        <v>103</v>
      </c>
      <c r="Q80" s="68" t="s">
        <v>104</v>
      </c>
      <c r="R80" s="68" t="s">
        <v>105</v>
      </c>
      <c r="S80" s="68" t="s">
        <v>106</v>
      </c>
      <c r="T80" s="69" t="s">
        <v>107</v>
      </c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65" s="2" customFormat="1" ht="22.9" customHeight="1">
      <c r="A81" s="33"/>
      <c r="B81" s="34"/>
      <c r="C81" s="74" t="s">
        <v>108</v>
      </c>
      <c r="D81" s="35"/>
      <c r="E81" s="35"/>
      <c r="F81" s="35"/>
      <c r="G81" s="35"/>
      <c r="H81" s="35"/>
      <c r="I81" s="35"/>
      <c r="J81" s="145">
        <f>BK81</f>
        <v>0</v>
      </c>
      <c r="K81" s="35"/>
      <c r="L81" s="38"/>
      <c r="M81" s="70"/>
      <c r="N81" s="146"/>
      <c r="O81" s="71"/>
      <c r="P81" s="147">
        <f>P82+P87</f>
        <v>0</v>
      </c>
      <c r="Q81" s="71"/>
      <c r="R81" s="147">
        <f>R82+R87</f>
        <v>0</v>
      </c>
      <c r="S81" s="71"/>
      <c r="T81" s="148">
        <f>T82+T87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71</v>
      </c>
      <c r="AU81" s="16" t="s">
        <v>93</v>
      </c>
      <c r="BK81" s="149">
        <f>BK82+BK87</f>
        <v>0</v>
      </c>
    </row>
    <row r="82" spans="1:65" s="11" customFormat="1" ht="25.9" customHeight="1">
      <c r="B82" s="150"/>
      <c r="C82" s="151"/>
      <c r="D82" s="152" t="s">
        <v>71</v>
      </c>
      <c r="E82" s="153" t="s">
        <v>109</v>
      </c>
      <c r="F82" s="153" t="s">
        <v>110</v>
      </c>
      <c r="G82" s="151"/>
      <c r="H82" s="151"/>
      <c r="I82" s="154"/>
      <c r="J82" s="155">
        <f>BK82</f>
        <v>0</v>
      </c>
      <c r="K82" s="151"/>
      <c r="L82" s="156"/>
      <c r="M82" s="157"/>
      <c r="N82" s="158"/>
      <c r="O82" s="158"/>
      <c r="P82" s="159">
        <f>SUM(P83:P86)</f>
        <v>0</v>
      </c>
      <c r="Q82" s="158"/>
      <c r="R82" s="159">
        <f>SUM(R83:R86)</f>
        <v>0</v>
      </c>
      <c r="S82" s="158"/>
      <c r="T82" s="160">
        <f>SUM(T83:T86)</f>
        <v>0</v>
      </c>
      <c r="AR82" s="161" t="s">
        <v>80</v>
      </c>
      <c r="AT82" s="162" t="s">
        <v>71</v>
      </c>
      <c r="AU82" s="162" t="s">
        <v>72</v>
      </c>
      <c r="AY82" s="161" t="s">
        <v>111</v>
      </c>
      <c r="BK82" s="163">
        <f>SUM(BK83:BK86)</f>
        <v>0</v>
      </c>
    </row>
    <row r="83" spans="1:65" s="2" customFormat="1" ht="16.5" customHeight="1">
      <c r="A83" s="33"/>
      <c r="B83" s="34"/>
      <c r="C83" s="164" t="s">
        <v>80</v>
      </c>
      <c r="D83" s="164" t="s">
        <v>112</v>
      </c>
      <c r="E83" s="165" t="s">
        <v>113</v>
      </c>
      <c r="F83" s="166" t="s">
        <v>114</v>
      </c>
      <c r="G83" s="167" t="s">
        <v>115</v>
      </c>
      <c r="H83" s="168">
        <v>1</v>
      </c>
      <c r="I83" s="169"/>
      <c r="J83" s="170">
        <f>ROUND(I83*H83,2)</f>
        <v>0</v>
      </c>
      <c r="K83" s="166" t="s">
        <v>116</v>
      </c>
      <c r="L83" s="38"/>
      <c r="M83" s="171" t="s">
        <v>19</v>
      </c>
      <c r="N83" s="172" t="s">
        <v>43</v>
      </c>
      <c r="O83" s="63"/>
      <c r="P83" s="173">
        <f>O83*H83</f>
        <v>0</v>
      </c>
      <c r="Q83" s="173">
        <v>0</v>
      </c>
      <c r="R83" s="173">
        <f>Q83*H83</f>
        <v>0</v>
      </c>
      <c r="S83" s="173">
        <v>0</v>
      </c>
      <c r="T83" s="174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5" t="s">
        <v>117</v>
      </c>
      <c r="AT83" s="175" t="s">
        <v>112</v>
      </c>
      <c r="AU83" s="175" t="s">
        <v>80</v>
      </c>
      <c r="AY83" s="16" t="s">
        <v>111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16" t="s">
        <v>80</v>
      </c>
      <c r="BK83" s="176">
        <f>ROUND(I83*H83,2)</f>
        <v>0</v>
      </c>
      <c r="BL83" s="16" t="s">
        <v>117</v>
      </c>
      <c r="BM83" s="175" t="s">
        <v>118</v>
      </c>
    </row>
    <row r="84" spans="1:65" s="2" customFormat="1" ht="11.25">
      <c r="A84" s="33"/>
      <c r="B84" s="34"/>
      <c r="C84" s="35"/>
      <c r="D84" s="177" t="s">
        <v>119</v>
      </c>
      <c r="E84" s="35"/>
      <c r="F84" s="178" t="s">
        <v>120</v>
      </c>
      <c r="G84" s="35"/>
      <c r="H84" s="35"/>
      <c r="I84" s="179"/>
      <c r="J84" s="35"/>
      <c r="K84" s="35"/>
      <c r="L84" s="38"/>
      <c r="M84" s="180"/>
      <c r="N84" s="181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119</v>
      </c>
      <c r="AU84" s="16" t="s">
        <v>80</v>
      </c>
    </row>
    <row r="85" spans="1:65" s="2" customFormat="1" ht="24.2" customHeight="1">
      <c r="A85" s="33"/>
      <c r="B85" s="34"/>
      <c r="C85" s="164" t="s">
        <v>82</v>
      </c>
      <c r="D85" s="164" t="s">
        <v>112</v>
      </c>
      <c r="E85" s="165" t="s">
        <v>121</v>
      </c>
      <c r="F85" s="166" t="s">
        <v>122</v>
      </c>
      <c r="G85" s="167" t="s">
        <v>123</v>
      </c>
      <c r="H85" s="168">
        <v>2</v>
      </c>
      <c r="I85" s="169"/>
      <c r="J85" s="170">
        <f>ROUND(I85*H85,2)</f>
        <v>0</v>
      </c>
      <c r="K85" s="166" t="s">
        <v>116</v>
      </c>
      <c r="L85" s="38"/>
      <c r="M85" s="171" t="s">
        <v>19</v>
      </c>
      <c r="N85" s="172" t="s">
        <v>43</v>
      </c>
      <c r="O85" s="63"/>
      <c r="P85" s="173">
        <f>O85*H85</f>
        <v>0</v>
      </c>
      <c r="Q85" s="173">
        <v>0</v>
      </c>
      <c r="R85" s="173">
        <f>Q85*H85</f>
        <v>0</v>
      </c>
      <c r="S85" s="173">
        <v>0</v>
      </c>
      <c r="T85" s="174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5" t="s">
        <v>117</v>
      </c>
      <c r="AT85" s="175" t="s">
        <v>112</v>
      </c>
      <c r="AU85" s="175" t="s">
        <v>80</v>
      </c>
      <c r="AY85" s="16" t="s">
        <v>111</v>
      </c>
      <c r="BE85" s="176">
        <f>IF(N85="základní",J85,0)</f>
        <v>0</v>
      </c>
      <c r="BF85" s="176">
        <f>IF(N85="snížená",J85,0)</f>
        <v>0</v>
      </c>
      <c r="BG85" s="176">
        <f>IF(N85="zákl. přenesená",J85,0)</f>
        <v>0</v>
      </c>
      <c r="BH85" s="176">
        <f>IF(N85="sníž. přenesená",J85,0)</f>
        <v>0</v>
      </c>
      <c r="BI85" s="176">
        <f>IF(N85="nulová",J85,0)</f>
        <v>0</v>
      </c>
      <c r="BJ85" s="16" t="s">
        <v>80</v>
      </c>
      <c r="BK85" s="176">
        <f>ROUND(I85*H85,2)</f>
        <v>0</v>
      </c>
      <c r="BL85" s="16" t="s">
        <v>117</v>
      </c>
      <c r="BM85" s="175" t="s">
        <v>124</v>
      </c>
    </row>
    <row r="86" spans="1:65" s="2" customFormat="1" ht="11.25">
      <c r="A86" s="33"/>
      <c r="B86" s="34"/>
      <c r="C86" s="35"/>
      <c r="D86" s="177" t="s">
        <v>119</v>
      </c>
      <c r="E86" s="35"/>
      <c r="F86" s="178" t="s">
        <v>125</v>
      </c>
      <c r="G86" s="35"/>
      <c r="H86" s="35"/>
      <c r="I86" s="179"/>
      <c r="J86" s="35"/>
      <c r="K86" s="35"/>
      <c r="L86" s="38"/>
      <c r="M86" s="180"/>
      <c r="N86" s="181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119</v>
      </c>
      <c r="AU86" s="16" t="s">
        <v>80</v>
      </c>
    </row>
    <row r="87" spans="1:65" s="11" customFormat="1" ht="25.9" customHeight="1">
      <c r="B87" s="150"/>
      <c r="C87" s="151"/>
      <c r="D87" s="152" t="s">
        <v>71</v>
      </c>
      <c r="E87" s="153" t="s">
        <v>126</v>
      </c>
      <c r="F87" s="153" t="s">
        <v>127</v>
      </c>
      <c r="G87" s="151"/>
      <c r="H87" s="151"/>
      <c r="I87" s="154"/>
      <c r="J87" s="155">
        <f>BK87</f>
        <v>0</v>
      </c>
      <c r="K87" s="151"/>
      <c r="L87" s="156"/>
      <c r="M87" s="157"/>
      <c r="N87" s="158"/>
      <c r="O87" s="158"/>
      <c r="P87" s="159">
        <f>SUM(P88:P101)</f>
        <v>0</v>
      </c>
      <c r="Q87" s="158"/>
      <c r="R87" s="159">
        <f>SUM(R88:R101)</f>
        <v>0</v>
      </c>
      <c r="S87" s="158"/>
      <c r="T87" s="160">
        <f>SUM(T88:T101)</f>
        <v>0</v>
      </c>
      <c r="AR87" s="161" t="s">
        <v>80</v>
      </c>
      <c r="AT87" s="162" t="s">
        <v>71</v>
      </c>
      <c r="AU87" s="162" t="s">
        <v>72</v>
      </c>
      <c r="AY87" s="161" t="s">
        <v>111</v>
      </c>
      <c r="BK87" s="163">
        <f>SUM(BK88:BK101)</f>
        <v>0</v>
      </c>
    </row>
    <row r="88" spans="1:65" s="2" customFormat="1" ht="16.5" customHeight="1">
      <c r="A88" s="33"/>
      <c r="B88" s="34"/>
      <c r="C88" s="164" t="s">
        <v>128</v>
      </c>
      <c r="D88" s="164" t="s">
        <v>112</v>
      </c>
      <c r="E88" s="165" t="s">
        <v>129</v>
      </c>
      <c r="F88" s="166" t="s">
        <v>130</v>
      </c>
      <c r="G88" s="167" t="s">
        <v>115</v>
      </c>
      <c r="H88" s="168">
        <v>1</v>
      </c>
      <c r="I88" s="169"/>
      <c r="J88" s="170">
        <f>ROUND(I88*H88,2)</f>
        <v>0</v>
      </c>
      <c r="K88" s="166" t="s">
        <v>116</v>
      </c>
      <c r="L88" s="38"/>
      <c r="M88" s="171" t="s">
        <v>19</v>
      </c>
      <c r="N88" s="172" t="s">
        <v>43</v>
      </c>
      <c r="O88" s="63"/>
      <c r="P88" s="173">
        <f>O88*H88</f>
        <v>0</v>
      </c>
      <c r="Q88" s="173">
        <v>0</v>
      </c>
      <c r="R88" s="173">
        <f>Q88*H88</f>
        <v>0</v>
      </c>
      <c r="S88" s="173">
        <v>0</v>
      </c>
      <c r="T88" s="174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5" t="s">
        <v>117</v>
      </c>
      <c r="AT88" s="175" t="s">
        <v>112</v>
      </c>
      <c r="AU88" s="175" t="s">
        <v>80</v>
      </c>
      <c r="AY88" s="16" t="s">
        <v>111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6" t="s">
        <v>80</v>
      </c>
      <c r="BK88" s="176">
        <f>ROUND(I88*H88,2)</f>
        <v>0</v>
      </c>
      <c r="BL88" s="16" t="s">
        <v>117</v>
      </c>
      <c r="BM88" s="175" t="s">
        <v>131</v>
      </c>
    </row>
    <row r="89" spans="1:65" s="2" customFormat="1" ht="11.25">
      <c r="A89" s="33"/>
      <c r="B89" s="34"/>
      <c r="C89" s="35"/>
      <c r="D89" s="177" t="s">
        <v>119</v>
      </c>
      <c r="E89" s="35"/>
      <c r="F89" s="178" t="s">
        <v>132</v>
      </c>
      <c r="G89" s="35"/>
      <c r="H89" s="35"/>
      <c r="I89" s="179"/>
      <c r="J89" s="35"/>
      <c r="K89" s="35"/>
      <c r="L89" s="38"/>
      <c r="M89" s="180"/>
      <c r="N89" s="181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119</v>
      </c>
      <c r="AU89" s="16" t="s">
        <v>80</v>
      </c>
    </row>
    <row r="90" spans="1:65" s="2" customFormat="1" ht="24.2" customHeight="1">
      <c r="A90" s="33"/>
      <c r="B90" s="34"/>
      <c r="C90" s="164" t="s">
        <v>133</v>
      </c>
      <c r="D90" s="164" t="s">
        <v>112</v>
      </c>
      <c r="E90" s="165" t="s">
        <v>134</v>
      </c>
      <c r="F90" s="166" t="s">
        <v>135</v>
      </c>
      <c r="G90" s="167" t="s">
        <v>115</v>
      </c>
      <c r="H90" s="168">
        <v>1</v>
      </c>
      <c r="I90" s="169"/>
      <c r="J90" s="170">
        <f>ROUND(I90*H90,2)</f>
        <v>0</v>
      </c>
      <c r="K90" s="166" t="s">
        <v>116</v>
      </c>
      <c r="L90" s="38"/>
      <c r="M90" s="171" t="s">
        <v>19</v>
      </c>
      <c r="N90" s="172" t="s">
        <v>43</v>
      </c>
      <c r="O90" s="63"/>
      <c r="P90" s="173">
        <f>O90*H90</f>
        <v>0</v>
      </c>
      <c r="Q90" s="173">
        <v>0</v>
      </c>
      <c r="R90" s="173">
        <f>Q90*H90</f>
        <v>0</v>
      </c>
      <c r="S90" s="173">
        <v>0</v>
      </c>
      <c r="T90" s="174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5" t="s">
        <v>117</v>
      </c>
      <c r="AT90" s="175" t="s">
        <v>112</v>
      </c>
      <c r="AU90" s="175" t="s">
        <v>80</v>
      </c>
      <c r="AY90" s="16" t="s">
        <v>111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6" t="s">
        <v>80</v>
      </c>
      <c r="BK90" s="176">
        <f>ROUND(I90*H90,2)</f>
        <v>0</v>
      </c>
      <c r="BL90" s="16" t="s">
        <v>117</v>
      </c>
      <c r="BM90" s="175" t="s">
        <v>136</v>
      </c>
    </row>
    <row r="91" spans="1:65" s="2" customFormat="1" ht="11.25">
      <c r="A91" s="33"/>
      <c r="B91" s="34"/>
      <c r="C91" s="35"/>
      <c r="D91" s="177" t="s">
        <v>119</v>
      </c>
      <c r="E91" s="35"/>
      <c r="F91" s="178" t="s">
        <v>137</v>
      </c>
      <c r="G91" s="35"/>
      <c r="H91" s="35"/>
      <c r="I91" s="179"/>
      <c r="J91" s="35"/>
      <c r="K91" s="35"/>
      <c r="L91" s="38"/>
      <c r="M91" s="180"/>
      <c r="N91" s="181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119</v>
      </c>
      <c r="AU91" s="16" t="s">
        <v>80</v>
      </c>
    </row>
    <row r="92" spans="1:65" s="2" customFormat="1" ht="37.9" customHeight="1">
      <c r="A92" s="33"/>
      <c r="B92" s="34"/>
      <c r="C92" s="164" t="s">
        <v>138</v>
      </c>
      <c r="D92" s="164" t="s">
        <v>112</v>
      </c>
      <c r="E92" s="165" t="s">
        <v>139</v>
      </c>
      <c r="F92" s="166" t="s">
        <v>140</v>
      </c>
      <c r="G92" s="167" t="s">
        <v>115</v>
      </c>
      <c r="H92" s="168">
        <v>1</v>
      </c>
      <c r="I92" s="169"/>
      <c r="J92" s="170">
        <f>ROUND(I92*H92,2)</f>
        <v>0</v>
      </c>
      <c r="K92" s="166" t="s">
        <v>116</v>
      </c>
      <c r="L92" s="38"/>
      <c r="M92" s="171" t="s">
        <v>19</v>
      </c>
      <c r="N92" s="172" t="s">
        <v>43</v>
      </c>
      <c r="O92" s="63"/>
      <c r="P92" s="173">
        <f>O92*H92</f>
        <v>0</v>
      </c>
      <c r="Q92" s="173">
        <v>0</v>
      </c>
      <c r="R92" s="173">
        <f>Q92*H92</f>
        <v>0</v>
      </c>
      <c r="S92" s="173">
        <v>0</v>
      </c>
      <c r="T92" s="174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5" t="s">
        <v>117</v>
      </c>
      <c r="AT92" s="175" t="s">
        <v>112</v>
      </c>
      <c r="AU92" s="175" t="s">
        <v>80</v>
      </c>
      <c r="AY92" s="16" t="s">
        <v>111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6" t="s">
        <v>80</v>
      </c>
      <c r="BK92" s="176">
        <f>ROUND(I92*H92,2)</f>
        <v>0</v>
      </c>
      <c r="BL92" s="16" t="s">
        <v>117</v>
      </c>
      <c r="BM92" s="175" t="s">
        <v>141</v>
      </c>
    </row>
    <row r="93" spans="1:65" s="2" customFormat="1" ht="11.25">
      <c r="A93" s="33"/>
      <c r="B93" s="34"/>
      <c r="C93" s="35"/>
      <c r="D93" s="177" t="s">
        <v>119</v>
      </c>
      <c r="E93" s="35"/>
      <c r="F93" s="178" t="s">
        <v>142</v>
      </c>
      <c r="G93" s="35"/>
      <c r="H93" s="35"/>
      <c r="I93" s="179"/>
      <c r="J93" s="35"/>
      <c r="K93" s="35"/>
      <c r="L93" s="38"/>
      <c r="M93" s="180"/>
      <c r="N93" s="181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119</v>
      </c>
      <c r="AU93" s="16" t="s">
        <v>80</v>
      </c>
    </row>
    <row r="94" spans="1:65" s="2" customFormat="1" ht="214.5">
      <c r="A94" s="33"/>
      <c r="B94" s="34"/>
      <c r="C94" s="35"/>
      <c r="D94" s="182" t="s">
        <v>143</v>
      </c>
      <c r="E94" s="35"/>
      <c r="F94" s="183" t="s">
        <v>144</v>
      </c>
      <c r="G94" s="35"/>
      <c r="H94" s="35"/>
      <c r="I94" s="179"/>
      <c r="J94" s="35"/>
      <c r="K94" s="35"/>
      <c r="L94" s="38"/>
      <c r="M94" s="180"/>
      <c r="N94" s="181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143</v>
      </c>
      <c r="AU94" s="16" t="s">
        <v>80</v>
      </c>
    </row>
    <row r="95" spans="1:65" s="2" customFormat="1" ht="24.2" customHeight="1">
      <c r="A95" s="33"/>
      <c r="B95" s="34"/>
      <c r="C95" s="164" t="s">
        <v>145</v>
      </c>
      <c r="D95" s="164" t="s">
        <v>112</v>
      </c>
      <c r="E95" s="165" t="s">
        <v>146</v>
      </c>
      <c r="F95" s="166" t="s">
        <v>147</v>
      </c>
      <c r="G95" s="167" t="s">
        <v>115</v>
      </c>
      <c r="H95" s="168">
        <v>1</v>
      </c>
      <c r="I95" s="169"/>
      <c r="J95" s="170">
        <f>ROUND(I95*H95,2)</f>
        <v>0</v>
      </c>
      <c r="K95" s="166" t="s">
        <v>116</v>
      </c>
      <c r="L95" s="38"/>
      <c r="M95" s="171" t="s">
        <v>19</v>
      </c>
      <c r="N95" s="172" t="s">
        <v>43</v>
      </c>
      <c r="O95" s="63"/>
      <c r="P95" s="173">
        <f>O95*H95</f>
        <v>0</v>
      </c>
      <c r="Q95" s="173">
        <v>0</v>
      </c>
      <c r="R95" s="173">
        <f>Q95*H95</f>
        <v>0</v>
      </c>
      <c r="S95" s="173">
        <v>0</v>
      </c>
      <c r="T95" s="174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5" t="s">
        <v>117</v>
      </c>
      <c r="AT95" s="175" t="s">
        <v>112</v>
      </c>
      <c r="AU95" s="175" t="s">
        <v>80</v>
      </c>
      <c r="AY95" s="16" t="s">
        <v>111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16" t="s">
        <v>80</v>
      </c>
      <c r="BK95" s="176">
        <f>ROUND(I95*H95,2)</f>
        <v>0</v>
      </c>
      <c r="BL95" s="16" t="s">
        <v>117</v>
      </c>
      <c r="BM95" s="175" t="s">
        <v>148</v>
      </c>
    </row>
    <row r="96" spans="1:65" s="2" customFormat="1" ht="11.25">
      <c r="A96" s="33"/>
      <c r="B96" s="34"/>
      <c r="C96" s="35"/>
      <c r="D96" s="177" t="s">
        <v>119</v>
      </c>
      <c r="E96" s="35"/>
      <c r="F96" s="178" t="s">
        <v>149</v>
      </c>
      <c r="G96" s="35"/>
      <c r="H96" s="35"/>
      <c r="I96" s="179"/>
      <c r="J96" s="35"/>
      <c r="K96" s="35"/>
      <c r="L96" s="38"/>
      <c r="M96" s="180"/>
      <c r="N96" s="181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119</v>
      </c>
      <c r="AU96" s="16" t="s">
        <v>80</v>
      </c>
    </row>
    <row r="97" spans="1:65" s="2" customFormat="1" ht="117">
      <c r="A97" s="33"/>
      <c r="B97" s="34"/>
      <c r="C97" s="35"/>
      <c r="D97" s="182" t="s">
        <v>143</v>
      </c>
      <c r="E97" s="35"/>
      <c r="F97" s="183" t="s">
        <v>150</v>
      </c>
      <c r="G97" s="35"/>
      <c r="H97" s="35"/>
      <c r="I97" s="179"/>
      <c r="J97" s="35"/>
      <c r="K97" s="35"/>
      <c r="L97" s="38"/>
      <c r="M97" s="180"/>
      <c r="N97" s="181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143</v>
      </c>
      <c r="AU97" s="16" t="s">
        <v>80</v>
      </c>
    </row>
    <row r="98" spans="1:65" s="2" customFormat="1" ht="37.9" customHeight="1">
      <c r="A98" s="33"/>
      <c r="B98" s="34"/>
      <c r="C98" s="164" t="s">
        <v>151</v>
      </c>
      <c r="D98" s="164" t="s">
        <v>112</v>
      </c>
      <c r="E98" s="165" t="s">
        <v>152</v>
      </c>
      <c r="F98" s="166" t="s">
        <v>153</v>
      </c>
      <c r="G98" s="167" t="s">
        <v>115</v>
      </c>
      <c r="H98" s="168">
        <v>1</v>
      </c>
      <c r="I98" s="169"/>
      <c r="J98" s="170">
        <f>ROUND(I98*H98,2)</f>
        <v>0</v>
      </c>
      <c r="K98" s="166" t="s">
        <v>116</v>
      </c>
      <c r="L98" s="38"/>
      <c r="M98" s="171" t="s">
        <v>19</v>
      </c>
      <c r="N98" s="172" t="s">
        <v>43</v>
      </c>
      <c r="O98" s="63"/>
      <c r="P98" s="173">
        <f>O98*H98</f>
        <v>0</v>
      </c>
      <c r="Q98" s="173">
        <v>0</v>
      </c>
      <c r="R98" s="173">
        <f>Q98*H98</f>
        <v>0</v>
      </c>
      <c r="S98" s="173">
        <v>0</v>
      </c>
      <c r="T98" s="174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5" t="s">
        <v>117</v>
      </c>
      <c r="AT98" s="175" t="s">
        <v>112</v>
      </c>
      <c r="AU98" s="175" t="s">
        <v>80</v>
      </c>
      <c r="AY98" s="16" t="s">
        <v>111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16" t="s">
        <v>80</v>
      </c>
      <c r="BK98" s="176">
        <f>ROUND(I98*H98,2)</f>
        <v>0</v>
      </c>
      <c r="BL98" s="16" t="s">
        <v>117</v>
      </c>
      <c r="BM98" s="175" t="s">
        <v>154</v>
      </c>
    </row>
    <row r="99" spans="1:65" s="2" customFormat="1" ht="11.25">
      <c r="A99" s="33"/>
      <c r="B99" s="34"/>
      <c r="C99" s="35"/>
      <c r="D99" s="177" t="s">
        <v>119</v>
      </c>
      <c r="E99" s="35"/>
      <c r="F99" s="178" t="s">
        <v>155</v>
      </c>
      <c r="G99" s="35"/>
      <c r="H99" s="35"/>
      <c r="I99" s="179"/>
      <c r="J99" s="35"/>
      <c r="K99" s="35"/>
      <c r="L99" s="38"/>
      <c r="M99" s="180"/>
      <c r="N99" s="18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119</v>
      </c>
      <c r="AU99" s="16" t="s">
        <v>80</v>
      </c>
    </row>
    <row r="100" spans="1:65" s="2" customFormat="1" ht="29.25">
      <c r="A100" s="33"/>
      <c r="B100" s="34"/>
      <c r="C100" s="35"/>
      <c r="D100" s="182" t="s">
        <v>143</v>
      </c>
      <c r="E100" s="35"/>
      <c r="F100" s="183" t="s">
        <v>156</v>
      </c>
      <c r="G100" s="35"/>
      <c r="H100" s="35"/>
      <c r="I100" s="179"/>
      <c r="J100" s="35"/>
      <c r="K100" s="35"/>
      <c r="L100" s="38"/>
      <c r="M100" s="180"/>
      <c r="N100" s="18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143</v>
      </c>
      <c r="AU100" s="16" t="s">
        <v>80</v>
      </c>
    </row>
    <row r="101" spans="1:65" s="2" customFormat="1" ht="21.75" customHeight="1">
      <c r="A101" s="33"/>
      <c r="B101" s="34"/>
      <c r="C101" s="164" t="s">
        <v>157</v>
      </c>
      <c r="D101" s="164" t="s">
        <v>112</v>
      </c>
      <c r="E101" s="165" t="s">
        <v>158</v>
      </c>
      <c r="F101" s="166" t="s">
        <v>159</v>
      </c>
      <c r="G101" s="167" t="s">
        <v>115</v>
      </c>
      <c r="H101" s="168">
        <v>1</v>
      </c>
      <c r="I101" s="169"/>
      <c r="J101" s="170">
        <f>ROUND(I101*H101,2)</f>
        <v>0</v>
      </c>
      <c r="K101" s="166" t="s">
        <v>19</v>
      </c>
      <c r="L101" s="38"/>
      <c r="M101" s="184" t="s">
        <v>19</v>
      </c>
      <c r="N101" s="185" t="s">
        <v>43</v>
      </c>
      <c r="O101" s="186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5" t="s">
        <v>117</v>
      </c>
      <c r="AT101" s="175" t="s">
        <v>112</v>
      </c>
      <c r="AU101" s="175" t="s">
        <v>80</v>
      </c>
      <c r="AY101" s="16" t="s">
        <v>111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16" t="s">
        <v>80</v>
      </c>
      <c r="BK101" s="176">
        <f>ROUND(I101*H101,2)</f>
        <v>0</v>
      </c>
      <c r="BL101" s="16" t="s">
        <v>117</v>
      </c>
      <c r="BM101" s="175" t="s">
        <v>160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XXvKrLiccQJc2UwwwsZfFKB2SEGjg7TmYcOqc9oXFPmeJ2dG2xE1mMmz2aTq/ArnZvINkzXgjzexTVQ+1av+qw==" saltValue="+0pwMfSGsor8VJESh2QhIKqBsU3OwzcZedcPTSRvVbkOVPP/e5hTTAQLLoUOdx0WArXhEpphspALEyoF73Rkqg==" spinCount="100000" sheet="1" objects="1" scenarios="1" formatColumns="0" formatRows="0" autoFilter="0"/>
  <autoFilter ref="C80:K10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4" r:id="rId1"/>
    <hyperlink ref="F86" r:id="rId2"/>
    <hyperlink ref="F89" r:id="rId3"/>
    <hyperlink ref="F91" r:id="rId4"/>
    <hyperlink ref="F93" r:id="rId5"/>
    <hyperlink ref="F96" r:id="rId6"/>
    <hyperlink ref="F99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284" t="str">
        <f>'Rekapitulace stavby'!K6</f>
        <v>II-190 Milence - Zelená Lhota - viadukt ČD, oprava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161</v>
      </c>
      <c r="F9" s="287"/>
      <c r="G9" s="287"/>
      <c r="H9" s="287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18. 5. 2025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108"/>
      <c r="B27" s="109"/>
      <c r="C27" s="108"/>
      <c r="D27" s="108"/>
      <c r="E27" s="290" t="s">
        <v>37</v>
      </c>
      <c r="F27" s="290"/>
      <c r="G27" s="290"/>
      <c r="H27" s="290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ROUND(J86,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42</v>
      </c>
      <c r="E33" s="104" t="s">
        <v>43</v>
      </c>
      <c r="F33" s="116">
        <f>ROUND((SUM(BE86:BE218)),  2)</f>
        <v>0</v>
      </c>
      <c r="G33" s="33"/>
      <c r="H33" s="33"/>
      <c r="I33" s="117">
        <v>0.21</v>
      </c>
      <c r="J33" s="116">
        <f>ROUND(((SUM(BE86:BE218))*I33),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44</v>
      </c>
      <c r="F34" s="116">
        <f>ROUND((SUM(BF86:BF218)),  2)</f>
        <v>0</v>
      </c>
      <c r="G34" s="33"/>
      <c r="H34" s="33"/>
      <c r="I34" s="117">
        <v>0.12</v>
      </c>
      <c r="J34" s="116">
        <f>ROUND(((SUM(BF86:BF218))*I34),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45</v>
      </c>
      <c r="F35" s="116">
        <f>ROUND((SUM(BG86:BG218)),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46</v>
      </c>
      <c r="F36" s="116">
        <f>ROUND((SUM(BH86:BH218)),  2)</f>
        <v>0</v>
      </c>
      <c r="G36" s="33"/>
      <c r="H36" s="33"/>
      <c r="I36" s="117">
        <v>0.12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47</v>
      </c>
      <c r="F37" s="116">
        <f>ROUND((SUM(BI86:BI218)),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5"/>
      <c r="D48" s="35"/>
      <c r="E48" s="291" t="str">
        <f>E7</f>
        <v>II-190 Milence - Zelená Lhota - viadukt ČD, oprava</v>
      </c>
      <c r="F48" s="292"/>
      <c r="G48" s="292"/>
      <c r="H48" s="292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5"/>
      <c r="D50" s="35"/>
      <c r="E50" s="263" t="str">
        <f>E9</f>
        <v>01 - 2.ETAPA - SO 102 Most 190-12 - viadukt ČD</v>
      </c>
      <c r="F50" s="293"/>
      <c r="G50" s="293"/>
      <c r="H50" s="293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18. 5. 2025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hidden="1" customHeight="1">
      <c r="A54" s="33"/>
      <c r="B54" s="34"/>
      <c r="C54" s="28" t="s">
        <v>25</v>
      </c>
      <c r="D54" s="35"/>
      <c r="E54" s="35"/>
      <c r="F54" s="26" t="str">
        <f>E15</f>
        <v>Správa a údržba silnic Plzeňského kraje</v>
      </c>
      <c r="G54" s="35"/>
      <c r="H54" s="35"/>
      <c r="I54" s="28" t="s">
        <v>31</v>
      </c>
      <c r="J54" s="31" t="str">
        <f>E21</f>
        <v>SG GEOTECHNIKA a.s.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ROMAN MITAS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29" t="s">
        <v>91</v>
      </c>
      <c r="D57" s="130"/>
      <c r="E57" s="130"/>
      <c r="F57" s="130"/>
      <c r="G57" s="130"/>
      <c r="H57" s="130"/>
      <c r="I57" s="130"/>
      <c r="J57" s="131" t="s">
        <v>92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J86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93</v>
      </c>
    </row>
    <row r="60" spans="1:47" s="9" customFormat="1" ht="24.95" hidden="1" customHeight="1">
      <c r="B60" s="133"/>
      <c r="C60" s="134"/>
      <c r="D60" s="135" t="s">
        <v>162</v>
      </c>
      <c r="E60" s="136"/>
      <c r="F60" s="136"/>
      <c r="G60" s="136"/>
      <c r="H60" s="136"/>
      <c r="I60" s="136"/>
      <c r="J60" s="137">
        <f>J87</f>
        <v>0</v>
      </c>
      <c r="K60" s="134"/>
      <c r="L60" s="138"/>
    </row>
    <row r="61" spans="1:47" s="12" customFormat="1" ht="19.899999999999999" hidden="1" customHeight="1">
      <c r="B61" s="189"/>
      <c r="C61" s="190"/>
      <c r="D61" s="191" t="s">
        <v>163</v>
      </c>
      <c r="E61" s="192"/>
      <c r="F61" s="192"/>
      <c r="G61" s="192"/>
      <c r="H61" s="192"/>
      <c r="I61" s="192"/>
      <c r="J61" s="193">
        <f>J88</f>
        <v>0</v>
      </c>
      <c r="K61" s="190"/>
      <c r="L61" s="194"/>
    </row>
    <row r="62" spans="1:47" s="12" customFormat="1" ht="19.899999999999999" hidden="1" customHeight="1">
      <c r="B62" s="189"/>
      <c r="C62" s="190"/>
      <c r="D62" s="191" t="s">
        <v>164</v>
      </c>
      <c r="E62" s="192"/>
      <c r="F62" s="192"/>
      <c r="G62" s="192"/>
      <c r="H62" s="192"/>
      <c r="I62" s="192"/>
      <c r="J62" s="193">
        <f>J117</f>
        <v>0</v>
      </c>
      <c r="K62" s="190"/>
      <c r="L62" s="194"/>
    </row>
    <row r="63" spans="1:47" s="12" customFormat="1" ht="19.899999999999999" hidden="1" customHeight="1">
      <c r="B63" s="189"/>
      <c r="C63" s="190"/>
      <c r="D63" s="191" t="s">
        <v>165</v>
      </c>
      <c r="E63" s="192"/>
      <c r="F63" s="192"/>
      <c r="G63" s="192"/>
      <c r="H63" s="192"/>
      <c r="I63" s="192"/>
      <c r="J63" s="193">
        <f>J125</f>
        <v>0</v>
      </c>
      <c r="K63" s="190"/>
      <c r="L63" s="194"/>
    </row>
    <row r="64" spans="1:47" s="12" customFormat="1" ht="19.899999999999999" hidden="1" customHeight="1">
      <c r="B64" s="189"/>
      <c r="C64" s="190"/>
      <c r="D64" s="191" t="s">
        <v>166</v>
      </c>
      <c r="E64" s="192"/>
      <c r="F64" s="192"/>
      <c r="G64" s="192"/>
      <c r="H64" s="192"/>
      <c r="I64" s="192"/>
      <c r="J64" s="193">
        <f>J149</f>
        <v>0</v>
      </c>
      <c r="K64" s="190"/>
      <c r="L64" s="194"/>
    </row>
    <row r="65" spans="1:31" s="12" customFormat="1" ht="19.899999999999999" hidden="1" customHeight="1">
      <c r="B65" s="189"/>
      <c r="C65" s="190"/>
      <c r="D65" s="191" t="s">
        <v>167</v>
      </c>
      <c r="E65" s="192"/>
      <c r="F65" s="192"/>
      <c r="G65" s="192"/>
      <c r="H65" s="192"/>
      <c r="I65" s="192"/>
      <c r="J65" s="193">
        <f>J180</f>
        <v>0</v>
      </c>
      <c r="K65" s="190"/>
      <c r="L65" s="194"/>
    </row>
    <row r="66" spans="1:31" s="12" customFormat="1" ht="19.899999999999999" hidden="1" customHeight="1">
      <c r="B66" s="189"/>
      <c r="C66" s="190"/>
      <c r="D66" s="191" t="s">
        <v>168</v>
      </c>
      <c r="E66" s="192"/>
      <c r="F66" s="192"/>
      <c r="G66" s="192"/>
      <c r="H66" s="192"/>
      <c r="I66" s="192"/>
      <c r="J66" s="193">
        <f>J183</f>
        <v>0</v>
      </c>
      <c r="K66" s="190"/>
      <c r="L66" s="194"/>
    </row>
    <row r="67" spans="1:31" s="2" customFormat="1" ht="21.75" hidden="1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t="11.25" hidden="1"/>
    <row r="70" spans="1:31" ht="11.25" hidden="1"/>
    <row r="71" spans="1:31" ht="11.25" hidden="1"/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96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291" t="str">
        <f>E7</f>
        <v>II-190 Milence - Zelená Lhota - viadukt ČD, oprava</v>
      </c>
      <c r="F76" s="292"/>
      <c r="G76" s="292"/>
      <c r="H76" s="292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88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263" t="str">
        <f>E9</f>
        <v>01 - 2.ETAPA - SO 102 Most 190-12 - viadukt ČD</v>
      </c>
      <c r="F78" s="293"/>
      <c r="G78" s="293"/>
      <c r="H78" s="293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28" t="s">
        <v>23</v>
      </c>
      <c r="J80" s="58" t="str">
        <f>IF(J12="","",J12)</f>
        <v>18. 5. 2025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25.7" customHeight="1">
      <c r="A82" s="33"/>
      <c r="B82" s="34"/>
      <c r="C82" s="28" t="s">
        <v>25</v>
      </c>
      <c r="D82" s="35"/>
      <c r="E82" s="35"/>
      <c r="F82" s="26" t="str">
        <f>E15</f>
        <v>Správa a údržba silnic Plzeňského kraje</v>
      </c>
      <c r="G82" s="35"/>
      <c r="H82" s="35"/>
      <c r="I82" s="28" t="s">
        <v>31</v>
      </c>
      <c r="J82" s="31" t="str">
        <f>E21</f>
        <v>SG GEOTECHNIKA a.s.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28" t="s">
        <v>34</v>
      </c>
      <c r="J83" s="31" t="str">
        <f>E24</f>
        <v>ROMAN MITAS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0" customFormat="1" ht="29.25" customHeight="1">
      <c r="A85" s="139"/>
      <c r="B85" s="140"/>
      <c r="C85" s="141" t="s">
        <v>97</v>
      </c>
      <c r="D85" s="142" t="s">
        <v>57</v>
      </c>
      <c r="E85" s="142" t="s">
        <v>53</v>
      </c>
      <c r="F85" s="142" t="s">
        <v>54</v>
      </c>
      <c r="G85" s="142" t="s">
        <v>98</v>
      </c>
      <c r="H85" s="142" t="s">
        <v>99</v>
      </c>
      <c r="I85" s="142" t="s">
        <v>100</v>
      </c>
      <c r="J85" s="142" t="s">
        <v>92</v>
      </c>
      <c r="K85" s="143" t="s">
        <v>101</v>
      </c>
      <c r="L85" s="144"/>
      <c r="M85" s="67" t="s">
        <v>19</v>
      </c>
      <c r="N85" s="68" t="s">
        <v>42</v>
      </c>
      <c r="O85" s="68" t="s">
        <v>102</v>
      </c>
      <c r="P85" s="68" t="s">
        <v>103</v>
      </c>
      <c r="Q85" s="68" t="s">
        <v>104</v>
      </c>
      <c r="R85" s="68" t="s">
        <v>105</v>
      </c>
      <c r="S85" s="68" t="s">
        <v>106</v>
      </c>
      <c r="T85" s="69" t="s">
        <v>107</v>
      </c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65" s="2" customFormat="1" ht="22.9" customHeight="1">
      <c r="A86" s="33"/>
      <c r="B86" s="34"/>
      <c r="C86" s="74" t="s">
        <v>108</v>
      </c>
      <c r="D86" s="35"/>
      <c r="E86" s="35"/>
      <c r="F86" s="35"/>
      <c r="G86" s="35"/>
      <c r="H86" s="35"/>
      <c r="I86" s="35"/>
      <c r="J86" s="145">
        <f>BK86</f>
        <v>0</v>
      </c>
      <c r="K86" s="35"/>
      <c r="L86" s="38"/>
      <c r="M86" s="70"/>
      <c r="N86" s="146"/>
      <c r="O86" s="71"/>
      <c r="P86" s="147">
        <f>P87</f>
        <v>0</v>
      </c>
      <c r="Q86" s="71"/>
      <c r="R86" s="147">
        <f>R87</f>
        <v>622.25272999999993</v>
      </c>
      <c r="S86" s="71"/>
      <c r="T86" s="148">
        <f>T87</f>
        <v>3619.078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71</v>
      </c>
      <c r="AU86" s="16" t="s">
        <v>93</v>
      </c>
      <c r="BK86" s="149">
        <f>BK87</f>
        <v>0</v>
      </c>
    </row>
    <row r="87" spans="1:65" s="11" customFormat="1" ht="25.9" customHeight="1">
      <c r="B87" s="150"/>
      <c r="C87" s="151"/>
      <c r="D87" s="152" t="s">
        <v>71</v>
      </c>
      <c r="E87" s="153" t="s">
        <v>169</v>
      </c>
      <c r="F87" s="153" t="s">
        <v>170</v>
      </c>
      <c r="G87" s="151"/>
      <c r="H87" s="151"/>
      <c r="I87" s="154"/>
      <c r="J87" s="155">
        <f>BK87</f>
        <v>0</v>
      </c>
      <c r="K87" s="151"/>
      <c r="L87" s="156"/>
      <c r="M87" s="157"/>
      <c r="N87" s="158"/>
      <c r="O87" s="158"/>
      <c r="P87" s="159">
        <f>P88+P117+P125+P149+P180+P183</f>
        <v>0</v>
      </c>
      <c r="Q87" s="158"/>
      <c r="R87" s="159">
        <f>R88+R117+R125+R149+R180+R183</f>
        <v>622.25272999999993</v>
      </c>
      <c r="S87" s="158"/>
      <c r="T87" s="160">
        <f>T88+T117+T125+T149+T180+T183</f>
        <v>3619.078</v>
      </c>
      <c r="AR87" s="161" t="s">
        <v>80</v>
      </c>
      <c r="AT87" s="162" t="s">
        <v>71</v>
      </c>
      <c r="AU87" s="162" t="s">
        <v>72</v>
      </c>
      <c r="AY87" s="161" t="s">
        <v>111</v>
      </c>
      <c r="BK87" s="163">
        <f>BK88+BK117+BK125+BK149+BK180+BK183</f>
        <v>0</v>
      </c>
    </row>
    <row r="88" spans="1:65" s="11" customFormat="1" ht="22.9" customHeight="1">
      <c r="B88" s="150"/>
      <c r="C88" s="151"/>
      <c r="D88" s="152" t="s">
        <v>71</v>
      </c>
      <c r="E88" s="195" t="s">
        <v>80</v>
      </c>
      <c r="F88" s="195" t="s">
        <v>171</v>
      </c>
      <c r="G88" s="151"/>
      <c r="H88" s="151"/>
      <c r="I88" s="154"/>
      <c r="J88" s="196">
        <f>BK88</f>
        <v>0</v>
      </c>
      <c r="K88" s="151"/>
      <c r="L88" s="156"/>
      <c r="M88" s="157"/>
      <c r="N88" s="158"/>
      <c r="O88" s="158"/>
      <c r="P88" s="159">
        <f>SUM(P89:P116)</f>
        <v>0</v>
      </c>
      <c r="Q88" s="158"/>
      <c r="R88" s="159">
        <f>SUM(R89:R116)</f>
        <v>0.30198000000000003</v>
      </c>
      <c r="S88" s="158"/>
      <c r="T88" s="160">
        <f>SUM(T89:T116)</f>
        <v>3472.77</v>
      </c>
      <c r="AR88" s="161" t="s">
        <v>80</v>
      </c>
      <c r="AT88" s="162" t="s">
        <v>71</v>
      </c>
      <c r="AU88" s="162" t="s">
        <v>80</v>
      </c>
      <c r="AY88" s="161" t="s">
        <v>111</v>
      </c>
      <c r="BK88" s="163">
        <f>SUM(BK89:BK116)</f>
        <v>0</v>
      </c>
    </row>
    <row r="89" spans="1:65" s="2" customFormat="1" ht="37.9" customHeight="1">
      <c r="A89" s="33"/>
      <c r="B89" s="34"/>
      <c r="C89" s="164" t="s">
        <v>80</v>
      </c>
      <c r="D89" s="164" t="s">
        <v>112</v>
      </c>
      <c r="E89" s="165" t="s">
        <v>172</v>
      </c>
      <c r="F89" s="166" t="s">
        <v>173</v>
      </c>
      <c r="G89" s="167" t="s">
        <v>174</v>
      </c>
      <c r="H89" s="168">
        <v>30198</v>
      </c>
      <c r="I89" s="169"/>
      <c r="J89" s="170">
        <f>ROUND(I89*H89,2)</f>
        <v>0</v>
      </c>
      <c r="K89" s="166" t="s">
        <v>116</v>
      </c>
      <c r="L89" s="38"/>
      <c r="M89" s="171" t="s">
        <v>19</v>
      </c>
      <c r="N89" s="172" t="s">
        <v>43</v>
      </c>
      <c r="O89" s="63"/>
      <c r="P89" s="173">
        <f>O89*H89</f>
        <v>0</v>
      </c>
      <c r="Q89" s="173">
        <v>1.0000000000000001E-5</v>
      </c>
      <c r="R89" s="173">
        <f>Q89*H89</f>
        <v>0.30198000000000003</v>
      </c>
      <c r="S89" s="173">
        <v>0.115</v>
      </c>
      <c r="T89" s="174">
        <f>S89*H89</f>
        <v>3472.77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5" t="s">
        <v>133</v>
      </c>
      <c r="AT89" s="175" t="s">
        <v>112</v>
      </c>
      <c r="AU89" s="175" t="s">
        <v>82</v>
      </c>
      <c r="AY89" s="16" t="s">
        <v>111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6" t="s">
        <v>80</v>
      </c>
      <c r="BK89" s="176">
        <f>ROUND(I89*H89,2)</f>
        <v>0</v>
      </c>
      <c r="BL89" s="16" t="s">
        <v>133</v>
      </c>
      <c r="BM89" s="175" t="s">
        <v>175</v>
      </c>
    </row>
    <row r="90" spans="1:65" s="2" customFormat="1" ht="11.25">
      <c r="A90" s="33"/>
      <c r="B90" s="34"/>
      <c r="C90" s="35"/>
      <c r="D90" s="177" t="s">
        <v>119</v>
      </c>
      <c r="E90" s="35"/>
      <c r="F90" s="178" t="s">
        <v>176</v>
      </c>
      <c r="G90" s="35"/>
      <c r="H90" s="35"/>
      <c r="I90" s="179"/>
      <c r="J90" s="35"/>
      <c r="K90" s="35"/>
      <c r="L90" s="38"/>
      <c r="M90" s="180"/>
      <c r="N90" s="181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119</v>
      </c>
      <c r="AU90" s="16" t="s">
        <v>82</v>
      </c>
    </row>
    <row r="91" spans="1:65" s="13" customFormat="1" ht="11.25">
      <c r="B91" s="197"/>
      <c r="C91" s="198"/>
      <c r="D91" s="182" t="s">
        <v>177</v>
      </c>
      <c r="E91" s="199" t="s">
        <v>19</v>
      </c>
      <c r="F91" s="200" t="s">
        <v>178</v>
      </c>
      <c r="G91" s="198"/>
      <c r="H91" s="201">
        <v>14380</v>
      </c>
      <c r="I91" s="202"/>
      <c r="J91" s="198"/>
      <c r="K91" s="198"/>
      <c r="L91" s="203"/>
      <c r="M91" s="204"/>
      <c r="N91" s="205"/>
      <c r="O91" s="205"/>
      <c r="P91" s="205"/>
      <c r="Q91" s="205"/>
      <c r="R91" s="205"/>
      <c r="S91" s="205"/>
      <c r="T91" s="206"/>
      <c r="AT91" s="207" t="s">
        <v>177</v>
      </c>
      <c r="AU91" s="207" t="s">
        <v>82</v>
      </c>
      <c r="AV91" s="13" t="s">
        <v>82</v>
      </c>
      <c r="AW91" s="13" t="s">
        <v>33</v>
      </c>
      <c r="AX91" s="13" t="s">
        <v>72</v>
      </c>
      <c r="AY91" s="207" t="s">
        <v>111</v>
      </c>
    </row>
    <row r="92" spans="1:65" s="13" customFormat="1" ht="11.25">
      <c r="B92" s="197"/>
      <c r="C92" s="198"/>
      <c r="D92" s="182" t="s">
        <v>177</v>
      </c>
      <c r="E92" s="199" t="s">
        <v>19</v>
      </c>
      <c r="F92" s="200" t="s">
        <v>179</v>
      </c>
      <c r="G92" s="198"/>
      <c r="H92" s="201">
        <v>14380</v>
      </c>
      <c r="I92" s="202"/>
      <c r="J92" s="198"/>
      <c r="K92" s="198"/>
      <c r="L92" s="203"/>
      <c r="M92" s="204"/>
      <c r="N92" s="205"/>
      <c r="O92" s="205"/>
      <c r="P92" s="205"/>
      <c r="Q92" s="205"/>
      <c r="R92" s="205"/>
      <c r="S92" s="205"/>
      <c r="T92" s="206"/>
      <c r="AT92" s="207" t="s">
        <v>177</v>
      </c>
      <c r="AU92" s="207" t="s">
        <v>82</v>
      </c>
      <c r="AV92" s="13" t="s">
        <v>82</v>
      </c>
      <c r="AW92" s="13" t="s">
        <v>33</v>
      </c>
      <c r="AX92" s="13" t="s">
        <v>72</v>
      </c>
      <c r="AY92" s="207" t="s">
        <v>111</v>
      </c>
    </row>
    <row r="93" spans="1:65" s="13" customFormat="1" ht="11.25">
      <c r="B93" s="197"/>
      <c r="C93" s="198"/>
      <c r="D93" s="182" t="s">
        <v>177</v>
      </c>
      <c r="E93" s="199" t="s">
        <v>19</v>
      </c>
      <c r="F93" s="200" t="s">
        <v>180</v>
      </c>
      <c r="G93" s="198"/>
      <c r="H93" s="201">
        <v>1438</v>
      </c>
      <c r="I93" s="202"/>
      <c r="J93" s="198"/>
      <c r="K93" s="198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177</v>
      </c>
      <c r="AU93" s="207" t="s">
        <v>82</v>
      </c>
      <c r="AV93" s="13" t="s">
        <v>82</v>
      </c>
      <c r="AW93" s="13" t="s">
        <v>33</v>
      </c>
      <c r="AX93" s="13" t="s">
        <v>72</v>
      </c>
      <c r="AY93" s="207" t="s">
        <v>111</v>
      </c>
    </row>
    <row r="94" spans="1:65" s="2" customFormat="1" ht="33" customHeight="1">
      <c r="A94" s="33"/>
      <c r="B94" s="34"/>
      <c r="C94" s="164" t="s">
        <v>82</v>
      </c>
      <c r="D94" s="164" t="s">
        <v>112</v>
      </c>
      <c r="E94" s="165" t="s">
        <v>181</v>
      </c>
      <c r="F94" s="166" t="s">
        <v>182</v>
      </c>
      <c r="G94" s="167" t="s">
        <v>183</v>
      </c>
      <c r="H94" s="168">
        <v>31.2</v>
      </c>
      <c r="I94" s="169"/>
      <c r="J94" s="170">
        <f>ROUND(I94*H94,2)</f>
        <v>0</v>
      </c>
      <c r="K94" s="166" t="s">
        <v>116</v>
      </c>
      <c r="L94" s="38"/>
      <c r="M94" s="171" t="s">
        <v>19</v>
      </c>
      <c r="N94" s="172" t="s">
        <v>43</v>
      </c>
      <c r="O94" s="63"/>
      <c r="P94" s="173">
        <f>O94*H94</f>
        <v>0</v>
      </c>
      <c r="Q94" s="173">
        <v>0</v>
      </c>
      <c r="R94" s="173">
        <f>Q94*H94</f>
        <v>0</v>
      </c>
      <c r="S94" s="173">
        <v>0</v>
      </c>
      <c r="T94" s="174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5" t="s">
        <v>133</v>
      </c>
      <c r="AT94" s="175" t="s">
        <v>112</v>
      </c>
      <c r="AU94" s="175" t="s">
        <v>82</v>
      </c>
      <c r="AY94" s="16" t="s">
        <v>111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6" t="s">
        <v>80</v>
      </c>
      <c r="BK94" s="176">
        <f>ROUND(I94*H94,2)</f>
        <v>0</v>
      </c>
      <c r="BL94" s="16" t="s">
        <v>133</v>
      </c>
      <c r="BM94" s="175" t="s">
        <v>184</v>
      </c>
    </row>
    <row r="95" spans="1:65" s="2" customFormat="1" ht="11.25">
      <c r="A95" s="33"/>
      <c r="B95" s="34"/>
      <c r="C95" s="35"/>
      <c r="D95" s="177" t="s">
        <v>119</v>
      </c>
      <c r="E95" s="35"/>
      <c r="F95" s="178" t="s">
        <v>185</v>
      </c>
      <c r="G95" s="35"/>
      <c r="H95" s="35"/>
      <c r="I95" s="179"/>
      <c r="J95" s="35"/>
      <c r="K95" s="35"/>
      <c r="L95" s="38"/>
      <c r="M95" s="180"/>
      <c r="N95" s="181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119</v>
      </c>
      <c r="AU95" s="16" t="s">
        <v>82</v>
      </c>
    </row>
    <row r="96" spans="1:65" s="14" customFormat="1" ht="11.25">
      <c r="B96" s="208"/>
      <c r="C96" s="209"/>
      <c r="D96" s="182" t="s">
        <v>177</v>
      </c>
      <c r="E96" s="210" t="s">
        <v>19</v>
      </c>
      <c r="F96" s="211" t="s">
        <v>186</v>
      </c>
      <c r="G96" s="209"/>
      <c r="H96" s="210" t="s">
        <v>19</v>
      </c>
      <c r="I96" s="212"/>
      <c r="J96" s="209"/>
      <c r="K96" s="209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82</v>
      </c>
      <c r="AV96" s="14" t="s">
        <v>80</v>
      </c>
      <c r="AW96" s="14" t="s">
        <v>33</v>
      </c>
      <c r="AX96" s="14" t="s">
        <v>72</v>
      </c>
      <c r="AY96" s="217" t="s">
        <v>111</v>
      </c>
    </row>
    <row r="97" spans="1:65" s="13" customFormat="1" ht="11.25">
      <c r="B97" s="197"/>
      <c r="C97" s="198"/>
      <c r="D97" s="182" t="s">
        <v>177</v>
      </c>
      <c r="E97" s="199" t="s">
        <v>19</v>
      </c>
      <c r="F97" s="200" t="s">
        <v>187</v>
      </c>
      <c r="G97" s="198"/>
      <c r="H97" s="201">
        <v>31.2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177</v>
      </c>
      <c r="AU97" s="207" t="s">
        <v>82</v>
      </c>
      <c r="AV97" s="13" t="s">
        <v>82</v>
      </c>
      <c r="AW97" s="13" t="s">
        <v>33</v>
      </c>
      <c r="AX97" s="13" t="s">
        <v>72</v>
      </c>
      <c r="AY97" s="207" t="s">
        <v>111</v>
      </c>
    </row>
    <row r="98" spans="1:65" s="2" customFormat="1" ht="37.9" customHeight="1">
      <c r="A98" s="33"/>
      <c r="B98" s="34"/>
      <c r="C98" s="164" t="s">
        <v>128</v>
      </c>
      <c r="D98" s="164" t="s">
        <v>112</v>
      </c>
      <c r="E98" s="165" t="s">
        <v>188</v>
      </c>
      <c r="F98" s="166" t="s">
        <v>189</v>
      </c>
      <c r="G98" s="167" t="s">
        <v>183</v>
      </c>
      <c r="H98" s="168">
        <v>2</v>
      </c>
      <c r="I98" s="169"/>
      <c r="J98" s="170">
        <f>ROUND(I98*H98,2)</f>
        <v>0</v>
      </c>
      <c r="K98" s="166" t="s">
        <v>116</v>
      </c>
      <c r="L98" s="38"/>
      <c r="M98" s="171" t="s">
        <v>19</v>
      </c>
      <c r="N98" s="172" t="s">
        <v>43</v>
      </c>
      <c r="O98" s="63"/>
      <c r="P98" s="173">
        <f>O98*H98</f>
        <v>0</v>
      </c>
      <c r="Q98" s="173">
        <v>0</v>
      </c>
      <c r="R98" s="173">
        <f>Q98*H98</f>
        <v>0</v>
      </c>
      <c r="S98" s="173">
        <v>0</v>
      </c>
      <c r="T98" s="174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5" t="s">
        <v>133</v>
      </c>
      <c r="AT98" s="175" t="s">
        <v>112</v>
      </c>
      <c r="AU98" s="175" t="s">
        <v>82</v>
      </c>
      <c r="AY98" s="16" t="s">
        <v>111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16" t="s">
        <v>80</v>
      </c>
      <c r="BK98" s="176">
        <f>ROUND(I98*H98,2)</f>
        <v>0</v>
      </c>
      <c r="BL98" s="16" t="s">
        <v>133</v>
      </c>
      <c r="BM98" s="175" t="s">
        <v>190</v>
      </c>
    </row>
    <row r="99" spans="1:65" s="2" customFormat="1" ht="11.25">
      <c r="A99" s="33"/>
      <c r="B99" s="34"/>
      <c r="C99" s="35"/>
      <c r="D99" s="177" t="s">
        <v>119</v>
      </c>
      <c r="E99" s="35"/>
      <c r="F99" s="178" t="s">
        <v>191</v>
      </c>
      <c r="G99" s="35"/>
      <c r="H99" s="35"/>
      <c r="I99" s="179"/>
      <c r="J99" s="35"/>
      <c r="K99" s="35"/>
      <c r="L99" s="38"/>
      <c r="M99" s="180"/>
      <c r="N99" s="18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119</v>
      </c>
      <c r="AU99" s="16" t="s">
        <v>82</v>
      </c>
    </row>
    <row r="100" spans="1:65" s="14" customFormat="1" ht="11.25">
      <c r="B100" s="208"/>
      <c r="C100" s="209"/>
      <c r="D100" s="182" t="s">
        <v>177</v>
      </c>
      <c r="E100" s="210" t="s">
        <v>19</v>
      </c>
      <c r="F100" s="211" t="s">
        <v>192</v>
      </c>
      <c r="G100" s="209"/>
      <c r="H100" s="210" t="s">
        <v>19</v>
      </c>
      <c r="I100" s="212"/>
      <c r="J100" s="209"/>
      <c r="K100" s="209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82</v>
      </c>
      <c r="AV100" s="14" t="s">
        <v>80</v>
      </c>
      <c r="AW100" s="14" t="s">
        <v>33</v>
      </c>
      <c r="AX100" s="14" t="s">
        <v>72</v>
      </c>
      <c r="AY100" s="217" t="s">
        <v>111</v>
      </c>
    </row>
    <row r="101" spans="1:65" s="13" customFormat="1" ht="11.25">
      <c r="B101" s="197"/>
      <c r="C101" s="198"/>
      <c r="D101" s="182" t="s">
        <v>177</v>
      </c>
      <c r="E101" s="199" t="s">
        <v>19</v>
      </c>
      <c r="F101" s="200" t="s">
        <v>193</v>
      </c>
      <c r="G101" s="198"/>
      <c r="H101" s="201">
        <v>2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177</v>
      </c>
      <c r="AU101" s="207" t="s">
        <v>82</v>
      </c>
      <c r="AV101" s="13" t="s">
        <v>82</v>
      </c>
      <c r="AW101" s="13" t="s">
        <v>33</v>
      </c>
      <c r="AX101" s="13" t="s">
        <v>72</v>
      </c>
      <c r="AY101" s="207" t="s">
        <v>111</v>
      </c>
    </row>
    <row r="102" spans="1:65" s="2" customFormat="1" ht="62.65" customHeight="1">
      <c r="A102" s="33"/>
      <c r="B102" s="34"/>
      <c r="C102" s="164" t="s">
        <v>133</v>
      </c>
      <c r="D102" s="164" t="s">
        <v>112</v>
      </c>
      <c r="E102" s="165" t="s">
        <v>194</v>
      </c>
      <c r="F102" s="166" t="s">
        <v>195</v>
      </c>
      <c r="G102" s="167" t="s">
        <v>183</v>
      </c>
      <c r="H102" s="168">
        <v>33.200000000000003</v>
      </c>
      <c r="I102" s="169"/>
      <c r="J102" s="170">
        <f>ROUND(I102*H102,2)</f>
        <v>0</v>
      </c>
      <c r="K102" s="166" t="s">
        <v>116</v>
      </c>
      <c r="L102" s="38"/>
      <c r="M102" s="171" t="s">
        <v>19</v>
      </c>
      <c r="N102" s="172" t="s">
        <v>43</v>
      </c>
      <c r="O102" s="63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5" t="s">
        <v>133</v>
      </c>
      <c r="AT102" s="175" t="s">
        <v>112</v>
      </c>
      <c r="AU102" s="175" t="s">
        <v>82</v>
      </c>
      <c r="AY102" s="16" t="s">
        <v>111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16" t="s">
        <v>80</v>
      </c>
      <c r="BK102" s="176">
        <f>ROUND(I102*H102,2)</f>
        <v>0</v>
      </c>
      <c r="BL102" s="16" t="s">
        <v>133</v>
      </c>
      <c r="BM102" s="175" t="s">
        <v>196</v>
      </c>
    </row>
    <row r="103" spans="1:65" s="2" customFormat="1" ht="11.25">
      <c r="A103" s="33"/>
      <c r="B103" s="34"/>
      <c r="C103" s="35"/>
      <c r="D103" s="177" t="s">
        <v>119</v>
      </c>
      <c r="E103" s="35"/>
      <c r="F103" s="178" t="s">
        <v>197</v>
      </c>
      <c r="G103" s="35"/>
      <c r="H103" s="35"/>
      <c r="I103" s="179"/>
      <c r="J103" s="35"/>
      <c r="K103" s="35"/>
      <c r="L103" s="38"/>
      <c r="M103" s="180"/>
      <c r="N103" s="18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119</v>
      </c>
      <c r="AU103" s="16" t="s">
        <v>82</v>
      </c>
    </row>
    <row r="104" spans="1:65" s="13" customFormat="1" ht="11.25">
      <c r="B104" s="197"/>
      <c r="C104" s="198"/>
      <c r="D104" s="182" t="s">
        <v>177</v>
      </c>
      <c r="E104" s="199" t="s">
        <v>19</v>
      </c>
      <c r="F104" s="200" t="s">
        <v>198</v>
      </c>
      <c r="G104" s="198"/>
      <c r="H104" s="201">
        <v>33.200000000000003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177</v>
      </c>
      <c r="AU104" s="207" t="s">
        <v>82</v>
      </c>
      <c r="AV104" s="13" t="s">
        <v>82</v>
      </c>
      <c r="AW104" s="13" t="s">
        <v>33</v>
      </c>
      <c r="AX104" s="13" t="s">
        <v>72</v>
      </c>
      <c r="AY104" s="207" t="s">
        <v>111</v>
      </c>
    </row>
    <row r="105" spans="1:65" s="2" customFormat="1" ht="66.75" customHeight="1">
      <c r="A105" s="33"/>
      <c r="B105" s="34"/>
      <c r="C105" s="164" t="s">
        <v>138</v>
      </c>
      <c r="D105" s="164" t="s">
        <v>112</v>
      </c>
      <c r="E105" s="165" t="s">
        <v>199</v>
      </c>
      <c r="F105" s="166" t="s">
        <v>200</v>
      </c>
      <c r="G105" s="167" t="s">
        <v>183</v>
      </c>
      <c r="H105" s="168">
        <v>664</v>
      </c>
      <c r="I105" s="169"/>
      <c r="J105" s="170">
        <f>ROUND(I105*H105,2)</f>
        <v>0</v>
      </c>
      <c r="K105" s="166" t="s">
        <v>116</v>
      </c>
      <c r="L105" s="38"/>
      <c r="M105" s="171" t="s">
        <v>19</v>
      </c>
      <c r="N105" s="172" t="s">
        <v>43</v>
      </c>
      <c r="O105" s="63"/>
      <c r="P105" s="173">
        <f>O105*H105</f>
        <v>0</v>
      </c>
      <c r="Q105" s="173">
        <v>0</v>
      </c>
      <c r="R105" s="173">
        <f>Q105*H105</f>
        <v>0</v>
      </c>
      <c r="S105" s="173">
        <v>0</v>
      </c>
      <c r="T105" s="174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5" t="s">
        <v>133</v>
      </c>
      <c r="AT105" s="175" t="s">
        <v>112</v>
      </c>
      <c r="AU105" s="175" t="s">
        <v>82</v>
      </c>
      <c r="AY105" s="16" t="s">
        <v>111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16" t="s">
        <v>80</v>
      </c>
      <c r="BK105" s="176">
        <f>ROUND(I105*H105,2)</f>
        <v>0</v>
      </c>
      <c r="BL105" s="16" t="s">
        <v>133</v>
      </c>
      <c r="BM105" s="175" t="s">
        <v>201</v>
      </c>
    </row>
    <row r="106" spans="1:65" s="2" customFormat="1" ht="11.25">
      <c r="A106" s="33"/>
      <c r="B106" s="34"/>
      <c r="C106" s="35"/>
      <c r="D106" s="177" t="s">
        <v>119</v>
      </c>
      <c r="E106" s="35"/>
      <c r="F106" s="178" t="s">
        <v>202</v>
      </c>
      <c r="G106" s="35"/>
      <c r="H106" s="35"/>
      <c r="I106" s="179"/>
      <c r="J106" s="35"/>
      <c r="K106" s="35"/>
      <c r="L106" s="38"/>
      <c r="M106" s="180"/>
      <c r="N106" s="18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119</v>
      </c>
      <c r="AU106" s="16" t="s">
        <v>82</v>
      </c>
    </row>
    <row r="107" spans="1:65" s="13" customFormat="1" ht="11.25">
      <c r="B107" s="197"/>
      <c r="C107" s="198"/>
      <c r="D107" s="182" t="s">
        <v>177</v>
      </c>
      <c r="E107" s="199" t="s">
        <v>19</v>
      </c>
      <c r="F107" s="200" t="s">
        <v>203</v>
      </c>
      <c r="G107" s="198"/>
      <c r="H107" s="201">
        <v>664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177</v>
      </c>
      <c r="AU107" s="207" t="s">
        <v>82</v>
      </c>
      <c r="AV107" s="13" t="s">
        <v>82</v>
      </c>
      <c r="AW107" s="13" t="s">
        <v>33</v>
      </c>
      <c r="AX107" s="13" t="s">
        <v>72</v>
      </c>
      <c r="AY107" s="207" t="s">
        <v>111</v>
      </c>
    </row>
    <row r="108" spans="1:65" s="2" customFormat="1" ht="44.25" customHeight="1">
      <c r="A108" s="33"/>
      <c r="B108" s="34"/>
      <c r="C108" s="164" t="s">
        <v>145</v>
      </c>
      <c r="D108" s="164" t="s">
        <v>112</v>
      </c>
      <c r="E108" s="165" t="s">
        <v>204</v>
      </c>
      <c r="F108" s="166" t="s">
        <v>205</v>
      </c>
      <c r="G108" s="167" t="s">
        <v>206</v>
      </c>
      <c r="H108" s="168">
        <v>61.42</v>
      </c>
      <c r="I108" s="169"/>
      <c r="J108" s="170">
        <f>ROUND(I108*H108,2)</f>
        <v>0</v>
      </c>
      <c r="K108" s="166" t="s">
        <v>116</v>
      </c>
      <c r="L108" s="38"/>
      <c r="M108" s="171" t="s">
        <v>19</v>
      </c>
      <c r="N108" s="172" t="s">
        <v>43</v>
      </c>
      <c r="O108" s="63"/>
      <c r="P108" s="173">
        <f>O108*H108</f>
        <v>0</v>
      </c>
      <c r="Q108" s="173">
        <v>0</v>
      </c>
      <c r="R108" s="173">
        <f>Q108*H108</f>
        <v>0</v>
      </c>
      <c r="S108" s="173">
        <v>0</v>
      </c>
      <c r="T108" s="174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5" t="s">
        <v>133</v>
      </c>
      <c r="AT108" s="175" t="s">
        <v>112</v>
      </c>
      <c r="AU108" s="175" t="s">
        <v>82</v>
      </c>
      <c r="AY108" s="16" t="s">
        <v>111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6" t="s">
        <v>80</v>
      </c>
      <c r="BK108" s="176">
        <f>ROUND(I108*H108,2)</f>
        <v>0</v>
      </c>
      <c r="BL108" s="16" t="s">
        <v>133</v>
      </c>
      <c r="BM108" s="175" t="s">
        <v>207</v>
      </c>
    </row>
    <row r="109" spans="1:65" s="2" customFormat="1" ht="11.25">
      <c r="A109" s="33"/>
      <c r="B109" s="34"/>
      <c r="C109" s="35"/>
      <c r="D109" s="177" t="s">
        <v>119</v>
      </c>
      <c r="E109" s="35"/>
      <c r="F109" s="178" t="s">
        <v>208</v>
      </c>
      <c r="G109" s="35"/>
      <c r="H109" s="35"/>
      <c r="I109" s="179"/>
      <c r="J109" s="35"/>
      <c r="K109" s="35"/>
      <c r="L109" s="38"/>
      <c r="M109" s="180"/>
      <c r="N109" s="18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119</v>
      </c>
      <c r="AU109" s="16" t="s">
        <v>82</v>
      </c>
    </row>
    <row r="110" spans="1:65" s="13" customFormat="1" ht="11.25">
      <c r="B110" s="197"/>
      <c r="C110" s="198"/>
      <c r="D110" s="182" t="s">
        <v>177</v>
      </c>
      <c r="E110" s="199" t="s">
        <v>19</v>
      </c>
      <c r="F110" s="200" t="s">
        <v>209</v>
      </c>
      <c r="G110" s="198"/>
      <c r="H110" s="201">
        <v>61.42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177</v>
      </c>
      <c r="AU110" s="207" t="s">
        <v>82</v>
      </c>
      <c r="AV110" s="13" t="s">
        <v>82</v>
      </c>
      <c r="AW110" s="13" t="s">
        <v>33</v>
      </c>
      <c r="AX110" s="13" t="s">
        <v>72</v>
      </c>
      <c r="AY110" s="207" t="s">
        <v>111</v>
      </c>
    </row>
    <row r="111" spans="1:65" s="2" customFormat="1" ht="33" customHeight="1">
      <c r="A111" s="33"/>
      <c r="B111" s="34"/>
      <c r="C111" s="164" t="s">
        <v>151</v>
      </c>
      <c r="D111" s="164" t="s">
        <v>112</v>
      </c>
      <c r="E111" s="165" t="s">
        <v>210</v>
      </c>
      <c r="F111" s="166" t="s">
        <v>211</v>
      </c>
      <c r="G111" s="167" t="s">
        <v>174</v>
      </c>
      <c r="H111" s="168">
        <v>320</v>
      </c>
      <c r="I111" s="169"/>
      <c r="J111" s="170">
        <f>ROUND(I111*H111,2)</f>
        <v>0</v>
      </c>
      <c r="K111" s="166" t="s">
        <v>116</v>
      </c>
      <c r="L111" s="38"/>
      <c r="M111" s="171" t="s">
        <v>19</v>
      </c>
      <c r="N111" s="172" t="s">
        <v>43</v>
      </c>
      <c r="O111" s="6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5" t="s">
        <v>133</v>
      </c>
      <c r="AT111" s="175" t="s">
        <v>112</v>
      </c>
      <c r="AU111" s="175" t="s">
        <v>82</v>
      </c>
      <c r="AY111" s="16" t="s">
        <v>111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6" t="s">
        <v>80</v>
      </c>
      <c r="BK111" s="176">
        <f>ROUND(I111*H111,2)</f>
        <v>0</v>
      </c>
      <c r="BL111" s="16" t="s">
        <v>133</v>
      </c>
      <c r="BM111" s="175" t="s">
        <v>212</v>
      </c>
    </row>
    <row r="112" spans="1:65" s="2" customFormat="1" ht="11.25">
      <c r="A112" s="33"/>
      <c r="B112" s="34"/>
      <c r="C112" s="35"/>
      <c r="D112" s="177" t="s">
        <v>119</v>
      </c>
      <c r="E112" s="35"/>
      <c r="F112" s="178" t="s">
        <v>213</v>
      </c>
      <c r="G112" s="35"/>
      <c r="H112" s="35"/>
      <c r="I112" s="179"/>
      <c r="J112" s="35"/>
      <c r="K112" s="35"/>
      <c r="L112" s="38"/>
      <c r="M112" s="180"/>
      <c r="N112" s="18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119</v>
      </c>
      <c r="AU112" s="16" t="s">
        <v>82</v>
      </c>
    </row>
    <row r="113" spans="1:65" s="14" customFormat="1" ht="11.25">
      <c r="B113" s="208"/>
      <c r="C113" s="209"/>
      <c r="D113" s="182" t="s">
        <v>177</v>
      </c>
      <c r="E113" s="210" t="s">
        <v>19</v>
      </c>
      <c r="F113" s="211" t="s">
        <v>186</v>
      </c>
      <c r="G113" s="209"/>
      <c r="H113" s="210" t="s">
        <v>19</v>
      </c>
      <c r="I113" s="212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82</v>
      </c>
      <c r="AV113" s="14" t="s">
        <v>80</v>
      </c>
      <c r="AW113" s="14" t="s">
        <v>33</v>
      </c>
      <c r="AX113" s="14" t="s">
        <v>72</v>
      </c>
      <c r="AY113" s="217" t="s">
        <v>111</v>
      </c>
    </row>
    <row r="114" spans="1:65" s="13" customFormat="1" ht="11.25">
      <c r="B114" s="197"/>
      <c r="C114" s="198"/>
      <c r="D114" s="182" t="s">
        <v>177</v>
      </c>
      <c r="E114" s="199" t="s">
        <v>19</v>
      </c>
      <c r="F114" s="200" t="s">
        <v>214</v>
      </c>
      <c r="G114" s="198"/>
      <c r="H114" s="201">
        <v>312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177</v>
      </c>
      <c r="AU114" s="207" t="s">
        <v>82</v>
      </c>
      <c r="AV114" s="13" t="s">
        <v>82</v>
      </c>
      <c r="AW114" s="13" t="s">
        <v>33</v>
      </c>
      <c r="AX114" s="13" t="s">
        <v>72</v>
      </c>
      <c r="AY114" s="207" t="s">
        <v>111</v>
      </c>
    </row>
    <row r="115" spans="1:65" s="14" customFormat="1" ht="11.25">
      <c r="B115" s="208"/>
      <c r="C115" s="209"/>
      <c r="D115" s="182" t="s">
        <v>177</v>
      </c>
      <c r="E115" s="210" t="s">
        <v>19</v>
      </c>
      <c r="F115" s="211" t="s">
        <v>215</v>
      </c>
      <c r="G115" s="209"/>
      <c r="H115" s="210" t="s">
        <v>19</v>
      </c>
      <c r="I115" s="212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82</v>
      </c>
      <c r="AV115" s="14" t="s">
        <v>80</v>
      </c>
      <c r="AW115" s="14" t="s">
        <v>33</v>
      </c>
      <c r="AX115" s="14" t="s">
        <v>72</v>
      </c>
      <c r="AY115" s="217" t="s">
        <v>111</v>
      </c>
    </row>
    <row r="116" spans="1:65" s="13" customFormat="1" ht="11.25">
      <c r="B116" s="197"/>
      <c r="C116" s="198"/>
      <c r="D116" s="182" t="s">
        <v>177</v>
      </c>
      <c r="E116" s="199" t="s">
        <v>19</v>
      </c>
      <c r="F116" s="200" t="s">
        <v>157</v>
      </c>
      <c r="G116" s="198"/>
      <c r="H116" s="201">
        <v>8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177</v>
      </c>
      <c r="AU116" s="207" t="s">
        <v>82</v>
      </c>
      <c r="AV116" s="13" t="s">
        <v>82</v>
      </c>
      <c r="AW116" s="13" t="s">
        <v>33</v>
      </c>
      <c r="AX116" s="13" t="s">
        <v>72</v>
      </c>
      <c r="AY116" s="207" t="s">
        <v>111</v>
      </c>
    </row>
    <row r="117" spans="1:65" s="11" customFormat="1" ht="22.9" customHeight="1">
      <c r="B117" s="150"/>
      <c r="C117" s="151"/>
      <c r="D117" s="152" t="s">
        <v>71</v>
      </c>
      <c r="E117" s="195" t="s">
        <v>133</v>
      </c>
      <c r="F117" s="195" t="s">
        <v>216</v>
      </c>
      <c r="G117" s="151"/>
      <c r="H117" s="151"/>
      <c r="I117" s="154"/>
      <c r="J117" s="196">
        <f>BK117</f>
        <v>0</v>
      </c>
      <c r="K117" s="151"/>
      <c r="L117" s="156"/>
      <c r="M117" s="157"/>
      <c r="N117" s="158"/>
      <c r="O117" s="158"/>
      <c r="P117" s="159">
        <f>SUM(P118:P124)</f>
        <v>0</v>
      </c>
      <c r="Q117" s="158"/>
      <c r="R117" s="159">
        <f>SUM(R118:R124)</f>
        <v>6.5861599999999996</v>
      </c>
      <c r="S117" s="158"/>
      <c r="T117" s="160">
        <f>SUM(T118:T124)</f>
        <v>0</v>
      </c>
      <c r="AR117" s="161" t="s">
        <v>80</v>
      </c>
      <c r="AT117" s="162" t="s">
        <v>71</v>
      </c>
      <c r="AU117" s="162" t="s">
        <v>80</v>
      </c>
      <c r="AY117" s="161" t="s">
        <v>111</v>
      </c>
      <c r="BK117" s="163">
        <f>SUM(BK118:BK124)</f>
        <v>0</v>
      </c>
    </row>
    <row r="118" spans="1:65" s="2" customFormat="1" ht="33" customHeight="1">
      <c r="A118" s="33"/>
      <c r="B118" s="34"/>
      <c r="C118" s="164" t="s">
        <v>157</v>
      </c>
      <c r="D118" s="164" t="s">
        <v>112</v>
      </c>
      <c r="E118" s="165" t="s">
        <v>217</v>
      </c>
      <c r="F118" s="166" t="s">
        <v>218</v>
      </c>
      <c r="G118" s="167" t="s">
        <v>174</v>
      </c>
      <c r="H118" s="168">
        <v>8</v>
      </c>
      <c r="I118" s="169"/>
      <c r="J118" s="170">
        <f>ROUND(I118*H118,2)</f>
        <v>0</v>
      </c>
      <c r="K118" s="166" t="s">
        <v>116</v>
      </c>
      <c r="L118" s="38"/>
      <c r="M118" s="171" t="s">
        <v>19</v>
      </c>
      <c r="N118" s="172" t="s">
        <v>43</v>
      </c>
      <c r="O118" s="63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5" t="s">
        <v>133</v>
      </c>
      <c r="AT118" s="175" t="s">
        <v>112</v>
      </c>
      <c r="AU118" s="175" t="s">
        <v>82</v>
      </c>
      <c r="AY118" s="16" t="s">
        <v>111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6" t="s">
        <v>80</v>
      </c>
      <c r="BK118" s="176">
        <f>ROUND(I118*H118,2)</f>
        <v>0</v>
      </c>
      <c r="BL118" s="16" t="s">
        <v>133</v>
      </c>
      <c r="BM118" s="175" t="s">
        <v>219</v>
      </c>
    </row>
    <row r="119" spans="1:65" s="2" customFormat="1" ht="11.25">
      <c r="A119" s="33"/>
      <c r="B119" s="34"/>
      <c r="C119" s="35"/>
      <c r="D119" s="177" t="s">
        <v>119</v>
      </c>
      <c r="E119" s="35"/>
      <c r="F119" s="178" t="s">
        <v>220</v>
      </c>
      <c r="G119" s="35"/>
      <c r="H119" s="35"/>
      <c r="I119" s="179"/>
      <c r="J119" s="35"/>
      <c r="K119" s="35"/>
      <c r="L119" s="38"/>
      <c r="M119" s="180"/>
      <c r="N119" s="18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119</v>
      </c>
      <c r="AU119" s="16" t="s">
        <v>82</v>
      </c>
    </row>
    <row r="120" spans="1:65" s="14" customFormat="1" ht="11.25">
      <c r="B120" s="208"/>
      <c r="C120" s="209"/>
      <c r="D120" s="182" t="s">
        <v>177</v>
      </c>
      <c r="E120" s="210" t="s">
        <v>19</v>
      </c>
      <c r="F120" s="211" t="s">
        <v>221</v>
      </c>
      <c r="G120" s="209"/>
      <c r="H120" s="210" t="s">
        <v>19</v>
      </c>
      <c r="I120" s="212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82</v>
      </c>
      <c r="AV120" s="14" t="s">
        <v>80</v>
      </c>
      <c r="AW120" s="14" t="s">
        <v>33</v>
      </c>
      <c r="AX120" s="14" t="s">
        <v>72</v>
      </c>
      <c r="AY120" s="217" t="s">
        <v>111</v>
      </c>
    </row>
    <row r="121" spans="1:65" s="14" customFormat="1" ht="11.25">
      <c r="B121" s="208"/>
      <c r="C121" s="209"/>
      <c r="D121" s="182" t="s">
        <v>177</v>
      </c>
      <c r="E121" s="210" t="s">
        <v>19</v>
      </c>
      <c r="F121" s="211" t="s">
        <v>222</v>
      </c>
      <c r="G121" s="209"/>
      <c r="H121" s="210" t="s">
        <v>19</v>
      </c>
      <c r="I121" s="212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82</v>
      </c>
      <c r="AV121" s="14" t="s">
        <v>80</v>
      </c>
      <c r="AW121" s="14" t="s">
        <v>33</v>
      </c>
      <c r="AX121" s="14" t="s">
        <v>72</v>
      </c>
      <c r="AY121" s="217" t="s">
        <v>111</v>
      </c>
    </row>
    <row r="122" spans="1:65" s="13" customFormat="1" ht="11.25">
      <c r="B122" s="197"/>
      <c r="C122" s="198"/>
      <c r="D122" s="182" t="s">
        <v>177</v>
      </c>
      <c r="E122" s="199" t="s">
        <v>19</v>
      </c>
      <c r="F122" s="200" t="s">
        <v>157</v>
      </c>
      <c r="G122" s="198"/>
      <c r="H122" s="201">
        <v>8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177</v>
      </c>
      <c r="AU122" s="207" t="s">
        <v>82</v>
      </c>
      <c r="AV122" s="13" t="s">
        <v>82</v>
      </c>
      <c r="AW122" s="13" t="s">
        <v>33</v>
      </c>
      <c r="AX122" s="13" t="s">
        <v>72</v>
      </c>
      <c r="AY122" s="207" t="s">
        <v>111</v>
      </c>
    </row>
    <row r="123" spans="1:65" s="2" customFormat="1" ht="44.25" customHeight="1">
      <c r="A123" s="33"/>
      <c r="B123" s="34"/>
      <c r="C123" s="164" t="s">
        <v>223</v>
      </c>
      <c r="D123" s="164" t="s">
        <v>112</v>
      </c>
      <c r="E123" s="165" t="s">
        <v>224</v>
      </c>
      <c r="F123" s="166" t="s">
        <v>225</v>
      </c>
      <c r="G123" s="167" t="s">
        <v>174</v>
      </c>
      <c r="H123" s="168">
        <v>8</v>
      </c>
      <c r="I123" s="169"/>
      <c r="J123" s="170">
        <f>ROUND(I123*H123,2)</f>
        <v>0</v>
      </c>
      <c r="K123" s="166" t="s">
        <v>116</v>
      </c>
      <c r="L123" s="38"/>
      <c r="M123" s="171" t="s">
        <v>19</v>
      </c>
      <c r="N123" s="172" t="s">
        <v>43</v>
      </c>
      <c r="O123" s="63"/>
      <c r="P123" s="173">
        <f>O123*H123</f>
        <v>0</v>
      </c>
      <c r="Q123" s="173">
        <v>0.82326999999999995</v>
      </c>
      <c r="R123" s="173">
        <f>Q123*H123</f>
        <v>6.5861599999999996</v>
      </c>
      <c r="S123" s="173">
        <v>0</v>
      </c>
      <c r="T123" s="17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5" t="s">
        <v>133</v>
      </c>
      <c r="AT123" s="175" t="s">
        <v>112</v>
      </c>
      <c r="AU123" s="175" t="s">
        <v>82</v>
      </c>
      <c r="AY123" s="16" t="s">
        <v>111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6" t="s">
        <v>80</v>
      </c>
      <c r="BK123" s="176">
        <f>ROUND(I123*H123,2)</f>
        <v>0</v>
      </c>
      <c r="BL123" s="16" t="s">
        <v>133</v>
      </c>
      <c r="BM123" s="175" t="s">
        <v>226</v>
      </c>
    </row>
    <row r="124" spans="1:65" s="2" customFormat="1" ht="11.25">
      <c r="A124" s="33"/>
      <c r="B124" s="34"/>
      <c r="C124" s="35"/>
      <c r="D124" s="177" t="s">
        <v>119</v>
      </c>
      <c r="E124" s="35"/>
      <c r="F124" s="178" t="s">
        <v>227</v>
      </c>
      <c r="G124" s="35"/>
      <c r="H124" s="35"/>
      <c r="I124" s="179"/>
      <c r="J124" s="35"/>
      <c r="K124" s="35"/>
      <c r="L124" s="38"/>
      <c r="M124" s="180"/>
      <c r="N124" s="18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119</v>
      </c>
      <c r="AU124" s="16" t="s">
        <v>82</v>
      </c>
    </row>
    <row r="125" spans="1:65" s="11" customFormat="1" ht="22.9" customHeight="1">
      <c r="B125" s="150"/>
      <c r="C125" s="151"/>
      <c r="D125" s="152" t="s">
        <v>71</v>
      </c>
      <c r="E125" s="195" t="s">
        <v>138</v>
      </c>
      <c r="F125" s="195" t="s">
        <v>228</v>
      </c>
      <c r="G125" s="151"/>
      <c r="H125" s="151"/>
      <c r="I125" s="154"/>
      <c r="J125" s="196">
        <f>BK125</f>
        <v>0</v>
      </c>
      <c r="K125" s="151"/>
      <c r="L125" s="156"/>
      <c r="M125" s="157"/>
      <c r="N125" s="158"/>
      <c r="O125" s="158"/>
      <c r="P125" s="159">
        <f>SUM(P126:P148)</f>
        <v>0</v>
      </c>
      <c r="Q125" s="158"/>
      <c r="R125" s="159">
        <f>SUM(R126:R148)</f>
        <v>613.43999999999994</v>
      </c>
      <c r="S125" s="158"/>
      <c r="T125" s="160">
        <f>SUM(T126:T148)</f>
        <v>0</v>
      </c>
      <c r="AR125" s="161" t="s">
        <v>80</v>
      </c>
      <c r="AT125" s="162" t="s">
        <v>71</v>
      </c>
      <c r="AU125" s="162" t="s">
        <v>80</v>
      </c>
      <c r="AY125" s="161" t="s">
        <v>111</v>
      </c>
      <c r="BK125" s="163">
        <f>SUM(BK126:BK148)</f>
        <v>0</v>
      </c>
    </row>
    <row r="126" spans="1:65" s="2" customFormat="1" ht="24.2" customHeight="1">
      <c r="A126" s="33"/>
      <c r="B126" s="34"/>
      <c r="C126" s="164" t="s">
        <v>229</v>
      </c>
      <c r="D126" s="164" t="s">
        <v>112</v>
      </c>
      <c r="E126" s="165" t="s">
        <v>230</v>
      </c>
      <c r="F126" s="166" t="s">
        <v>231</v>
      </c>
      <c r="G126" s="167" t="s">
        <v>174</v>
      </c>
      <c r="H126" s="168">
        <v>16218</v>
      </c>
      <c r="I126" s="169"/>
      <c r="J126" s="170">
        <f>ROUND(I126*H126,2)</f>
        <v>0</v>
      </c>
      <c r="K126" s="166" t="s">
        <v>116</v>
      </c>
      <c r="L126" s="38"/>
      <c r="M126" s="171" t="s">
        <v>19</v>
      </c>
      <c r="N126" s="172" t="s">
        <v>43</v>
      </c>
      <c r="O126" s="6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5" t="s">
        <v>133</v>
      </c>
      <c r="AT126" s="175" t="s">
        <v>112</v>
      </c>
      <c r="AU126" s="175" t="s">
        <v>82</v>
      </c>
      <c r="AY126" s="16" t="s">
        <v>111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6" t="s">
        <v>80</v>
      </c>
      <c r="BK126" s="176">
        <f>ROUND(I126*H126,2)</f>
        <v>0</v>
      </c>
      <c r="BL126" s="16" t="s">
        <v>133</v>
      </c>
      <c r="BM126" s="175" t="s">
        <v>232</v>
      </c>
    </row>
    <row r="127" spans="1:65" s="2" customFormat="1" ht="11.25">
      <c r="A127" s="33"/>
      <c r="B127" s="34"/>
      <c r="C127" s="35"/>
      <c r="D127" s="177" t="s">
        <v>119</v>
      </c>
      <c r="E127" s="35"/>
      <c r="F127" s="178" t="s">
        <v>233</v>
      </c>
      <c r="G127" s="35"/>
      <c r="H127" s="35"/>
      <c r="I127" s="179"/>
      <c r="J127" s="35"/>
      <c r="K127" s="35"/>
      <c r="L127" s="38"/>
      <c r="M127" s="180"/>
      <c r="N127" s="18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119</v>
      </c>
      <c r="AU127" s="16" t="s">
        <v>82</v>
      </c>
    </row>
    <row r="128" spans="1:65" s="13" customFormat="1" ht="11.25">
      <c r="B128" s="197"/>
      <c r="C128" s="198"/>
      <c r="D128" s="182" t="s">
        <v>177</v>
      </c>
      <c r="E128" s="199" t="s">
        <v>19</v>
      </c>
      <c r="F128" s="200" t="s">
        <v>234</v>
      </c>
      <c r="G128" s="198"/>
      <c r="H128" s="201">
        <v>14780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177</v>
      </c>
      <c r="AU128" s="207" t="s">
        <v>82</v>
      </c>
      <c r="AV128" s="13" t="s">
        <v>82</v>
      </c>
      <c r="AW128" s="13" t="s">
        <v>33</v>
      </c>
      <c r="AX128" s="13" t="s">
        <v>72</v>
      </c>
      <c r="AY128" s="207" t="s">
        <v>111</v>
      </c>
    </row>
    <row r="129" spans="1:65" s="14" customFormat="1" ht="11.25">
      <c r="B129" s="208"/>
      <c r="C129" s="209"/>
      <c r="D129" s="182" t="s">
        <v>177</v>
      </c>
      <c r="E129" s="210" t="s">
        <v>19</v>
      </c>
      <c r="F129" s="211" t="s">
        <v>235</v>
      </c>
      <c r="G129" s="209"/>
      <c r="H129" s="210" t="s">
        <v>19</v>
      </c>
      <c r="I129" s="212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82</v>
      </c>
      <c r="AV129" s="14" t="s">
        <v>80</v>
      </c>
      <c r="AW129" s="14" t="s">
        <v>33</v>
      </c>
      <c r="AX129" s="14" t="s">
        <v>72</v>
      </c>
      <c r="AY129" s="217" t="s">
        <v>111</v>
      </c>
    </row>
    <row r="130" spans="1:65" s="13" customFormat="1" ht="11.25">
      <c r="B130" s="197"/>
      <c r="C130" s="198"/>
      <c r="D130" s="182" t="s">
        <v>177</v>
      </c>
      <c r="E130" s="199" t="s">
        <v>19</v>
      </c>
      <c r="F130" s="200" t="s">
        <v>236</v>
      </c>
      <c r="G130" s="198"/>
      <c r="H130" s="201">
        <v>1438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177</v>
      </c>
      <c r="AU130" s="207" t="s">
        <v>82</v>
      </c>
      <c r="AV130" s="13" t="s">
        <v>82</v>
      </c>
      <c r="AW130" s="13" t="s">
        <v>33</v>
      </c>
      <c r="AX130" s="13" t="s">
        <v>72</v>
      </c>
      <c r="AY130" s="207" t="s">
        <v>111</v>
      </c>
    </row>
    <row r="131" spans="1:65" s="2" customFormat="1" ht="49.15" customHeight="1">
      <c r="A131" s="33"/>
      <c r="B131" s="34"/>
      <c r="C131" s="164" t="s">
        <v>237</v>
      </c>
      <c r="D131" s="164" t="s">
        <v>112</v>
      </c>
      <c r="E131" s="165" t="s">
        <v>238</v>
      </c>
      <c r="F131" s="166" t="s">
        <v>239</v>
      </c>
      <c r="G131" s="167" t="s">
        <v>174</v>
      </c>
      <c r="H131" s="168">
        <v>1438</v>
      </c>
      <c r="I131" s="169"/>
      <c r="J131" s="170">
        <f>ROUND(I131*H131,2)</f>
        <v>0</v>
      </c>
      <c r="K131" s="166" t="s">
        <v>240</v>
      </c>
      <c r="L131" s="38"/>
      <c r="M131" s="171" t="s">
        <v>19</v>
      </c>
      <c r="N131" s="172" t="s">
        <v>43</v>
      </c>
      <c r="O131" s="6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5" t="s">
        <v>133</v>
      </c>
      <c r="AT131" s="175" t="s">
        <v>112</v>
      </c>
      <c r="AU131" s="175" t="s">
        <v>82</v>
      </c>
      <c r="AY131" s="16" t="s">
        <v>111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6" t="s">
        <v>80</v>
      </c>
      <c r="BK131" s="176">
        <f>ROUND(I131*H131,2)</f>
        <v>0</v>
      </c>
      <c r="BL131" s="16" t="s">
        <v>133</v>
      </c>
      <c r="BM131" s="175" t="s">
        <v>241</v>
      </c>
    </row>
    <row r="132" spans="1:65" s="2" customFormat="1" ht="11.25">
      <c r="A132" s="33"/>
      <c r="B132" s="34"/>
      <c r="C132" s="35"/>
      <c r="D132" s="177" t="s">
        <v>119</v>
      </c>
      <c r="E132" s="35"/>
      <c r="F132" s="178" t="s">
        <v>242</v>
      </c>
      <c r="G132" s="35"/>
      <c r="H132" s="35"/>
      <c r="I132" s="179"/>
      <c r="J132" s="35"/>
      <c r="K132" s="35"/>
      <c r="L132" s="38"/>
      <c r="M132" s="180"/>
      <c r="N132" s="181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119</v>
      </c>
      <c r="AU132" s="16" t="s">
        <v>82</v>
      </c>
    </row>
    <row r="133" spans="1:65" s="14" customFormat="1" ht="11.25">
      <c r="B133" s="208"/>
      <c r="C133" s="209"/>
      <c r="D133" s="182" t="s">
        <v>177</v>
      </c>
      <c r="E133" s="210" t="s">
        <v>19</v>
      </c>
      <c r="F133" s="211" t="s">
        <v>235</v>
      </c>
      <c r="G133" s="209"/>
      <c r="H133" s="210" t="s">
        <v>19</v>
      </c>
      <c r="I133" s="212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82</v>
      </c>
      <c r="AV133" s="14" t="s">
        <v>80</v>
      </c>
      <c r="AW133" s="14" t="s">
        <v>33</v>
      </c>
      <c r="AX133" s="14" t="s">
        <v>72</v>
      </c>
      <c r="AY133" s="217" t="s">
        <v>111</v>
      </c>
    </row>
    <row r="134" spans="1:65" s="13" customFormat="1" ht="11.25">
      <c r="B134" s="197"/>
      <c r="C134" s="198"/>
      <c r="D134" s="182" t="s">
        <v>177</v>
      </c>
      <c r="E134" s="199" t="s">
        <v>19</v>
      </c>
      <c r="F134" s="200" t="s">
        <v>236</v>
      </c>
      <c r="G134" s="198"/>
      <c r="H134" s="201">
        <v>1438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177</v>
      </c>
      <c r="AU134" s="207" t="s">
        <v>82</v>
      </c>
      <c r="AV134" s="13" t="s">
        <v>82</v>
      </c>
      <c r="AW134" s="13" t="s">
        <v>33</v>
      </c>
      <c r="AX134" s="13" t="s">
        <v>72</v>
      </c>
      <c r="AY134" s="207" t="s">
        <v>111</v>
      </c>
    </row>
    <row r="135" spans="1:65" s="2" customFormat="1" ht="44.25" customHeight="1">
      <c r="A135" s="33"/>
      <c r="B135" s="34"/>
      <c r="C135" s="164" t="s">
        <v>243</v>
      </c>
      <c r="D135" s="164" t="s">
        <v>112</v>
      </c>
      <c r="E135" s="165" t="s">
        <v>244</v>
      </c>
      <c r="F135" s="166" t="s">
        <v>245</v>
      </c>
      <c r="G135" s="167" t="s">
        <v>174</v>
      </c>
      <c r="H135" s="168">
        <v>14580</v>
      </c>
      <c r="I135" s="169"/>
      <c r="J135" s="170">
        <f>ROUND(I135*H135,2)</f>
        <v>0</v>
      </c>
      <c r="K135" s="166" t="s">
        <v>116</v>
      </c>
      <c r="L135" s="38"/>
      <c r="M135" s="171" t="s">
        <v>19</v>
      </c>
      <c r="N135" s="172" t="s">
        <v>43</v>
      </c>
      <c r="O135" s="6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5" t="s">
        <v>133</v>
      </c>
      <c r="AT135" s="175" t="s">
        <v>112</v>
      </c>
      <c r="AU135" s="175" t="s">
        <v>82</v>
      </c>
      <c r="AY135" s="16" t="s">
        <v>111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6" t="s">
        <v>80</v>
      </c>
      <c r="BK135" s="176">
        <f>ROUND(I135*H135,2)</f>
        <v>0</v>
      </c>
      <c r="BL135" s="16" t="s">
        <v>133</v>
      </c>
      <c r="BM135" s="175" t="s">
        <v>246</v>
      </c>
    </row>
    <row r="136" spans="1:65" s="2" customFormat="1" ht="11.25">
      <c r="A136" s="33"/>
      <c r="B136" s="34"/>
      <c r="C136" s="35"/>
      <c r="D136" s="177" t="s">
        <v>119</v>
      </c>
      <c r="E136" s="35"/>
      <c r="F136" s="178" t="s">
        <v>247</v>
      </c>
      <c r="G136" s="35"/>
      <c r="H136" s="35"/>
      <c r="I136" s="179"/>
      <c r="J136" s="35"/>
      <c r="K136" s="35"/>
      <c r="L136" s="38"/>
      <c r="M136" s="180"/>
      <c r="N136" s="18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119</v>
      </c>
      <c r="AU136" s="16" t="s">
        <v>82</v>
      </c>
    </row>
    <row r="137" spans="1:65" s="13" customFormat="1" ht="11.25">
      <c r="B137" s="197"/>
      <c r="C137" s="198"/>
      <c r="D137" s="182" t="s">
        <v>177</v>
      </c>
      <c r="E137" s="199" t="s">
        <v>19</v>
      </c>
      <c r="F137" s="200" t="s">
        <v>248</v>
      </c>
      <c r="G137" s="198"/>
      <c r="H137" s="201">
        <v>14580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177</v>
      </c>
      <c r="AU137" s="207" t="s">
        <v>82</v>
      </c>
      <c r="AV137" s="13" t="s">
        <v>82</v>
      </c>
      <c r="AW137" s="13" t="s">
        <v>33</v>
      </c>
      <c r="AX137" s="13" t="s">
        <v>72</v>
      </c>
      <c r="AY137" s="207" t="s">
        <v>111</v>
      </c>
    </row>
    <row r="138" spans="1:65" s="2" customFormat="1" ht="24.2" customHeight="1">
      <c r="A138" s="33"/>
      <c r="B138" s="34"/>
      <c r="C138" s="164" t="s">
        <v>8</v>
      </c>
      <c r="D138" s="164" t="s">
        <v>112</v>
      </c>
      <c r="E138" s="165" t="s">
        <v>249</v>
      </c>
      <c r="F138" s="166" t="s">
        <v>250</v>
      </c>
      <c r="G138" s="167" t="s">
        <v>174</v>
      </c>
      <c r="H138" s="168">
        <v>14580</v>
      </c>
      <c r="I138" s="169"/>
      <c r="J138" s="170">
        <f>ROUND(I138*H138,2)</f>
        <v>0</v>
      </c>
      <c r="K138" s="166" t="s">
        <v>116</v>
      </c>
      <c r="L138" s="38"/>
      <c r="M138" s="171" t="s">
        <v>19</v>
      </c>
      <c r="N138" s="172" t="s">
        <v>43</v>
      </c>
      <c r="O138" s="6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5" t="s">
        <v>133</v>
      </c>
      <c r="AT138" s="175" t="s">
        <v>112</v>
      </c>
      <c r="AU138" s="175" t="s">
        <v>82</v>
      </c>
      <c r="AY138" s="16" t="s">
        <v>111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6" t="s">
        <v>80</v>
      </c>
      <c r="BK138" s="176">
        <f>ROUND(I138*H138,2)</f>
        <v>0</v>
      </c>
      <c r="BL138" s="16" t="s">
        <v>133</v>
      </c>
      <c r="BM138" s="175" t="s">
        <v>251</v>
      </c>
    </row>
    <row r="139" spans="1:65" s="2" customFormat="1" ht="11.25">
      <c r="A139" s="33"/>
      <c r="B139" s="34"/>
      <c r="C139" s="35"/>
      <c r="D139" s="177" t="s">
        <v>119</v>
      </c>
      <c r="E139" s="35"/>
      <c r="F139" s="178" t="s">
        <v>252</v>
      </c>
      <c r="G139" s="35"/>
      <c r="H139" s="35"/>
      <c r="I139" s="179"/>
      <c r="J139" s="35"/>
      <c r="K139" s="35"/>
      <c r="L139" s="38"/>
      <c r="M139" s="180"/>
      <c r="N139" s="18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119</v>
      </c>
      <c r="AU139" s="16" t="s">
        <v>82</v>
      </c>
    </row>
    <row r="140" spans="1:65" s="2" customFormat="1" ht="44.25" customHeight="1">
      <c r="A140" s="33"/>
      <c r="B140" s="34"/>
      <c r="C140" s="164" t="s">
        <v>253</v>
      </c>
      <c r="D140" s="164" t="s">
        <v>112</v>
      </c>
      <c r="E140" s="165" t="s">
        <v>254</v>
      </c>
      <c r="F140" s="166" t="s">
        <v>255</v>
      </c>
      <c r="G140" s="167" t="s">
        <v>174</v>
      </c>
      <c r="H140" s="168">
        <v>14380</v>
      </c>
      <c r="I140" s="169"/>
      <c r="J140" s="170">
        <f>ROUND(I140*H140,2)</f>
        <v>0</v>
      </c>
      <c r="K140" s="166" t="s">
        <v>116</v>
      </c>
      <c r="L140" s="38"/>
      <c r="M140" s="171" t="s">
        <v>19</v>
      </c>
      <c r="N140" s="172" t="s">
        <v>43</v>
      </c>
      <c r="O140" s="6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5" t="s">
        <v>133</v>
      </c>
      <c r="AT140" s="175" t="s">
        <v>112</v>
      </c>
      <c r="AU140" s="175" t="s">
        <v>82</v>
      </c>
      <c r="AY140" s="16" t="s">
        <v>111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6" t="s">
        <v>80</v>
      </c>
      <c r="BK140" s="176">
        <f>ROUND(I140*H140,2)</f>
        <v>0</v>
      </c>
      <c r="BL140" s="16" t="s">
        <v>133</v>
      </c>
      <c r="BM140" s="175" t="s">
        <v>256</v>
      </c>
    </row>
    <row r="141" spans="1:65" s="2" customFormat="1" ht="11.25">
      <c r="A141" s="33"/>
      <c r="B141" s="34"/>
      <c r="C141" s="35"/>
      <c r="D141" s="177" t="s">
        <v>119</v>
      </c>
      <c r="E141" s="35"/>
      <c r="F141" s="178" t="s">
        <v>257</v>
      </c>
      <c r="G141" s="35"/>
      <c r="H141" s="35"/>
      <c r="I141" s="179"/>
      <c r="J141" s="35"/>
      <c r="K141" s="35"/>
      <c r="L141" s="38"/>
      <c r="M141" s="180"/>
      <c r="N141" s="18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119</v>
      </c>
      <c r="AU141" s="16" t="s">
        <v>82</v>
      </c>
    </row>
    <row r="142" spans="1:65" s="2" customFormat="1" ht="37.9" customHeight="1">
      <c r="A142" s="33"/>
      <c r="B142" s="34"/>
      <c r="C142" s="164" t="s">
        <v>258</v>
      </c>
      <c r="D142" s="164" t="s">
        <v>112</v>
      </c>
      <c r="E142" s="165" t="s">
        <v>259</v>
      </c>
      <c r="F142" s="166" t="s">
        <v>260</v>
      </c>
      <c r="G142" s="167" t="s">
        <v>174</v>
      </c>
      <c r="H142" s="168">
        <v>2840</v>
      </c>
      <c r="I142" s="169"/>
      <c r="J142" s="170">
        <f>ROUND(I142*H142,2)</f>
        <v>0</v>
      </c>
      <c r="K142" s="166" t="s">
        <v>116</v>
      </c>
      <c r="L142" s="38"/>
      <c r="M142" s="171" t="s">
        <v>19</v>
      </c>
      <c r="N142" s="172" t="s">
        <v>43</v>
      </c>
      <c r="O142" s="63"/>
      <c r="P142" s="173">
        <f>O142*H142</f>
        <v>0</v>
      </c>
      <c r="Q142" s="173">
        <v>0.216</v>
      </c>
      <c r="R142" s="173">
        <f>Q142*H142</f>
        <v>613.43999999999994</v>
      </c>
      <c r="S142" s="173">
        <v>0</v>
      </c>
      <c r="T142" s="17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5" t="s">
        <v>133</v>
      </c>
      <c r="AT142" s="175" t="s">
        <v>112</v>
      </c>
      <c r="AU142" s="175" t="s">
        <v>82</v>
      </c>
      <c r="AY142" s="16" t="s">
        <v>111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6" t="s">
        <v>80</v>
      </c>
      <c r="BK142" s="176">
        <f>ROUND(I142*H142,2)</f>
        <v>0</v>
      </c>
      <c r="BL142" s="16" t="s">
        <v>133</v>
      </c>
      <c r="BM142" s="175" t="s">
        <v>261</v>
      </c>
    </row>
    <row r="143" spans="1:65" s="2" customFormat="1" ht="11.25">
      <c r="A143" s="33"/>
      <c r="B143" s="34"/>
      <c r="C143" s="35"/>
      <c r="D143" s="177" t="s">
        <v>119</v>
      </c>
      <c r="E143" s="35"/>
      <c r="F143" s="178" t="s">
        <v>262</v>
      </c>
      <c r="G143" s="35"/>
      <c r="H143" s="35"/>
      <c r="I143" s="179"/>
      <c r="J143" s="35"/>
      <c r="K143" s="35"/>
      <c r="L143" s="38"/>
      <c r="M143" s="180"/>
      <c r="N143" s="18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119</v>
      </c>
      <c r="AU143" s="16" t="s">
        <v>82</v>
      </c>
    </row>
    <row r="144" spans="1:65" s="2" customFormat="1" ht="29.25">
      <c r="A144" s="33"/>
      <c r="B144" s="34"/>
      <c r="C144" s="35"/>
      <c r="D144" s="182" t="s">
        <v>143</v>
      </c>
      <c r="E144" s="35"/>
      <c r="F144" s="183" t="s">
        <v>263</v>
      </c>
      <c r="G144" s="35"/>
      <c r="H144" s="35"/>
      <c r="I144" s="179"/>
      <c r="J144" s="35"/>
      <c r="K144" s="35"/>
      <c r="L144" s="38"/>
      <c r="M144" s="180"/>
      <c r="N144" s="181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143</v>
      </c>
      <c r="AU144" s="16" t="s">
        <v>82</v>
      </c>
    </row>
    <row r="145" spans="1:65" s="2" customFormat="1" ht="37.9" customHeight="1">
      <c r="A145" s="33"/>
      <c r="B145" s="34"/>
      <c r="C145" s="164" t="s">
        <v>264</v>
      </c>
      <c r="D145" s="164" t="s">
        <v>112</v>
      </c>
      <c r="E145" s="165" t="s">
        <v>265</v>
      </c>
      <c r="F145" s="166" t="s">
        <v>266</v>
      </c>
      <c r="G145" s="167" t="s">
        <v>174</v>
      </c>
      <c r="H145" s="168">
        <v>312</v>
      </c>
      <c r="I145" s="169"/>
      <c r="J145" s="170">
        <f>ROUND(I145*H145,2)</f>
        <v>0</v>
      </c>
      <c r="K145" s="166" t="s">
        <v>116</v>
      </c>
      <c r="L145" s="38"/>
      <c r="M145" s="171" t="s">
        <v>19</v>
      </c>
      <c r="N145" s="172" t="s">
        <v>43</v>
      </c>
      <c r="O145" s="6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5" t="s">
        <v>133</v>
      </c>
      <c r="AT145" s="175" t="s">
        <v>112</v>
      </c>
      <c r="AU145" s="175" t="s">
        <v>82</v>
      </c>
      <c r="AY145" s="16" t="s">
        <v>111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6" t="s">
        <v>80</v>
      </c>
      <c r="BK145" s="176">
        <f>ROUND(I145*H145,2)</f>
        <v>0</v>
      </c>
      <c r="BL145" s="16" t="s">
        <v>133</v>
      </c>
      <c r="BM145" s="175" t="s">
        <v>267</v>
      </c>
    </row>
    <row r="146" spans="1:65" s="2" customFormat="1" ht="11.25">
      <c r="A146" s="33"/>
      <c r="B146" s="34"/>
      <c r="C146" s="35"/>
      <c r="D146" s="177" t="s">
        <v>119</v>
      </c>
      <c r="E146" s="35"/>
      <c r="F146" s="178" t="s">
        <v>268</v>
      </c>
      <c r="G146" s="35"/>
      <c r="H146" s="35"/>
      <c r="I146" s="179"/>
      <c r="J146" s="35"/>
      <c r="K146" s="35"/>
      <c r="L146" s="38"/>
      <c r="M146" s="180"/>
      <c r="N146" s="181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119</v>
      </c>
      <c r="AU146" s="16" t="s">
        <v>82</v>
      </c>
    </row>
    <row r="147" spans="1:65" s="14" customFormat="1" ht="11.25">
      <c r="B147" s="208"/>
      <c r="C147" s="209"/>
      <c r="D147" s="182" t="s">
        <v>177</v>
      </c>
      <c r="E147" s="210" t="s">
        <v>19</v>
      </c>
      <c r="F147" s="211" t="s">
        <v>269</v>
      </c>
      <c r="G147" s="209"/>
      <c r="H147" s="210" t="s">
        <v>19</v>
      </c>
      <c r="I147" s="212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82</v>
      </c>
      <c r="AV147" s="14" t="s">
        <v>80</v>
      </c>
      <c r="AW147" s="14" t="s">
        <v>33</v>
      </c>
      <c r="AX147" s="14" t="s">
        <v>72</v>
      </c>
      <c r="AY147" s="217" t="s">
        <v>111</v>
      </c>
    </row>
    <row r="148" spans="1:65" s="13" customFormat="1" ht="11.25">
      <c r="B148" s="197"/>
      <c r="C148" s="198"/>
      <c r="D148" s="182" t="s">
        <v>177</v>
      </c>
      <c r="E148" s="199" t="s">
        <v>19</v>
      </c>
      <c r="F148" s="200" t="s">
        <v>214</v>
      </c>
      <c r="G148" s="198"/>
      <c r="H148" s="201">
        <v>312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177</v>
      </c>
      <c r="AU148" s="207" t="s">
        <v>82</v>
      </c>
      <c r="AV148" s="13" t="s">
        <v>82</v>
      </c>
      <c r="AW148" s="13" t="s">
        <v>33</v>
      </c>
      <c r="AX148" s="13" t="s">
        <v>72</v>
      </c>
      <c r="AY148" s="207" t="s">
        <v>111</v>
      </c>
    </row>
    <row r="149" spans="1:65" s="11" customFormat="1" ht="22.9" customHeight="1">
      <c r="B149" s="150"/>
      <c r="C149" s="151"/>
      <c r="D149" s="152" t="s">
        <v>71</v>
      </c>
      <c r="E149" s="195" t="s">
        <v>223</v>
      </c>
      <c r="F149" s="195" t="s">
        <v>270</v>
      </c>
      <c r="G149" s="151"/>
      <c r="H149" s="151"/>
      <c r="I149" s="154"/>
      <c r="J149" s="196">
        <f>BK149</f>
        <v>0</v>
      </c>
      <c r="K149" s="151"/>
      <c r="L149" s="156"/>
      <c r="M149" s="157"/>
      <c r="N149" s="158"/>
      <c r="O149" s="158"/>
      <c r="P149" s="159">
        <f>SUM(P150:P179)</f>
        <v>0</v>
      </c>
      <c r="Q149" s="158"/>
      <c r="R149" s="159">
        <f>SUM(R150:R179)</f>
        <v>1.92459</v>
      </c>
      <c r="S149" s="158"/>
      <c r="T149" s="160">
        <f>SUM(T150:T179)</f>
        <v>146.30800000000002</v>
      </c>
      <c r="AR149" s="161" t="s">
        <v>80</v>
      </c>
      <c r="AT149" s="162" t="s">
        <v>71</v>
      </c>
      <c r="AU149" s="162" t="s">
        <v>80</v>
      </c>
      <c r="AY149" s="161" t="s">
        <v>111</v>
      </c>
      <c r="BK149" s="163">
        <f>SUM(BK150:BK179)</f>
        <v>0</v>
      </c>
    </row>
    <row r="150" spans="1:65" s="2" customFormat="1" ht="16.5" customHeight="1">
      <c r="A150" s="33"/>
      <c r="B150" s="34"/>
      <c r="C150" s="164" t="s">
        <v>271</v>
      </c>
      <c r="D150" s="164" t="s">
        <v>112</v>
      </c>
      <c r="E150" s="165" t="s">
        <v>272</v>
      </c>
      <c r="F150" s="166" t="s">
        <v>273</v>
      </c>
      <c r="G150" s="167" t="s">
        <v>174</v>
      </c>
      <c r="H150" s="168">
        <v>14380</v>
      </c>
      <c r="I150" s="169"/>
      <c r="J150" s="170">
        <f>ROUND(I150*H150,2)</f>
        <v>0</v>
      </c>
      <c r="K150" s="166" t="s">
        <v>19</v>
      </c>
      <c r="L150" s="38"/>
      <c r="M150" s="171" t="s">
        <v>19</v>
      </c>
      <c r="N150" s="172" t="s">
        <v>43</v>
      </c>
      <c r="O150" s="63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5" t="s">
        <v>133</v>
      </c>
      <c r="AT150" s="175" t="s">
        <v>112</v>
      </c>
      <c r="AU150" s="175" t="s">
        <v>82</v>
      </c>
      <c r="AY150" s="16" t="s">
        <v>111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6" t="s">
        <v>80</v>
      </c>
      <c r="BK150" s="176">
        <f>ROUND(I150*H150,2)</f>
        <v>0</v>
      </c>
      <c r="BL150" s="16" t="s">
        <v>133</v>
      </c>
      <c r="BM150" s="175" t="s">
        <v>274</v>
      </c>
    </row>
    <row r="151" spans="1:65" s="2" customFormat="1" ht="24.2" customHeight="1">
      <c r="A151" s="33"/>
      <c r="B151" s="34"/>
      <c r="C151" s="164" t="s">
        <v>275</v>
      </c>
      <c r="D151" s="164" t="s">
        <v>112</v>
      </c>
      <c r="E151" s="165" t="s">
        <v>276</v>
      </c>
      <c r="F151" s="166" t="s">
        <v>277</v>
      </c>
      <c r="G151" s="167" t="s">
        <v>123</v>
      </c>
      <c r="H151" s="168">
        <v>128</v>
      </c>
      <c r="I151" s="169"/>
      <c r="J151" s="170">
        <f>ROUND(I151*H151,2)</f>
        <v>0</v>
      </c>
      <c r="K151" s="166" t="s">
        <v>116</v>
      </c>
      <c r="L151" s="38"/>
      <c r="M151" s="171" t="s">
        <v>19</v>
      </c>
      <c r="N151" s="172" t="s">
        <v>43</v>
      </c>
      <c r="O151" s="63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5" t="s">
        <v>133</v>
      </c>
      <c r="AT151" s="175" t="s">
        <v>112</v>
      </c>
      <c r="AU151" s="175" t="s">
        <v>82</v>
      </c>
      <c r="AY151" s="16" t="s">
        <v>111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6" t="s">
        <v>80</v>
      </c>
      <c r="BK151" s="176">
        <f>ROUND(I151*H151,2)</f>
        <v>0</v>
      </c>
      <c r="BL151" s="16" t="s">
        <v>133</v>
      </c>
      <c r="BM151" s="175" t="s">
        <v>278</v>
      </c>
    </row>
    <row r="152" spans="1:65" s="2" customFormat="1" ht="11.25">
      <c r="A152" s="33"/>
      <c r="B152" s="34"/>
      <c r="C152" s="35"/>
      <c r="D152" s="177" t="s">
        <v>119</v>
      </c>
      <c r="E152" s="35"/>
      <c r="F152" s="178" t="s">
        <v>279</v>
      </c>
      <c r="G152" s="35"/>
      <c r="H152" s="35"/>
      <c r="I152" s="179"/>
      <c r="J152" s="35"/>
      <c r="K152" s="35"/>
      <c r="L152" s="38"/>
      <c r="M152" s="180"/>
      <c r="N152" s="18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119</v>
      </c>
      <c r="AU152" s="16" t="s">
        <v>82</v>
      </c>
    </row>
    <row r="153" spans="1:65" s="2" customFormat="1" ht="16.5" customHeight="1">
      <c r="A153" s="33"/>
      <c r="B153" s="34"/>
      <c r="C153" s="218" t="s">
        <v>280</v>
      </c>
      <c r="D153" s="218" t="s">
        <v>281</v>
      </c>
      <c r="E153" s="219" t="s">
        <v>282</v>
      </c>
      <c r="F153" s="220" t="s">
        <v>283</v>
      </c>
      <c r="G153" s="221" t="s">
        <v>123</v>
      </c>
      <c r="H153" s="222">
        <v>128</v>
      </c>
      <c r="I153" s="223"/>
      <c r="J153" s="224">
        <f>ROUND(I153*H153,2)</f>
        <v>0</v>
      </c>
      <c r="K153" s="220" t="s">
        <v>116</v>
      </c>
      <c r="L153" s="225"/>
      <c r="M153" s="226" t="s">
        <v>19</v>
      </c>
      <c r="N153" s="227" t="s">
        <v>43</v>
      </c>
      <c r="O153" s="63"/>
      <c r="P153" s="173">
        <f>O153*H153</f>
        <v>0</v>
      </c>
      <c r="Q153" s="173">
        <v>1.4499999999999999E-3</v>
      </c>
      <c r="R153" s="173">
        <f>Q153*H153</f>
        <v>0.18559999999999999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157</v>
      </c>
      <c r="AT153" s="175" t="s">
        <v>281</v>
      </c>
      <c r="AU153" s="175" t="s">
        <v>82</v>
      </c>
      <c r="AY153" s="16" t="s">
        <v>111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6" t="s">
        <v>80</v>
      </c>
      <c r="BK153" s="176">
        <f>ROUND(I153*H153,2)</f>
        <v>0</v>
      </c>
      <c r="BL153" s="16" t="s">
        <v>133</v>
      </c>
      <c r="BM153" s="175" t="s">
        <v>284</v>
      </c>
    </row>
    <row r="154" spans="1:65" s="2" customFormat="1" ht="37.9" customHeight="1">
      <c r="A154" s="33"/>
      <c r="B154" s="34"/>
      <c r="C154" s="164" t="s">
        <v>285</v>
      </c>
      <c r="D154" s="164" t="s">
        <v>112</v>
      </c>
      <c r="E154" s="165" t="s">
        <v>286</v>
      </c>
      <c r="F154" s="166" t="s">
        <v>287</v>
      </c>
      <c r="G154" s="167" t="s">
        <v>288</v>
      </c>
      <c r="H154" s="168">
        <v>3930</v>
      </c>
      <c r="I154" s="169"/>
      <c r="J154" s="170">
        <f>ROUND(I154*H154,2)</f>
        <v>0</v>
      </c>
      <c r="K154" s="166" t="s">
        <v>116</v>
      </c>
      <c r="L154" s="38"/>
      <c r="M154" s="171" t="s">
        <v>19</v>
      </c>
      <c r="N154" s="172" t="s">
        <v>43</v>
      </c>
      <c r="O154" s="6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5" t="s">
        <v>133</v>
      </c>
      <c r="AT154" s="175" t="s">
        <v>112</v>
      </c>
      <c r="AU154" s="175" t="s">
        <v>82</v>
      </c>
      <c r="AY154" s="16" t="s">
        <v>111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6" t="s">
        <v>80</v>
      </c>
      <c r="BK154" s="176">
        <f>ROUND(I154*H154,2)</f>
        <v>0</v>
      </c>
      <c r="BL154" s="16" t="s">
        <v>133</v>
      </c>
      <c r="BM154" s="175" t="s">
        <v>289</v>
      </c>
    </row>
    <row r="155" spans="1:65" s="2" customFormat="1" ht="11.25">
      <c r="A155" s="33"/>
      <c r="B155" s="34"/>
      <c r="C155" s="35"/>
      <c r="D155" s="177" t="s">
        <v>119</v>
      </c>
      <c r="E155" s="35"/>
      <c r="F155" s="178" t="s">
        <v>290</v>
      </c>
      <c r="G155" s="35"/>
      <c r="H155" s="35"/>
      <c r="I155" s="179"/>
      <c r="J155" s="35"/>
      <c r="K155" s="35"/>
      <c r="L155" s="38"/>
      <c r="M155" s="180"/>
      <c r="N155" s="18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119</v>
      </c>
      <c r="AU155" s="16" t="s">
        <v>82</v>
      </c>
    </row>
    <row r="156" spans="1:65" s="13" customFormat="1" ht="11.25">
      <c r="B156" s="197"/>
      <c r="C156" s="198"/>
      <c r="D156" s="182" t="s">
        <v>177</v>
      </c>
      <c r="E156" s="199" t="s">
        <v>19</v>
      </c>
      <c r="F156" s="200" t="s">
        <v>291</v>
      </c>
      <c r="G156" s="198"/>
      <c r="H156" s="201">
        <v>3930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177</v>
      </c>
      <c r="AU156" s="207" t="s">
        <v>82</v>
      </c>
      <c r="AV156" s="13" t="s">
        <v>82</v>
      </c>
      <c r="AW156" s="13" t="s">
        <v>33</v>
      </c>
      <c r="AX156" s="13" t="s">
        <v>72</v>
      </c>
      <c r="AY156" s="207" t="s">
        <v>111</v>
      </c>
    </row>
    <row r="157" spans="1:65" s="2" customFormat="1" ht="33" customHeight="1">
      <c r="A157" s="33"/>
      <c r="B157" s="34"/>
      <c r="C157" s="164" t="s">
        <v>292</v>
      </c>
      <c r="D157" s="164" t="s">
        <v>112</v>
      </c>
      <c r="E157" s="165" t="s">
        <v>293</v>
      </c>
      <c r="F157" s="166" t="s">
        <v>294</v>
      </c>
      <c r="G157" s="167" t="s">
        <v>288</v>
      </c>
      <c r="H157" s="168">
        <v>3875</v>
      </c>
      <c r="I157" s="169"/>
      <c r="J157" s="170">
        <f>ROUND(I157*H157,2)</f>
        <v>0</v>
      </c>
      <c r="K157" s="166" t="s">
        <v>116</v>
      </c>
      <c r="L157" s="38"/>
      <c r="M157" s="171" t="s">
        <v>19</v>
      </c>
      <c r="N157" s="172" t="s">
        <v>43</v>
      </c>
      <c r="O157" s="63"/>
      <c r="P157" s="173">
        <f>O157*H157</f>
        <v>0</v>
      </c>
      <c r="Q157" s="173">
        <v>3.3E-4</v>
      </c>
      <c r="R157" s="173">
        <f>Q157*H157</f>
        <v>1.2787500000000001</v>
      </c>
      <c r="S157" s="173">
        <v>0</v>
      </c>
      <c r="T157" s="17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5" t="s">
        <v>133</v>
      </c>
      <c r="AT157" s="175" t="s">
        <v>112</v>
      </c>
      <c r="AU157" s="175" t="s">
        <v>82</v>
      </c>
      <c r="AY157" s="16" t="s">
        <v>111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6" t="s">
        <v>80</v>
      </c>
      <c r="BK157" s="176">
        <f>ROUND(I157*H157,2)</f>
        <v>0</v>
      </c>
      <c r="BL157" s="16" t="s">
        <v>133</v>
      </c>
      <c r="BM157" s="175" t="s">
        <v>295</v>
      </c>
    </row>
    <row r="158" spans="1:65" s="2" customFormat="1" ht="11.25">
      <c r="A158" s="33"/>
      <c r="B158" s="34"/>
      <c r="C158" s="35"/>
      <c r="D158" s="177" t="s">
        <v>119</v>
      </c>
      <c r="E158" s="35"/>
      <c r="F158" s="178" t="s">
        <v>296</v>
      </c>
      <c r="G158" s="35"/>
      <c r="H158" s="35"/>
      <c r="I158" s="179"/>
      <c r="J158" s="35"/>
      <c r="K158" s="35"/>
      <c r="L158" s="38"/>
      <c r="M158" s="180"/>
      <c r="N158" s="18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119</v>
      </c>
      <c r="AU158" s="16" t="s">
        <v>82</v>
      </c>
    </row>
    <row r="159" spans="1:65" s="2" customFormat="1" ht="33" customHeight="1">
      <c r="A159" s="33"/>
      <c r="B159" s="34"/>
      <c r="C159" s="164" t="s">
        <v>7</v>
      </c>
      <c r="D159" s="164" t="s">
        <v>112</v>
      </c>
      <c r="E159" s="165" t="s">
        <v>297</v>
      </c>
      <c r="F159" s="166" t="s">
        <v>298</v>
      </c>
      <c r="G159" s="167" t="s">
        <v>288</v>
      </c>
      <c r="H159" s="168">
        <v>55</v>
      </c>
      <c r="I159" s="169"/>
      <c r="J159" s="170">
        <f>ROUND(I159*H159,2)</f>
        <v>0</v>
      </c>
      <c r="K159" s="166" t="s">
        <v>116</v>
      </c>
      <c r="L159" s="38"/>
      <c r="M159" s="171" t="s">
        <v>19</v>
      </c>
      <c r="N159" s="172" t="s">
        <v>43</v>
      </c>
      <c r="O159" s="63"/>
      <c r="P159" s="173">
        <f>O159*H159</f>
        <v>0</v>
      </c>
      <c r="Q159" s="173">
        <v>3.8000000000000002E-4</v>
      </c>
      <c r="R159" s="173">
        <f>Q159*H159</f>
        <v>2.0900000000000002E-2</v>
      </c>
      <c r="S159" s="173">
        <v>0</v>
      </c>
      <c r="T159" s="17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5" t="s">
        <v>133</v>
      </c>
      <c r="AT159" s="175" t="s">
        <v>112</v>
      </c>
      <c r="AU159" s="175" t="s">
        <v>82</v>
      </c>
      <c r="AY159" s="16" t="s">
        <v>111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6" t="s">
        <v>80</v>
      </c>
      <c r="BK159" s="176">
        <f>ROUND(I159*H159,2)</f>
        <v>0</v>
      </c>
      <c r="BL159" s="16" t="s">
        <v>133</v>
      </c>
      <c r="BM159" s="175" t="s">
        <v>299</v>
      </c>
    </row>
    <row r="160" spans="1:65" s="2" customFormat="1" ht="11.25">
      <c r="A160" s="33"/>
      <c r="B160" s="34"/>
      <c r="C160" s="35"/>
      <c r="D160" s="177" t="s">
        <v>119</v>
      </c>
      <c r="E160" s="35"/>
      <c r="F160" s="178" t="s">
        <v>300</v>
      </c>
      <c r="G160" s="35"/>
      <c r="H160" s="35"/>
      <c r="I160" s="179"/>
      <c r="J160" s="35"/>
      <c r="K160" s="35"/>
      <c r="L160" s="38"/>
      <c r="M160" s="180"/>
      <c r="N160" s="18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119</v>
      </c>
      <c r="AU160" s="16" t="s">
        <v>82</v>
      </c>
    </row>
    <row r="161" spans="1:65" s="2" customFormat="1" ht="33" customHeight="1">
      <c r="A161" s="33"/>
      <c r="B161" s="34"/>
      <c r="C161" s="164" t="s">
        <v>301</v>
      </c>
      <c r="D161" s="164" t="s">
        <v>112</v>
      </c>
      <c r="E161" s="165" t="s">
        <v>302</v>
      </c>
      <c r="F161" s="166" t="s">
        <v>303</v>
      </c>
      <c r="G161" s="167" t="s">
        <v>288</v>
      </c>
      <c r="H161" s="168">
        <v>1997</v>
      </c>
      <c r="I161" s="169"/>
      <c r="J161" s="170">
        <f>ROUND(I161*H161,2)</f>
        <v>0</v>
      </c>
      <c r="K161" s="166" t="s">
        <v>116</v>
      </c>
      <c r="L161" s="38"/>
      <c r="M161" s="171" t="s">
        <v>19</v>
      </c>
      <c r="N161" s="172" t="s">
        <v>43</v>
      </c>
      <c r="O161" s="6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5" t="s">
        <v>133</v>
      </c>
      <c r="AT161" s="175" t="s">
        <v>112</v>
      </c>
      <c r="AU161" s="175" t="s">
        <v>82</v>
      </c>
      <c r="AY161" s="16" t="s">
        <v>111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6" t="s">
        <v>80</v>
      </c>
      <c r="BK161" s="176">
        <f>ROUND(I161*H161,2)</f>
        <v>0</v>
      </c>
      <c r="BL161" s="16" t="s">
        <v>133</v>
      </c>
      <c r="BM161" s="175" t="s">
        <v>304</v>
      </c>
    </row>
    <row r="162" spans="1:65" s="2" customFormat="1" ht="11.25">
      <c r="A162" s="33"/>
      <c r="B162" s="34"/>
      <c r="C162" s="35"/>
      <c r="D162" s="177" t="s">
        <v>119</v>
      </c>
      <c r="E162" s="35"/>
      <c r="F162" s="178" t="s">
        <v>305</v>
      </c>
      <c r="G162" s="35"/>
      <c r="H162" s="35"/>
      <c r="I162" s="179"/>
      <c r="J162" s="35"/>
      <c r="K162" s="35"/>
      <c r="L162" s="38"/>
      <c r="M162" s="180"/>
      <c r="N162" s="18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119</v>
      </c>
      <c r="AU162" s="16" t="s">
        <v>82</v>
      </c>
    </row>
    <row r="163" spans="1:65" s="14" customFormat="1" ht="11.25">
      <c r="B163" s="208"/>
      <c r="C163" s="209"/>
      <c r="D163" s="182" t="s">
        <v>177</v>
      </c>
      <c r="E163" s="210" t="s">
        <v>19</v>
      </c>
      <c r="F163" s="211" t="s">
        <v>306</v>
      </c>
      <c r="G163" s="209"/>
      <c r="H163" s="210" t="s">
        <v>19</v>
      </c>
      <c r="I163" s="212"/>
      <c r="J163" s="209"/>
      <c r="K163" s="209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82</v>
      </c>
      <c r="AV163" s="14" t="s">
        <v>80</v>
      </c>
      <c r="AW163" s="14" t="s">
        <v>33</v>
      </c>
      <c r="AX163" s="14" t="s">
        <v>72</v>
      </c>
      <c r="AY163" s="217" t="s">
        <v>111</v>
      </c>
    </row>
    <row r="164" spans="1:65" s="13" customFormat="1" ht="11.25">
      <c r="B164" s="197"/>
      <c r="C164" s="198"/>
      <c r="D164" s="182" t="s">
        <v>177</v>
      </c>
      <c r="E164" s="199" t="s">
        <v>19</v>
      </c>
      <c r="F164" s="200" t="s">
        <v>307</v>
      </c>
      <c r="G164" s="198"/>
      <c r="H164" s="201">
        <v>1997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177</v>
      </c>
      <c r="AU164" s="207" t="s">
        <v>82</v>
      </c>
      <c r="AV164" s="13" t="s">
        <v>82</v>
      </c>
      <c r="AW164" s="13" t="s">
        <v>33</v>
      </c>
      <c r="AX164" s="13" t="s">
        <v>72</v>
      </c>
      <c r="AY164" s="207" t="s">
        <v>111</v>
      </c>
    </row>
    <row r="165" spans="1:65" s="2" customFormat="1" ht="55.5" customHeight="1">
      <c r="A165" s="33"/>
      <c r="B165" s="34"/>
      <c r="C165" s="164" t="s">
        <v>308</v>
      </c>
      <c r="D165" s="164" t="s">
        <v>112</v>
      </c>
      <c r="E165" s="165" t="s">
        <v>309</v>
      </c>
      <c r="F165" s="166" t="s">
        <v>310</v>
      </c>
      <c r="G165" s="167" t="s">
        <v>288</v>
      </c>
      <c r="H165" s="168">
        <v>1997</v>
      </c>
      <c r="I165" s="169"/>
      <c r="J165" s="170">
        <f>ROUND(I165*H165,2)</f>
        <v>0</v>
      </c>
      <c r="K165" s="166" t="s">
        <v>116</v>
      </c>
      <c r="L165" s="38"/>
      <c r="M165" s="171" t="s">
        <v>19</v>
      </c>
      <c r="N165" s="172" t="s">
        <v>43</v>
      </c>
      <c r="O165" s="63"/>
      <c r="P165" s="173">
        <f>O165*H165</f>
        <v>0</v>
      </c>
      <c r="Q165" s="173">
        <v>2.2000000000000001E-4</v>
      </c>
      <c r="R165" s="173">
        <f>Q165*H165</f>
        <v>0.43934000000000001</v>
      </c>
      <c r="S165" s="173">
        <v>0</v>
      </c>
      <c r="T165" s="17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5" t="s">
        <v>133</v>
      </c>
      <c r="AT165" s="175" t="s">
        <v>112</v>
      </c>
      <c r="AU165" s="175" t="s">
        <v>82</v>
      </c>
      <c r="AY165" s="16" t="s">
        <v>111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6" t="s">
        <v>80</v>
      </c>
      <c r="BK165" s="176">
        <f>ROUND(I165*H165,2)</f>
        <v>0</v>
      </c>
      <c r="BL165" s="16" t="s">
        <v>133</v>
      </c>
      <c r="BM165" s="175" t="s">
        <v>311</v>
      </c>
    </row>
    <row r="166" spans="1:65" s="2" customFormat="1" ht="11.25">
      <c r="A166" s="33"/>
      <c r="B166" s="34"/>
      <c r="C166" s="35"/>
      <c r="D166" s="177" t="s">
        <v>119</v>
      </c>
      <c r="E166" s="35"/>
      <c r="F166" s="178" t="s">
        <v>312</v>
      </c>
      <c r="G166" s="35"/>
      <c r="H166" s="35"/>
      <c r="I166" s="179"/>
      <c r="J166" s="35"/>
      <c r="K166" s="35"/>
      <c r="L166" s="38"/>
      <c r="M166" s="180"/>
      <c r="N166" s="18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119</v>
      </c>
      <c r="AU166" s="16" t="s">
        <v>82</v>
      </c>
    </row>
    <row r="167" spans="1:65" s="2" customFormat="1" ht="62.65" customHeight="1">
      <c r="A167" s="33"/>
      <c r="B167" s="34"/>
      <c r="C167" s="164" t="s">
        <v>313</v>
      </c>
      <c r="D167" s="164" t="s">
        <v>112</v>
      </c>
      <c r="E167" s="165" t="s">
        <v>314</v>
      </c>
      <c r="F167" s="166" t="s">
        <v>315</v>
      </c>
      <c r="G167" s="167" t="s">
        <v>288</v>
      </c>
      <c r="H167" s="168">
        <v>1800</v>
      </c>
      <c r="I167" s="169"/>
      <c r="J167" s="170">
        <f>ROUND(I167*H167,2)</f>
        <v>0</v>
      </c>
      <c r="K167" s="166" t="s">
        <v>116</v>
      </c>
      <c r="L167" s="38"/>
      <c r="M167" s="171" t="s">
        <v>19</v>
      </c>
      <c r="N167" s="172" t="s">
        <v>43</v>
      </c>
      <c r="O167" s="6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5" t="s">
        <v>133</v>
      </c>
      <c r="AT167" s="175" t="s">
        <v>112</v>
      </c>
      <c r="AU167" s="175" t="s">
        <v>82</v>
      </c>
      <c r="AY167" s="16" t="s">
        <v>111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6" t="s">
        <v>80</v>
      </c>
      <c r="BK167" s="176">
        <f>ROUND(I167*H167,2)</f>
        <v>0</v>
      </c>
      <c r="BL167" s="16" t="s">
        <v>133</v>
      </c>
      <c r="BM167" s="175" t="s">
        <v>316</v>
      </c>
    </row>
    <row r="168" spans="1:65" s="2" customFormat="1" ht="11.25">
      <c r="A168" s="33"/>
      <c r="B168" s="34"/>
      <c r="C168" s="35"/>
      <c r="D168" s="177" t="s">
        <v>119</v>
      </c>
      <c r="E168" s="35"/>
      <c r="F168" s="178" t="s">
        <v>317</v>
      </c>
      <c r="G168" s="35"/>
      <c r="H168" s="35"/>
      <c r="I168" s="179"/>
      <c r="J168" s="35"/>
      <c r="K168" s="35"/>
      <c r="L168" s="38"/>
      <c r="M168" s="180"/>
      <c r="N168" s="18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119</v>
      </c>
      <c r="AU168" s="16" t="s">
        <v>82</v>
      </c>
    </row>
    <row r="169" spans="1:65" s="2" customFormat="1" ht="66.75" customHeight="1">
      <c r="A169" s="33"/>
      <c r="B169" s="34"/>
      <c r="C169" s="164" t="s">
        <v>318</v>
      </c>
      <c r="D169" s="164" t="s">
        <v>112</v>
      </c>
      <c r="E169" s="165" t="s">
        <v>319</v>
      </c>
      <c r="F169" s="166" t="s">
        <v>320</v>
      </c>
      <c r="G169" s="167" t="s">
        <v>288</v>
      </c>
      <c r="H169" s="168">
        <v>18</v>
      </c>
      <c r="I169" s="169"/>
      <c r="J169" s="170">
        <f>ROUND(I169*H169,2)</f>
        <v>0</v>
      </c>
      <c r="K169" s="166" t="s">
        <v>116</v>
      </c>
      <c r="L169" s="38"/>
      <c r="M169" s="171" t="s">
        <v>19</v>
      </c>
      <c r="N169" s="172" t="s">
        <v>43</v>
      </c>
      <c r="O169" s="63"/>
      <c r="P169" s="173">
        <f>O169*H169</f>
        <v>0</v>
      </c>
      <c r="Q169" s="173">
        <v>0</v>
      </c>
      <c r="R169" s="173">
        <f>Q169*H169</f>
        <v>0</v>
      </c>
      <c r="S169" s="173">
        <v>8.5999999999999993E-2</v>
      </c>
      <c r="T169" s="174">
        <f>S169*H169</f>
        <v>1.5479999999999998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5" t="s">
        <v>133</v>
      </c>
      <c r="AT169" s="175" t="s">
        <v>112</v>
      </c>
      <c r="AU169" s="175" t="s">
        <v>82</v>
      </c>
      <c r="AY169" s="16" t="s">
        <v>111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6" t="s">
        <v>80</v>
      </c>
      <c r="BK169" s="176">
        <f>ROUND(I169*H169,2)</f>
        <v>0</v>
      </c>
      <c r="BL169" s="16" t="s">
        <v>133</v>
      </c>
      <c r="BM169" s="175" t="s">
        <v>321</v>
      </c>
    </row>
    <row r="170" spans="1:65" s="2" customFormat="1" ht="11.25">
      <c r="A170" s="33"/>
      <c r="B170" s="34"/>
      <c r="C170" s="35"/>
      <c r="D170" s="177" t="s">
        <v>119</v>
      </c>
      <c r="E170" s="35"/>
      <c r="F170" s="178" t="s">
        <v>322</v>
      </c>
      <c r="G170" s="35"/>
      <c r="H170" s="35"/>
      <c r="I170" s="179"/>
      <c r="J170" s="35"/>
      <c r="K170" s="35"/>
      <c r="L170" s="38"/>
      <c r="M170" s="180"/>
      <c r="N170" s="18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119</v>
      </c>
      <c r="AU170" s="16" t="s">
        <v>82</v>
      </c>
    </row>
    <row r="171" spans="1:65" s="14" customFormat="1" ht="11.25">
      <c r="B171" s="208"/>
      <c r="C171" s="209"/>
      <c r="D171" s="182" t="s">
        <v>177</v>
      </c>
      <c r="E171" s="210" t="s">
        <v>19</v>
      </c>
      <c r="F171" s="211" t="s">
        <v>323</v>
      </c>
      <c r="G171" s="209"/>
      <c r="H171" s="210" t="s">
        <v>19</v>
      </c>
      <c r="I171" s="212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177</v>
      </c>
      <c r="AU171" s="217" t="s">
        <v>82</v>
      </c>
      <c r="AV171" s="14" t="s">
        <v>80</v>
      </c>
      <c r="AW171" s="14" t="s">
        <v>33</v>
      </c>
      <c r="AX171" s="14" t="s">
        <v>72</v>
      </c>
      <c r="AY171" s="217" t="s">
        <v>111</v>
      </c>
    </row>
    <row r="172" spans="1:65" s="13" customFormat="1" ht="11.25">
      <c r="B172" s="197"/>
      <c r="C172" s="198"/>
      <c r="D172" s="182" t="s">
        <v>177</v>
      </c>
      <c r="E172" s="199" t="s">
        <v>19</v>
      </c>
      <c r="F172" s="200" t="s">
        <v>280</v>
      </c>
      <c r="G172" s="198"/>
      <c r="H172" s="201">
        <v>18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177</v>
      </c>
      <c r="AU172" s="207" t="s">
        <v>82</v>
      </c>
      <c r="AV172" s="13" t="s">
        <v>82</v>
      </c>
      <c r="AW172" s="13" t="s">
        <v>33</v>
      </c>
      <c r="AX172" s="13" t="s">
        <v>72</v>
      </c>
      <c r="AY172" s="207" t="s">
        <v>111</v>
      </c>
    </row>
    <row r="173" spans="1:65" s="2" customFormat="1" ht="62.65" customHeight="1">
      <c r="A173" s="33"/>
      <c r="B173" s="34"/>
      <c r="C173" s="164" t="s">
        <v>324</v>
      </c>
      <c r="D173" s="164" t="s">
        <v>112</v>
      </c>
      <c r="E173" s="165" t="s">
        <v>325</v>
      </c>
      <c r="F173" s="166" t="s">
        <v>326</v>
      </c>
      <c r="G173" s="167" t="s">
        <v>174</v>
      </c>
      <c r="H173" s="168">
        <v>14380</v>
      </c>
      <c r="I173" s="169"/>
      <c r="J173" s="170">
        <f>ROUND(I173*H173,2)</f>
        <v>0</v>
      </c>
      <c r="K173" s="166" t="s">
        <v>116</v>
      </c>
      <c r="L173" s="38"/>
      <c r="M173" s="171" t="s">
        <v>19</v>
      </c>
      <c r="N173" s="172" t="s">
        <v>43</v>
      </c>
      <c r="O173" s="63"/>
      <c r="P173" s="173">
        <f>O173*H173</f>
        <v>0</v>
      </c>
      <c r="Q173" s="173">
        <v>0</v>
      </c>
      <c r="R173" s="173">
        <f>Q173*H173</f>
        <v>0</v>
      </c>
      <c r="S173" s="173">
        <v>0.01</v>
      </c>
      <c r="T173" s="174">
        <f>S173*H173</f>
        <v>143.80000000000001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5" t="s">
        <v>133</v>
      </c>
      <c r="AT173" s="175" t="s">
        <v>112</v>
      </c>
      <c r="AU173" s="175" t="s">
        <v>82</v>
      </c>
      <c r="AY173" s="16" t="s">
        <v>111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6" t="s">
        <v>80</v>
      </c>
      <c r="BK173" s="176">
        <f>ROUND(I173*H173,2)</f>
        <v>0</v>
      </c>
      <c r="BL173" s="16" t="s">
        <v>133</v>
      </c>
      <c r="BM173" s="175" t="s">
        <v>327</v>
      </c>
    </row>
    <row r="174" spans="1:65" s="2" customFormat="1" ht="11.25">
      <c r="A174" s="33"/>
      <c r="B174" s="34"/>
      <c r="C174" s="35"/>
      <c r="D174" s="177" t="s">
        <v>119</v>
      </c>
      <c r="E174" s="35"/>
      <c r="F174" s="178" t="s">
        <v>328</v>
      </c>
      <c r="G174" s="35"/>
      <c r="H174" s="35"/>
      <c r="I174" s="179"/>
      <c r="J174" s="35"/>
      <c r="K174" s="35"/>
      <c r="L174" s="38"/>
      <c r="M174" s="180"/>
      <c r="N174" s="181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119</v>
      </c>
      <c r="AU174" s="16" t="s">
        <v>82</v>
      </c>
    </row>
    <row r="175" spans="1:65" s="2" customFormat="1" ht="49.15" customHeight="1">
      <c r="A175" s="33"/>
      <c r="B175" s="34"/>
      <c r="C175" s="164" t="s">
        <v>329</v>
      </c>
      <c r="D175" s="164" t="s">
        <v>112</v>
      </c>
      <c r="E175" s="165" t="s">
        <v>330</v>
      </c>
      <c r="F175" s="166" t="s">
        <v>331</v>
      </c>
      <c r="G175" s="167" t="s">
        <v>183</v>
      </c>
      <c r="H175" s="168">
        <v>0.4</v>
      </c>
      <c r="I175" s="169"/>
      <c r="J175" s="170">
        <f>ROUND(I175*H175,2)</f>
        <v>0</v>
      </c>
      <c r="K175" s="166" t="s">
        <v>116</v>
      </c>
      <c r="L175" s="38"/>
      <c r="M175" s="171" t="s">
        <v>19</v>
      </c>
      <c r="N175" s="172" t="s">
        <v>43</v>
      </c>
      <c r="O175" s="63"/>
      <c r="P175" s="173">
        <f>O175*H175</f>
        <v>0</v>
      </c>
      <c r="Q175" s="173">
        <v>0</v>
      </c>
      <c r="R175" s="173">
        <f>Q175*H175</f>
        <v>0</v>
      </c>
      <c r="S175" s="173">
        <v>2.4</v>
      </c>
      <c r="T175" s="174">
        <f>S175*H175</f>
        <v>0.96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5" t="s">
        <v>133</v>
      </c>
      <c r="AT175" s="175" t="s">
        <v>112</v>
      </c>
      <c r="AU175" s="175" t="s">
        <v>82</v>
      </c>
      <c r="AY175" s="16" t="s">
        <v>111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6" t="s">
        <v>80</v>
      </c>
      <c r="BK175" s="176">
        <f>ROUND(I175*H175,2)</f>
        <v>0</v>
      </c>
      <c r="BL175" s="16" t="s">
        <v>133</v>
      </c>
      <c r="BM175" s="175" t="s">
        <v>332</v>
      </c>
    </row>
    <row r="176" spans="1:65" s="2" customFormat="1" ht="11.25">
      <c r="A176" s="33"/>
      <c r="B176" s="34"/>
      <c r="C176" s="35"/>
      <c r="D176" s="177" t="s">
        <v>119</v>
      </c>
      <c r="E176" s="35"/>
      <c r="F176" s="178" t="s">
        <v>333</v>
      </c>
      <c r="G176" s="35"/>
      <c r="H176" s="35"/>
      <c r="I176" s="179"/>
      <c r="J176" s="35"/>
      <c r="K176" s="35"/>
      <c r="L176" s="38"/>
      <c r="M176" s="180"/>
      <c r="N176" s="181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119</v>
      </c>
      <c r="AU176" s="16" t="s">
        <v>82</v>
      </c>
    </row>
    <row r="177" spans="1:65" s="14" customFormat="1" ht="11.25">
      <c r="B177" s="208"/>
      <c r="C177" s="209"/>
      <c r="D177" s="182" t="s">
        <v>177</v>
      </c>
      <c r="E177" s="210" t="s">
        <v>19</v>
      </c>
      <c r="F177" s="211" t="s">
        <v>334</v>
      </c>
      <c r="G177" s="209"/>
      <c r="H177" s="210" t="s">
        <v>19</v>
      </c>
      <c r="I177" s="212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177</v>
      </c>
      <c r="AU177" s="217" t="s">
        <v>82</v>
      </c>
      <c r="AV177" s="14" t="s">
        <v>80</v>
      </c>
      <c r="AW177" s="14" t="s">
        <v>33</v>
      </c>
      <c r="AX177" s="14" t="s">
        <v>72</v>
      </c>
      <c r="AY177" s="217" t="s">
        <v>111</v>
      </c>
    </row>
    <row r="178" spans="1:65" s="14" customFormat="1" ht="11.25">
      <c r="B178" s="208"/>
      <c r="C178" s="209"/>
      <c r="D178" s="182" t="s">
        <v>177</v>
      </c>
      <c r="E178" s="210" t="s">
        <v>19</v>
      </c>
      <c r="F178" s="211" t="s">
        <v>335</v>
      </c>
      <c r="G178" s="209"/>
      <c r="H178" s="210" t="s">
        <v>19</v>
      </c>
      <c r="I178" s="212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177</v>
      </c>
      <c r="AU178" s="217" t="s">
        <v>82</v>
      </c>
      <c r="AV178" s="14" t="s">
        <v>80</v>
      </c>
      <c r="AW178" s="14" t="s">
        <v>33</v>
      </c>
      <c r="AX178" s="14" t="s">
        <v>72</v>
      </c>
      <c r="AY178" s="217" t="s">
        <v>111</v>
      </c>
    </row>
    <row r="179" spans="1:65" s="13" customFormat="1" ht="11.25">
      <c r="B179" s="197"/>
      <c r="C179" s="198"/>
      <c r="D179" s="182" t="s">
        <v>177</v>
      </c>
      <c r="E179" s="199" t="s">
        <v>19</v>
      </c>
      <c r="F179" s="200" t="s">
        <v>336</v>
      </c>
      <c r="G179" s="198"/>
      <c r="H179" s="201">
        <v>0.4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177</v>
      </c>
      <c r="AU179" s="207" t="s">
        <v>82</v>
      </c>
      <c r="AV179" s="13" t="s">
        <v>82</v>
      </c>
      <c r="AW179" s="13" t="s">
        <v>33</v>
      </c>
      <c r="AX179" s="13" t="s">
        <v>72</v>
      </c>
      <c r="AY179" s="207" t="s">
        <v>111</v>
      </c>
    </row>
    <row r="180" spans="1:65" s="11" customFormat="1" ht="22.9" customHeight="1">
      <c r="B180" s="150"/>
      <c r="C180" s="151"/>
      <c r="D180" s="152" t="s">
        <v>71</v>
      </c>
      <c r="E180" s="195" t="s">
        <v>337</v>
      </c>
      <c r="F180" s="195" t="s">
        <v>338</v>
      </c>
      <c r="G180" s="151"/>
      <c r="H180" s="151"/>
      <c r="I180" s="154"/>
      <c r="J180" s="196">
        <f>BK180</f>
        <v>0</v>
      </c>
      <c r="K180" s="151"/>
      <c r="L180" s="156"/>
      <c r="M180" s="157"/>
      <c r="N180" s="158"/>
      <c r="O180" s="158"/>
      <c r="P180" s="159">
        <f>SUM(P181:P182)</f>
        <v>0</v>
      </c>
      <c r="Q180" s="158"/>
      <c r="R180" s="159">
        <f>SUM(R181:R182)</f>
        <v>0</v>
      </c>
      <c r="S180" s="158"/>
      <c r="T180" s="160">
        <f>SUM(T181:T182)</f>
        <v>0</v>
      </c>
      <c r="AR180" s="161" t="s">
        <v>80</v>
      </c>
      <c r="AT180" s="162" t="s">
        <v>71</v>
      </c>
      <c r="AU180" s="162" t="s">
        <v>80</v>
      </c>
      <c r="AY180" s="161" t="s">
        <v>111</v>
      </c>
      <c r="BK180" s="163">
        <f>SUM(BK181:BK182)</f>
        <v>0</v>
      </c>
    </row>
    <row r="181" spans="1:65" s="2" customFormat="1" ht="44.25" customHeight="1">
      <c r="A181" s="33"/>
      <c r="B181" s="34"/>
      <c r="C181" s="164" t="s">
        <v>339</v>
      </c>
      <c r="D181" s="164" t="s">
        <v>112</v>
      </c>
      <c r="E181" s="165" t="s">
        <v>340</v>
      </c>
      <c r="F181" s="166" t="s">
        <v>341</v>
      </c>
      <c r="G181" s="167" t="s">
        <v>206</v>
      </c>
      <c r="H181" s="168">
        <v>622.25300000000004</v>
      </c>
      <c r="I181" s="169"/>
      <c r="J181" s="170">
        <f>ROUND(I181*H181,2)</f>
        <v>0</v>
      </c>
      <c r="K181" s="166" t="s">
        <v>116</v>
      </c>
      <c r="L181" s="38"/>
      <c r="M181" s="171" t="s">
        <v>19</v>
      </c>
      <c r="N181" s="172" t="s">
        <v>43</v>
      </c>
      <c r="O181" s="6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5" t="s">
        <v>133</v>
      </c>
      <c r="AT181" s="175" t="s">
        <v>112</v>
      </c>
      <c r="AU181" s="175" t="s">
        <v>82</v>
      </c>
      <c r="AY181" s="16" t="s">
        <v>111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6" t="s">
        <v>80</v>
      </c>
      <c r="BK181" s="176">
        <f>ROUND(I181*H181,2)</f>
        <v>0</v>
      </c>
      <c r="BL181" s="16" t="s">
        <v>133</v>
      </c>
      <c r="BM181" s="175" t="s">
        <v>342</v>
      </c>
    </row>
    <row r="182" spans="1:65" s="2" customFormat="1" ht="11.25">
      <c r="A182" s="33"/>
      <c r="B182" s="34"/>
      <c r="C182" s="35"/>
      <c r="D182" s="177" t="s">
        <v>119</v>
      </c>
      <c r="E182" s="35"/>
      <c r="F182" s="178" t="s">
        <v>343</v>
      </c>
      <c r="G182" s="35"/>
      <c r="H182" s="35"/>
      <c r="I182" s="179"/>
      <c r="J182" s="35"/>
      <c r="K182" s="35"/>
      <c r="L182" s="38"/>
      <c r="M182" s="180"/>
      <c r="N182" s="18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119</v>
      </c>
      <c r="AU182" s="16" t="s">
        <v>82</v>
      </c>
    </row>
    <row r="183" spans="1:65" s="11" customFormat="1" ht="22.9" customHeight="1">
      <c r="B183" s="150"/>
      <c r="C183" s="151"/>
      <c r="D183" s="152" t="s">
        <v>71</v>
      </c>
      <c r="E183" s="195" t="s">
        <v>344</v>
      </c>
      <c r="F183" s="195" t="s">
        <v>345</v>
      </c>
      <c r="G183" s="151"/>
      <c r="H183" s="151"/>
      <c r="I183" s="154"/>
      <c r="J183" s="196">
        <f>BK183</f>
        <v>0</v>
      </c>
      <c r="K183" s="151"/>
      <c r="L183" s="156"/>
      <c r="M183" s="157"/>
      <c r="N183" s="158"/>
      <c r="O183" s="158"/>
      <c r="P183" s="159">
        <f>SUM(P184:P218)</f>
        <v>0</v>
      </c>
      <c r="Q183" s="158"/>
      <c r="R183" s="159">
        <f>SUM(R184:R218)</f>
        <v>0</v>
      </c>
      <c r="S183" s="158"/>
      <c r="T183" s="160">
        <f>SUM(T184:T218)</f>
        <v>0</v>
      </c>
      <c r="AR183" s="161" t="s">
        <v>80</v>
      </c>
      <c r="AT183" s="162" t="s">
        <v>71</v>
      </c>
      <c r="AU183" s="162" t="s">
        <v>80</v>
      </c>
      <c r="AY183" s="161" t="s">
        <v>111</v>
      </c>
      <c r="BK183" s="163">
        <f>SUM(BK184:BK218)</f>
        <v>0</v>
      </c>
    </row>
    <row r="184" spans="1:65" s="2" customFormat="1" ht="24.2" customHeight="1">
      <c r="A184" s="33"/>
      <c r="B184" s="34"/>
      <c r="C184" s="164" t="s">
        <v>346</v>
      </c>
      <c r="D184" s="164" t="s">
        <v>112</v>
      </c>
      <c r="E184" s="165" t="s">
        <v>347</v>
      </c>
      <c r="F184" s="166" t="s">
        <v>348</v>
      </c>
      <c r="G184" s="167" t="s">
        <v>206</v>
      </c>
      <c r="H184" s="168">
        <v>715.5</v>
      </c>
      <c r="I184" s="169"/>
      <c r="J184" s="170">
        <f>ROUND(I184*H184,2)</f>
        <v>0</v>
      </c>
      <c r="K184" s="166" t="s">
        <v>116</v>
      </c>
      <c r="L184" s="38"/>
      <c r="M184" s="171" t="s">
        <v>19</v>
      </c>
      <c r="N184" s="172" t="s">
        <v>43</v>
      </c>
      <c r="O184" s="63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5" t="s">
        <v>133</v>
      </c>
      <c r="AT184" s="175" t="s">
        <v>112</v>
      </c>
      <c r="AU184" s="175" t="s">
        <v>82</v>
      </c>
      <c r="AY184" s="16" t="s">
        <v>111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6" t="s">
        <v>80</v>
      </c>
      <c r="BK184" s="176">
        <f>ROUND(I184*H184,2)</f>
        <v>0</v>
      </c>
      <c r="BL184" s="16" t="s">
        <v>133</v>
      </c>
      <c r="BM184" s="175" t="s">
        <v>349</v>
      </c>
    </row>
    <row r="185" spans="1:65" s="2" customFormat="1" ht="11.25">
      <c r="A185" s="33"/>
      <c r="B185" s="34"/>
      <c r="C185" s="35"/>
      <c r="D185" s="177" t="s">
        <v>119</v>
      </c>
      <c r="E185" s="35"/>
      <c r="F185" s="178" t="s">
        <v>350</v>
      </c>
      <c r="G185" s="35"/>
      <c r="H185" s="35"/>
      <c r="I185" s="179"/>
      <c r="J185" s="35"/>
      <c r="K185" s="35"/>
      <c r="L185" s="38"/>
      <c r="M185" s="180"/>
      <c r="N185" s="18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119</v>
      </c>
      <c r="AU185" s="16" t="s">
        <v>82</v>
      </c>
    </row>
    <row r="186" spans="1:65" s="2" customFormat="1" ht="19.5">
      <c r="A186" s="33"/>
      <c r="B186" s="34"/>
      <c r="C186" s="35"/>
      <c r="D186" s="182" t="s">
        <v>143</v>
      </c>
      <c r="E186" s="35"/>
      <c r="F186" s="183" t="s">
        <v>351</v>
      </c>
      <c r="G186" s="35"/>
      <c r="H186" s="35"/>
      <c r="I186" s="179"/>
      <c r="J186" s="35"/>
      <c r="K186" s="35"/>
      <c r="L186" s="38"/>
      <c r="M186" s="180"/>
      <c r="N186" s="181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143</v>
      </c>
      <c r="AU186" s="16" t="s">
        <v>82</v>
      </c>
    </row>
    <row r="187" spans="1:65" s="14" customFormat="1" ht="11.25">
      <c r="B187" s="208"/>
      <c r="C187" s="209"/>
      <c r="D187" s="182" t="s">
        <v>177</v>
      </c>
      <c r="E187" s="210" t="s">
        <v>19</v>
      </c>
      <c r="F187" s="211" t="s">
        <v>352</v>
      </c>
      <c r="G187" s="209"/>
      <c r="H187" s="210" t="s">
        <v>19</v>
      </c>
      <c r="I187" s="212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177</v>
      </c>
      <c r="AU187" s="217" t="s">
        <v>82</v>
      </c>
      <c r="AV187" s="14" t="s">
        <v>80</v>
      </c>
      <c r="AW187" s="14" t="s">
        <v>33</v>
      </c>
      <c r="AX187" s="14" t="s">
        <v>72</v>
      </c>
      <c r="AY187" s="217" t="s">
        <v>111</v>
      </c>
    </row>
    <row r="188" spans="1:65" s="13" customFormat="1" ht="11.25">
      <c r="B188" s="197"/>
      <c r="C188" s="198"/>
      <c r="D188" s="182" t="s">
        <v>177</v>
      </c>
      <c r="E188" s="199" t="s">
        <v>19</v>
      </c>
      <c r="F188" s="200" t="s">
        <v>353</v>
      </c>
      <c r="G188" s="198"/>
      <c r="H188" s="201">
        <v>1.5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177</v>
      </c>
      <c r="AU188" s="207" t="s">
        <v>82</v>
      </c>
      <c r="AV188" s="13" t="s">
        <v>82</v>
      </c>
      <c r="AW188" s="13" t="s">
        <v>33</v>
      </c>
      <c r="AX188" s="13" t="s">
        <v>72</v>
      </c>
      <c r="AY188" s="207" t="s">
        <v>111</v>
      </c>
    </row>
    <row r="189" spans="1:65" s="14" customFormat="1" ht="11.25">
      <c r="B189" s="208"/>
      <c r="C189" s="209"/>
      <c r="D189" s="182" t="s">
        <v>177</v>
      </c>
      <c r="E189" s="210" t="s">
        <v>19</v>
      </c>
      <c r="F189" s="211" t="s">
        <v>354</v>
      </c>
      <c r="G189" s="209"/>
      <c r="H189" s="210" t="s">
        <v>19</v>
      </c>
      <c r="I189" s="212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177</v>
      </c>
      <c r="AU189" s="217" t="s">
        <v>82</v>
      </c>
      <c r="AV189" s="14" t="s">
        <v>80</v>
      </c>
      <c r="AW189" s="14" t="s">
        <v>33</v>
      </c>
      <c r="AX189" s="14" t="s">
        <v>72</v>
      </c>
      <c r="AY189" s="217" t="s">
        <v>111</v>
      </c>
    </row>
    <row r="190" spans="1:65" s="13" customFormat="1" ht="11.25">
      <c r="B190" s="197"/>
      <c r="C190" s="198"/>
      <c r="D190" s="182" t="s">
        <v>177</v>
      </c>
      <c r="E190" s="199" t="s">
        <v>19</v>
      </c>
      <c r="F190" s="200" t="s">
        <v>355</v>
      </c>
      <c r="G190" s="198"/>
      <c r="H190" s="201">
        <v>613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177</v>
      </c>
      <c r="AU190" s="207" t="s">
        <v>82</v>
      </c>
      <c r="AV190" s="13" t="s">
        <v>82</v>
      </c>
      <c r="AW190" s="13" t="s">
        <v>33</v>
      </c>
      <c r="AX190" s="13" t="s">
        <v>72</v>
      </c>
      <c r="AY190" s="207" t="s">
        <v>111</v>
      </c>
    </row>
    <row r="191" spans="1:65" s="14" customFormat="1" ht="11.25">
      <c r="B191" s="208"/>
      <c r="C191" s="209"/>
      <c r="D191" s="182" t="s">
        <v>177</v>
      </c>
      <c r="E191" s="210" t="s">
        <v>19</v>
      </c>
      <c r="F191" s="211" t="s">
        <v>356</v>
      </c>
      <c r="G191" s="209"/>
      <c r="H191" s="210" t="s">
        <v>19</v>
      </c>
      <c r="I191" s="212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177</v>
      </c>
      <c r="AU191" s="217" t="s">
        <v>82</v>
      </c>
      <c r="AV191" s="14" t="s">
        <v>80</v>
      </c>
      <c r="AW191" s="14" t="s">
        <v>33</v>
      </c>
      <c r="AX191" s="14" t="s">
        <v>72</v>
      </c>
      <c r="AY191" s="217" t="s">
        <v>111</v>
      </c>
    </row>
    <row r="192" spans="1:65" s="13" customFormat="1" ht="11.25">
      <c r="B192" s="197"/>
      <c r="C192" s="198"/>
      <c r="D192" s="182" t="s">
        <v>177</v>
      </c>
      <c r="E192" s="199" t="s">
        <v>19</v>
      </c>
      <c r="F192" s="200" t="s">
        <v>357</v>
      </c>
      <c r="G192" s="198"/>
      <c r="H192" s="201">
        <v>101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177</v>
      </c>
      <c r="AU192" s="207" t="s">
        <v>82</v>
      </c>
      <c r="AV192" s="13" t="s">
        <v>82</v>
      </c>
      <c r="AW192" s="13" t="s">
        <v>33</v>
      </c>
      <c r="AX192" s="13" t="s">
        <v>72</v>
      </c>
      <c r="AY192" s="207" t="s">
        <v>111</v>
      </c>
    </row>
    <row r="193" spans="1:65" s="2" customFormat="1" ht="24.2" customHeight="1">
      <c r="A193" s="33"/>
      <c r="B193" s="34"/>
      <c r="C193" s="164" t="s">
        <v>358</v>
      </c>
      <c r="D193" s="164" t="s">
        <v>112</v>
      </c>
      <c r="E193" s="165" t="s">
        <v>359</v>
      </c>
      <c r="F193" s="166" t="s">
        <v>360</v>
      </c>
      <c r="G193" s="167" t="s">
        <v>206</v>
      </c>
      <c r="H193" s="168">
        <v>2018.77</v>
      </c>
      <c r="I193" s="169"/>
      <c r="J193" s="170">
        <f>ROUND(I193*H193,2)</f>
        <v>0</v>
      </c>
      <c r="K193" s="166" t="s">
        <v>19</v>
      </c>
      <c r="L193" s="38"/>
      <c r="M193" s="171" t="s">
        <v>19</v>
      </c>
      <c r="N193" s="172" t="s">
        <v>43</v>
      </c>
      <c r="O193" s="63"/>
      <c r="P193" s="173">
        <f>O193*H193</f>
        <v>0</v>
      </c>
      <c r="Q193" s="173">
        <v>0</v>
      </c>
      <c r="R193" s="173">
        <f>Q193*H193</f>
        <v>0</v>
      </c>
      <c r="S193" s="173">
        <v>0</v>
      </c>
      <c r="T193" s="17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5" t="s">
        <v>133</v>
      </c>
      <c r="AT193" s="175" t="s">
        <v>112</v>
      </c>
      <c r="AU193" s="175" t="s">
        <v>82</v>
      </c>
      <c r="AY193" s="16" t="s">
        <v>111</v>
      </c>
      <c r="BE193" s="176">
        <f>IF(N193="základní",J193,0)</f>
        <v>0</v>
      </c>
      <c r="BF193" s="176">
        <f>IF(N193="snížená",J193,0)</f>
        <v>0</v>
      </c>
      <c r="BG193" s="176">
        <f>IF(N193="zákl. přenesená",J193,0)</f>
        <v>0</v>
      </c>
      <c r="BH193" s="176">
        <f>IF(N193="sníž. přenesená",J193,0)</f>
        <v>0</v>
      </c>
      <c r="BI193" s="176">
        <f>IF(N193="nulová",J193,0)</f>
        <v>0</v>
      </c>
      <c r="BJ193" s="16" t="s">
        <v>80</v>
      </c>
      <c r="BK193" s="176">
        <f>ROUND(I193*H193,2)</f>
        <v>0</v>
      </c>
      <c r="BL193" s="16" t="s">
        <v>133</v>
      </c>
      <c r="BM193" s="175" t="s">
        <v>361</v>
      </c>
    </row>
    <row r="194" spans="1:65" s="2" customFormat="1" ht="29.25">
      <c r="A194" s="33"/>
      <c r="B194" s="34"/>
      <c r="C194" s="35"/>
      <c r="D194" s="182" t="s">
        <v>143</v>
      </c>
      <c r="E194" s="35"/>
      <c r="F194" s="183" t="s">
        <v>362</v>
      </c>
      <c r="G194" s="35"/>
      <c r="H194" s="35"/>
      <c r="I194" s="179"/>
      <c r="J194" s="35"/>
      <c r="K194" s="35"/>
      <c r="L194" s="38"/>
      <c r="M194" s="180"/>
      <c r="N194" s="18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143</v>
      </c>
      <c r="AU194" s="16" t="s">
        <v>82</v>
      </c>
    </row>
    <row r="195" spans="1:65" s="14" customFormat="1" ht="11.25">
      <c r="B195" s="208"/>
      <c r="C195" s="209"/>
      <c r="D195" s="182" t="s">
        <v>177</v>
      </c>
      <c r="E195" s="210" t="s">
        <v>19</v>
      </c>
      <c r="F195" s="211" t="s">
        <v>363</v>
      </c>
      <c r="G195" s="209"/>
      <c r="H195" s="210" t="s">
        <v>19</v>
      </c>
      <c r="I195" s="212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177</v>
      </c>
      <c r="AU195" s="217" t="s">
        <v>82</v>
      </c>
      <c r="AV195" s="14" t="s">
        <v>80</v>
      </c>
      <c r="AW195" s="14" t="s">
        <v>33</v>
      </c>
      <c r="AX195" s="14" t="s">
        <v>72</v>
      </c>
      <c r="AY195" s="217" t="s">
        <v>111</v>
      </c>
    </row>
    <row r="196" spans="1:65" s="13" customFormat="1" ht="11.25">
      <c r="B196" s="197"/>
      <c r="C196" s="198"/>
      <c r="D196" s="182" t="s">
        <v>177</v>
      </c>
      <c r="E196" s="199" t="s">
        <v>19</v>
      </c>
      <c r="F196" s="200" t="s">
        <v>364</v>
      </c>
      <c r="G196" s="198"/>
      <c r="H196" s="201">
        <v>144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177</v>
      </c>
      <c r="AU196" s="207" t="s">
        <v>82</v>
      </c>
      <c r="AV196" s="13" t="s">
        <v>82</v>
      </c>
      <c r="AW196" s="13" t="s">
        <v>33</v>
      </c>
      <c r="AX196" s="13" t="s">
        <v>72</v>
      </c>
      <c r="AY196" s="207" t="s">
        <v>111</v>
      </c>
    </row>
    <row r="197" spans="1:65" s="14" customFormat="1" ht="11.25">
      <c r="B197" s="208"/>
      <c r="C197" s="209"/>
      <c r="D197" s="182" t="s">
        <v>177</v>
      </c>
      <c r="E197" s="210" t="s">
        <v>19</v>
      </c>
      <c r="F197" s="211" t="s">
        <v>352</v>
      </c>
      <c r="G197" s="209"/>
      <c r="H197" s="210" t="s">
        <v>19</v>
      </c>
      <c r="I197" s="212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177</v>
      </c>
      <c r="AU197" s="217" t="s">
        <v>82</v>
      </c>
      <c r="AV197" s="14" t="s">
        <v>80</v>
      </c>
      <c r="AW197" s="14" t="s">
        <v>33</v>
      </c>
      <c r="AX197" s="14" t="s">
        <v>72</v>
      </c>
      <c r="AY197" s="217" t="s">
        <v>111</v>
      </c>
    </row>
    <row r="198" spans="1:65" s="13" customFormat="1" ht="11.25">
      <c r="B198" s="197"/>
      <c r="C198" s="198"/>
      <c r="D198" s="182" t="s">
        <v>177</v>
      </c>
      <c r="E198" s="199" t="s">
        <v>19</v>
      </c>
      <c r="F198" s="200" t="s">
        <v>353</v>
      </c>
      <c r="G198" s="198"/>
      <c r="H198" s="201">
        <v>1.5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177</v>
      </c>
      <c r="AU198" s="207" t="s">
        <v>82</v>
      </c>
      <c r="AV198" s="13" t="s">
        <v>82</v>
      </c>
      <c r="AW198" s="13" t="s">
        <v>33</v>
      </c>
      <c r="AX198" s="13" t="s">
        <v>72</v>
      </c>
      <c r="AY198" s="207" t="s">
        <v>111</v>
      </c>
    </row>
    <row r="199" spans="1:65" s="14" customFormat="1" ht="11.25">
      <c r="B199" s="208"/>
      <c r="C199" s="209"/>
      <c r="D199" s="182" t="s">
        <v>177</v>
      </c>
      <c r="E199" s="210" t="s">
        <v>19</v>
      </c>
      <c r="F199" s="211" t="s">
        <v>365</v>
      </c>
      <c r="G199" s="209"/>
      <c r="H199" s="210" t="s">
        <v>19</v>
      </c>
      <c r="I199" s="212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177</v>
      </c>
      <c r="AU199" s="217" t="s">
        <v>82</v>
      </c>
      <c r="AV199" s="14" t="s">
        <v>80</v>
      </c>
      <c r="AW199" s="14" t="s">
        <v>33</v>
      </c>
      <c r="AX199" s="14" t="s">
        <v>72</v>
      </c>
      <c r="AY199" s="217" t="s">
        <v>111</v>
      </c>
    </row>
    <row r="200" spans="1:65" s="13" customFormat="1" ht="11.25">
      <c r="B200" s="197"/>
      <c r="C200" s="198"/>
      <c r="D200" s="182" t="s">
        <v>177</v>
      </c>
      <c r="E200" s="199" t="s">
        <v>19</v>
      </c>
      <c r="F200" s="200" t="s">
        <v>366</v>
      </c>
      <c r="G200" s="198"/>
      <c r="H200" s="201">
        <v>1653.7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177</v>
      </c>
      <c r="AU200" s="207" t="s">
        <v>82</v>
      </c>
      <c r="AV200" s="13" t="s">
        <v>82</v>
      </c>
      <c r="AW200" s="13" t="s">
        <v>33</v>
      </c>
      <c r="AX200" s="13" t="s">
        <v>72</v>
      </c>
      <c r="AY200" s="207" t="s">
        <v>111</v>
      </c>
    </row>
    <row r="201" spans="1:65" s="14" customFormat="1" ht="11.25">
      <c r="B201" s="208"/>
      <c r="C201" s="209"/>
      <c r="D201" s="182" t="s">
        <v>177</v>
      </c>
      <c r="E201" s="210" t="s">
        <v>19</v>
      </c>
      <c r="F201" s="211" t="s">
        <v>367</v>
      </c>
      <c r="G201" s="209"/>
      <c r="H201" s="210" t="s">
        <v>19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177</v>
      </c>
      <c r="AU201" s="217" t="s">
        <v>82</v>
      </c>
      <c r="AV201" s="14" t="s">
        <v>80</v>
      </c>
      <c r="AW201" s="14" t="s">
        <v>33</v>
      </c>
      <c r="AX201" s="14" t="s">
        <v>72</v>
      </c>
      <c r="AY201" s="217" t="s">
        <v>111</v>
      </c>
    </row>
    <row r="202" spans="1:65" s="13" customFormat="1" ht="11.25">
      <c r="B202" s="197"/>
      <c r="C202" s="198"/>
      <c r="D202" s="182" t="s">
        <v>177</v>
      </c>
      <c r="E202" s="199" t="s">
        <v>19</v>
      </c>
      <c r="F202" s="200" t="s">
        <v>368</v>
      </c>
      <c r="G202" s="198"/>
      <c r="H202" s="201">
        <v>768.2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177</v>
      </c>
      <c r="AU202" s="207" t="s">
        <v>82</v>
      </c>
      <c r="AV202" s="13" t="s">
        <v>82</v>
      </c>
      <c r="AW202" s="13" t="s">
        <v>33</v>
      </c>
      <c r="AX202" s="13" t="s">
        <v>72</v>
      </c>
      <c r="AY202" s="207" t="s">
        <v>111</v>
      </c>
    </row>
    <row r="203" spans="1:65" s="14" customFormat="1" ht="11.25">
      <c r="B203" s="208"/>
      <c r="C203" s="209"/>
      <c r="D203" s="182" t="s">
        <v>177</v>
      </c>
      <c r="E203" s="210" t="s">
        <v>19</v>
      </c>
      <c r="F203" s="211" t="s">
        <v>369</v>
      </c>
      <c r="G203" s="209"/>
      <c r="H203" s="210" t="s">
        <v>19</v>
      </c>
      <c r="I203" s="212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177</v>
      </c>
      <c r="AU203" s="217" t="s">
        <v>82</v>
      </c>
      <c r="AV203" s="14" t="s">
        <v>80</v>
      </c>
      <c r="AW203" s="14" t="s">
        <v>33</v>
      </c>
      <c r="AX203" s="14" t="s">
        <v>72</v>
      </c>
      <c r="AY203" s="217" t="s">
        <v>111</v>
      </c>
    </row>
    <row r="204" spans="1:65" s="13" customFormat="1" ht="11.25">
      <c r="B204" s="197"/>
      <c r="C204" s="198"/>
      <c r="D204" s="182" t="s">
        <v>177</v>
      </c>
      <c r="E204" s="199" t="s">
        <v>19</v>
      </c>
      <c r="F204" s="200" t="s">
        <v>370</v>
      </c>
      <c r="G204" s="198"/>
      <c r="H204" s="201">
        <v>165.37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177</v>
      </c>
      <c r="AU204" s="207" t="s">
        <v>82</v>
      </c>
      <c r="AV204" s="13" t="s">
        <v>82</v>
      </c>
      <c r="AW204" s="13" t="s">
        <v>33</v>
      </c>
      <c r="AX204" s="13" t="s">
        <v>72</v>
      </c>
      <c r="AY204" s="207" t="s">
        <v>111</v>
      </c>
    </row>
    <row r="205" spans="1:65" s="14" customFormat="1" ht="11.25">
      <c r="B205" s="208"/>
      <c r="C205" s="209"/>
      <c r="D205" s="182" t="s">
        <v>177</v>
      </c>
      <c r="E205" s="210" t="s">
        <v>19</v>
      </c>
      <c r="F205" s="211" t="s">
        <v>371</v>
      </c>
      <c r="G205" s="209"/>
      <c r="H205" s="210" t="s">
        <v>19</v>
      </c>
      <c r="I205" s="212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177</v>
      </c>
      <c r="AU205" s="217" t="s">
        <v>82</v>
      </c>
      <c r="AV205" s="14" t="s">
        <v>80</v>
      </c>
      <c r="AW205" s="14" t="s">
        <v>33</v>
      </c>
      <c r="AX205" s="14" t="s">
        <v>72</v>
      </c>
      <c r="AY205" s="217" t="s">
        <v>111</v>
      </c>
    </row>
    <row r="206" spans="1:65" s="13" customFormat="1" ht="11.25">
      <c r="B206" s="197"/>
      <c r="C206" s="198"/>
      <c r="D206" s="182" t="s">
        <v>177</v>
      </c>
      <c r="E206" s="199" t="s">
        <v>19</v>
      </c>
      <c r="F206" s="200" t="s">
        <v>372</v>
      </c>
      <c r="G206" s="198"/>
      <c r="H206" s="201">
        <v>-714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177</v>
      </c>
      <c r="AU206" s="207" t="s">
        <v>82</v>
      </c>
      <c r="AV206" s="13" t="s">
        <v>82</v>
      </c>
      <c r="AW206" s="13" t="s">
        <v>33</v>
      </c>
      <c r="AX206" s="13" t="s">
        <v>72</v>
      </c>
      <c r="AY206" s="207" t="s">
        <v>111</v>
      </c>
    </row>
    <row r="207" spans="1:65" s="2" customFormat="1" ht="44.25" customHeight="1">
      <c r="A207" s="33"/>
      <c r="B207" s="34"/>
      <c r="C207" s="164" t="s">
        <v>373</v>
      </c>
      <c r="D207" s="164" t="s">
        <v>112</v>
      </c>
      <c r="E207" s="165" t="s">
        <v>374</v>
      </c>
      <c r="F207" s="166" t="s">
        <v>375</v>
      </c>
      <c r="G207" s="167" t="s">
        <v>206</v>
      </c>
      <c r="H207" s="168">
        <v>885.5</v>
      </c>
      <c r="I207" s="169"/>
      <c r="J207" s="170">
        <f>ROUND(I207*H207,2)</f>
        <v>0</v>
      </c>
      <c r="K207" s="166" t="s">
        <v>19</v>
      </c>
      <c r="L207" s="38"/>
      <c r="M207" s="171" t="s">
        <v>19</v>
      </c>
      <c r="N207" s="172" t="s">
        <v>43</v>
      </c>
      <c r="O207" s="63"/>
      <c r="P207" s="173">
        <f>O207*H207</f>
        <v>0</v>
      </c>
      <c r="Q207" s="173">
        <v>0</v>
      </c>
      <c r="R207" s="173">
        <f>Q207*H207</f>
        <v>0</v>
      </c>
      <c r="S207" s="173">
        <v>0</v>
      </c>
      <c r="T207" s="17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5" t="s">
        <v>133</v>
      </c>
      <c r="AT207" s="175" t="s">
        <v>112</v>
      </c>
      <c r="AU207" s="175" t="s">
        <v>82</v>
      </c>
      <c r="AY207" s="16" t="s">
        <v>111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6" t="s">
        <v>80</v>
      </c>
      <c r="BK207" s="176">
        <f>ROUND(I207*H207,2)</f>
        <v>0</v>
      </c>
      <c r="BL207" s="16" t="s">
        <v>133</v>
      </c>
      <c r="BM207" s="175" t="s">
        <v>376</v>
      </c>
    </row>
    <row r="208" spans="1:65" s="14" customFormat="1" ht="11.25">
      <c r="B208" s="208"/>
      <c r="C208" s="209"/>
      <c r="D208" s="182" t="s">
        <v>177</v>
      </c>
      <c r="E208" s="210" t="s">
        <v>19</v>
      </c>
      <c r="F208" s="211" t="s">
        <v>377</v>
      </c>
      <c r="G208" s="209"/>
      <c r="H208" s="210" t="s">
        <v>19</v>
      </c>
      <c r="I208" s="212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82</v>
      </c>
      <c r="AV208" s="14" t="s">
        <v>80</v>
      </c>
      <c r="AW208" s="14" t="s">
        <v>33</v>
      </c>
      <c r="AX208" s="14" t="s">
        <v>72</v>
      </c>
      <c r="AY208" s="217" t="s">
        <v>111</v>
      </c>
    </row>
    <row r="209" spans="1:65" s="13" customFormat="1" ht="11.25">
      <c r="B209" s="197"/>
      <c r="C209" s="198"/>
      <c r="D209" s="182" t="s">
        <v>177</v>
      </c>
      <c r="E209" s="199" t="s">
        <v>19</v>
      </c>
      <c r="F209" s="200" t="s">
        <v>378</v>
      </c>
      <c r="G209" s="198"/>
      <c r="H209" s="201">
        <v>885.5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177</v>
      </c>
      <c r="AU209" s="207" t="s">
        <v>82</v>
      </c>
      <c r="AV209" s="13" t="s">
        <v>82</v>
      </c>
      <c r="AW209" s="13" t="s">
        <v>33</v>
      </c>
      <c r="AX209" s="13" t="s">
        <v>72</v>
      </c>
      <c r="AY209" s="207" t="s">
        <v>111</v>
      </c>
    </row>
    <row r="210" spans="1:65" s="2" customFormat="1" ht="44.25" customHeight="1">
      <c r="A210" s="33"/>
      <c r="B210" s="34"/>
      <c r="C210" s="164" t="s">
        <v>379</v>
      </c>
      <c r="D210" s="164" t="s">
        <v>112</v>
      </c>
      <c r="E210" s="165" t="s">
        <v>380</v>
      </c>
      <c r="F210" s="166" t="s">
        <v>205</v>
      </c>
      <c r="G210" s="167" t="s">
        <v>206</v>
      </c>
      <c r="H210" s="168">
        <v>1.5</v>
      </c>
      <c r="I210" s="169"/>
      <c r="J210" s="170">
        <f>ROUND(I210*H210,2)</f>
        <v>0</v>
      </c>
      <c r="K210" s="166" t="s">
        <v>116</v>
      </c>
      <c r="L210" s="38"/>
      <c r="M210" s="171" t="s">
        <v>19</v>
      </c>
      <c r="N210" s="172" t="s">
        <v>43</v>
      </c>
      <c r="O210" s="63"/>
      <c r="P210" s="173">
        <f>O210*H210</f>
        <v>0</v>
      </c>
      <c r="Q210" s="173">
        <v>0</v>
      </c>
      <c r="R210" s="173">
        <f>Q210*H210</f>
        <v>0</v>
      </c>
      <c r="S210" s="173">
        <v>0</v>
      </c>
      <c r="T210" s="17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5" t="s">
        <v>133</v>
      </c>
      <c r="AT210" s="175" t="s">
        <v>112</v>
      </c>
      <c r="AU210" s="175" t="s">
        <v>82</v>
      </c>
      <c r="AY210" s="16" t="s">
        <v>111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16" t="s">
        <v>80</v>
      </c>
      <c r="BK210" s="176">
        <f>ROUND(I210*H210,2)</f>
        <v>0</v>
      </c>
      <c r="BL210" s="16" t="s">
        <v>133</v>
      </c>
      <c r="BM210" s="175" t="s">
        <v>381</v>
      </c>
    </row>
    <row r="211" spans="1:65" s="2" customFormat="1" ht="11.25">
      <c r="A211" s="33"/>
      <c r="B211" s="34"/>
      <c r="C211" s="35"/>
      <c r="D211" s="177" t="s">
        <v>119</v>
      </c>
      <c r="E211" s="35"/>
      <c r="F211" s="178" t="s">
        <v>382</v>
      </c>
      <c r="G211" s="35"/>
      <c r="H211" s="35"/>
      <c r="I211" s="179"/>
      <c r="J211" s="35"/>
      <c r="K211" s="35"/>
      <c r="L211" s="38"/>
      <c r="M211" s="180"/>
      <c r="N211" s="18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119</v>
      </c>
      <c r="AU211" s="16" t="s">
        <v>82</v>
      </c>
    </row>
    <row r="212" spans="1:65" s="14" customFormat="1" ht="11.25">
      <c r="B212" s="208"/>
      <c r="C212" s="209"/>
      <c r="D212" s="182" t="s">
        <v>177</v>
      </c>
      <c r="E212" s="210" t="s">
        <v>19</v>
      </c>
      <c r="F212" s="211" t="s">
        <v>352</v>
      </c>
      <c r="G212" s="209"/>
      <c r="H212" s="210" t="s">
        <v>19</v>
      </c>
      <c r="I212" s="212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177</v>
      </c>
      <c r="AU212" s="217" t="s">
        <v>82</v>
      </c>
      <c r="AV212" s="14" t="s">
        <v>80</v>
      </c>
      <c r="AW212" s="14" t="s">
        <v>33</v>
      </c>
      <c r="AX212" s="14" t="s">
        <v>72</v>
      </c>
      <c r="AY212" s="217" t="s">
        <v>111</v>
      </c>
    </row>
    <row r="213" spans="1:65" s="13" customFormat="1" ht="11.25">
      <c r="B213" s="197"/>
      <c r="C213" s="198"/>
      <c r="D213" s="182" t="s">
        <v>177</v>
      </c>
      <c r="E213" s="199" t="s">
        <v>19</v>
      </c>
      <c r="F213" s="200" t="s">
        <v>353</v>
      </c>
      <c r="G213" s="198"/>
      <c r="H213" s="201">
        <v>1.5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177</v>
      </c>
      <c r="AU213" s="207" t="s">
        <v>82</v>
      </c>
      <c r="AV213" s="13" t="s">
        <v>82</v>
      </c>
      <c r="AW213" s="13" t="s">
        <v>33</v>
      </c>
      <c r="AX213" s="13" t="s">
        <v>72</v>
      </c>
      <c r="AY213" s="207" t="s">
        <v>111</v>
      </c>
    </row>
    <row r="214" spans="1:65" s="2" customFormat="1" ht="24.2" customHeight="1">
      <c r="A214" s="33"/>
      <c r="B214" s="34"/>
      <c r="C214" s="164" t="s">
        <v>383</v>
      </c>
      <c r="D214" s="164" t="s">
        <v>112</v>
      </c>
      <c r="E214" s="165" t="s">
        <v>384</v>
      </c>
      <c r="F214" s="166" t="s">
        <v>385</v>
      </c>
      <c r="G214" s="167" t="s">
        <v>206</v>
      </c>
      <c r="H214" s="168">
        <v>1</v>
      </c>
      <c r="I214" s="169"/>
      <c r="J214" s="170">
        <f>ROUND(I214*H214,2)</f>
        <v>0</v>
      </c>
      <c r="K214" s="166" t="s">
        <v>19</v>
      </c>
      <c r="L214" s="38"/>
      <c r="M214" s="171" t="s">
        <v>19</v>
      </c>
      <c r="N214" s="172" t="s">
        <v>43</v>
      </c>
      <c r="O214" s="63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5" t="s">
        <v>133</v>
      </c>
      <c r="AT214" s="175" t="s">
        <v>112</v>
      </c>
      <c r="AU214" s="175" t="s">
        <v>82</v>
      </c>
      <c r="AY214" s="16" t="s">
        <v>111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6" t="s">
        <v>80</v>
      </c>
      <c r="BK214" s="176">
        <f>ROUND(I214*H214,2)</f>
        <v>0</v>
      </c>
      <c r="BL214" s="16" t="s">
        <v>133</v>
      </c>
      <c r="BM214" s="175" t="s">
        <v>386</v>
      </c>
    </row>
    <row r="215" spans="1:65" s="14" customFormat="1" ht="11.25">
      <c r="B215" s="208"/>
      <c r="C215" s="209"/>
      <c r="D215" s="182" t="s">
        <v>177</v>
      </c>
      <c r="E215" s="210" t="s">
        <v>19</v>
      </c>
      <c r="F215" s="211" t="s">
        <v>387</v>
      </c>
      <c r="G215" s="209"/>
      <c r="H215" s="210" t="s">
        <v>19</v>
      </c>
      <c r="I215" s="212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177</v>
      </c>
      <c r="AU215" s="217" t="s">
        <v>82</v>
      </c>
      <c r="AV215" s="14" t="s">
        <v>80</v>
      </c>
      <c r="AW215" s="14" t="s">
        <v>33</v>
      </c>
      <c r="AX215" s="14" t="s">
        <v>72</v>
      </c>
      <c r="AY215" s="217" t="s">
        <v>111</v>
      </c>
    </row>
    <row r="216" spans="1:65" s="13" customFormat="1" ht="11.25">
      <c r="B216" s="197"/>
      <c r="C216" s="198"/>
      <c r="D216" s="182" t="s">
        <v>177</v>
      </c>
      <c r="E216" s="199" t="s">
        <v>19</v>
      </c>
      <c r="F216" s="200" t="s">
        <v>80</v>
      </c>
      <c r="G216" s="198"/>
      <c r="H216" s="201">
        <v>1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177</v>
      </c>
      <c r="AU216" s="207" t="s">
        <v>82</v>
      </c>
      <c r="AV216" s="13" t="s">
        <v>82</v>
      </c>
      <c r="AW216" s="13" t="s">
        <v>33</v>
      </c>
      <c r="AX216" s="13" t="s">
        <v>72</v>
      </c>
      <c r="AY216" s="207" t="s">
        <v>111</v>
      </c>
    </row>
    <row r="217" spans="1:65" s="2" customFormat="1" ht="44.25" customHeight="1">
      <c r="A217" s="33"/>
      <c r="B217" s="34"/>
      <c r="C217" s="164" t="s">
        <v>388</v>
      </c>
      <c r="D217" s="164" t="s">
        <v>112</v>
      </c>
      <c r="E217" s="165" t="s">
        <v>389</v>
      </c>
      <c r="F217" s="166" t="s">
        <v>390</v>
      </c>
      <c r="G217" s="167" t="s">
        <v>206</v>
      </c>
      <c r="H217" s="168">
        <v>1</v>
      </c>
      <c r="I217" s="169"/>
      <c r="J217" s="170">
        <f>ROUND(I217*H217,2)</f>
        <v>0</v>
      </c>
      <c r="K217" s="166" t="s">
        <v>116</v>
      </c>
      <c r="L217" s="38"/>
      <c r="M217" s="171" t="s">
        <v>19</v>
      </c>
      <c r="N217" s="172" t="s">
        <v>43</v>
      </c>
      <c r="O217" s="63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5" t="s">
        <v>133</v>
      </c>
      <c r="AT217" s="175" t="s">
        <v>112</v>
      </c>
      <c r="AU217" s="175" t="s">
        <v>82</v>
      </c>
      <c r="AY217" s="16" t="s">
        <v>111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6" t="s">
        <v>80</v>
      </c>
      <c r="BK217" s="176">
        <f>ROUND(I217*H217,2)</f>
        <v>0</v>
      </c>
      <c r="BL217" s="16" t="s">
        <v>133</v>
      </c>
      <c r="BM217" s="175" t="s">
        <v>391</v>
      </c>
    </row>
    <row r="218" spans="1:65" s="2" customFormat="1" ht="11.25">
      <c r="A218" s="33"/>
      <c r="B218" s="34"/>
      <c r="C218" s="35"/>
      <c r="D218" s="177" t="s">
        <v>119</v>
      </c>
      <c r="E218" s="35"/>
      <c r="F218" s="178" t="s">
        <v>392</v>
      </c>
      <c r="G218" s="35"/>
      <c r="H218" s="35"/>
      <c r="I218" s="179"/>
      <c r="J218" s="35"/>
      <c r="K218" s="35"/>
      <c r="L218" s="38"/>
      <c r="M218" s="228"/>
      <c r="N218" s="229"/>
      <c r="O218" s="186"/>
      <c r="P218" s="186"/>
      <c r="Q218" s="186"/>
      <c r="R218" s="186"/>
      <c r="S218" s="186"/>
      <c r="T218" s="23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119</v>
      </c>
      <c r="AU218" s="16" t="s">
        <v>82</v>
      </c>
    </row>
    <row r="219" spans="1:65" s="2" customFormat="1" ht="6.95" customHeight="1">
      <c r="A219" s="33"/>
      <c r="B219" s="46"/>
      <c r="C219" s="47"/>
      <c r="D219" s="47"/>
      <c r="E219" s="47"/>
      <c r="F219" s="47"/>
      <c r="G219" s="47"/>
      <c r="H219" s="47"/>
      <c r="I219" s="47"/>
      <c r="J219" s="47"/>
      <c r="K219" s="47"/>
      <c r="L219" s="38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</sheetData>
  <sheetProtection algorithmName="SHA-512" hashValue="DYK3UIYVyurM/tw0J6liCd3zrsbPpOVcDqZJlpDhQxWQhXPHKIkLVtoAf0+Jit+4upQFg6flWxbu/ZhrFdH8ng==" saltValue="oFuwIV4auY4F95QgmMo8Y7OD67ebH/WPBQ4+plAazU9WXldV6VyMuxmbt95Q0xX/5FR47AmLGrlM9lHavneKxQ==" spinCount="100000" sheet="1" objects="1" scenarios="1" formatColumns="0" formatRows="0" autoFilter="0"/>
  <autoFilter ref="C85:K21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99" r:id="rId3"/>
    <hyperlink ref="F103" r:id="rId4"/>
    <hyperlink ref="F106" r:id="rId5"/>
    <hyperlink ref="F109" r:id="rId6"/>
    <hyperlink ref="F112" r:id="rId7"/>
    <hyperlink ref="F119" r:id="rId8"/>
    <hyperlink ref="F124" r:id="rId9"/>
    <hyperlink ref="F127" r:id="rId10"/>
    <hyperlink ref="F132" r:id="rId11"/>
    <hyperlink ref="F136" r:id="rId12"/>
    <hyperlink ref="F139" r:id="rId13"/>
    <hyperlink ref="F141" r:id="rId14"/>
    <hyperlink ref="F143" r:id="rId15"/>
    <hyperlink ref="F146" r:id="rId16"/>
    <hyperlink ref="F152" r:id="rId17"/>
    <hyperlink ref="F155" r:id="rId18"/>
    <hyperlink ref="F158" r:id="rId19"/>
    <hyperlink ref="F160" r:id="rId20"/>
    <hyperlink ref="F162" r:id="rId21"/>
    <hyperlink ref="F166" r:id="rId22"/>
    <hyperlink ref="F168" r:id="rId23"/>
    <hyperlink ref="F170" r:id="rId24"/>
    <hyperlink ref="F174" r:id="rId25"/>
    <hyperlink ref="F176" r:id="rId26"/>
    <hyperlink ref="F182" r:id="rId27"/>
    <hyperlink ref="F185" r:id="rId28"/>
    <hyperlink ref="F211" r:id="rId29"/>
    <hyperlink ref="F218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0"/>
      <c r="C3" s="101"/>
      <c r="D3" s="101"/>
      <c r="E3" s="101"/>
      <c r="F3" s="101"/>
      <c r="G3" s="101"/>
      <c r="H3" s="19"/>
    </row>
    <row r="4" spans="1:8" s="1" customFormat="1" ht="24.95" customHeight="1">
      <c r="B4" s="19"/>
      <c r="C4" s="102" t="s">
        <v>393</v>
      </c>
      <c r="H4" s="19"/>
    </row>
    <row r="5" spans="1:8" s="1" customFormat="1" ht="12" customHeight="1">
      <c r="B5" s="19"/>
      <c r="C5" s="231" t="s">
        <v>13</v>
      </c>
      <c r="D5" s="290" t="s">
        <v>14</v>
      </c>
      <c r="E5" s="283"/>
      <c r="F5" s="283"/>
      <c r="H5" s="19"/>
    </row>
    <row r="6" spans="1:8" s="1" customFormat="1" ht="36.950000000000003" customHeight="1">
      <c r="B6" s="19"/>
      <c r="C6" s="232" t="s">
        <v>16</v>
      </c>
      <c r="D6" s="294" t="s">
        <v>17</v>
      </c>
      <c r="E6" s="283"/>
      <c r="F6" s="283"/>
      <c r="H6" s="19"/>
    </row>
    <row r="7" spans="1:8" s="1" customFormat="1" ht="16.5" customHeight="1">
      <c r="B7" s="19"/>
      <c r="C7" s="104" t="s">
        <v>23</v>
      </c>
      <c r="D7" s="107" t="str">
        <f>'Rekapitulace stavby'!AN8</f>
        <v>18. 5. 2025</v>
      </c>
      <c r="H7" s="19"/>
    </row>
    <row r="8" spans="1:8" s="2" customFormat="1" ht="10.9" customHeight="1">
      <c r="A8" s="33"/>
      <c r="B8" s="38"/>
      <c r="C8" s="33"/>
      <c r="D8" s="33"/>
      <c r="E8" s="33"/>
      <c r="F8" s="33"/>
      <c r="G8" s="33"/>
      <c r="H8" s="38"/>
    </row>
    <row r="9" spans="1:8" s="10" customFormat="1" ht="29.25" customHeight="1">
      <c r="A9" s="139"/>
      <c r="B9" s="233"/>
      <c r="C9" s="234" t="s">
        <v>53</v>
      </c>
      <c r="D9" s="235" t="s">
        <v>54</v>
      </c>
      <c r="E9" s="235" t="s">
        <v>98</v>
      </c>
      <c r="F9" s="236" t="s">
        <v>394</v>
      </c>
      <c r="G9" s="139"/>
      <c r="H9" s="233"/>
    </row>
    <row r="10" spans="1:8" s="2" customFormat="1" ht="26.45" customHeight="1">
      <c r="A10" s="33"/>
      <c r="B10" s="38"/>
      <c r="C10" s="237" t="s">
        <v>83</v>
      </c>
      <c r="D10" s="237" t="s">
        <v>84</v>
      </c>
      <c r="E10" s="33"/>
      <c r="F10" s="33"/>
      <c r="G10" s="33"/>
      <c r="H10" s="38"/>
    </row>
    <row r="11" spans="1:8" s="2" customFormat="1" ht="16.899999999999999" customHeight="1">
      <c r="A11" s="33"/>
      <c r="B11" s="38"/>
      <c r="C11" s="238" t="s">
        <v>395</v>
      </c>
      <c r="D11" s="239" t="s">
        <v>396</v>
      </c>
      <c r="E11" s="240" t="s">
        <v>19</v>
      </c>
      <c r="F11" s="241">
        <v>9937</v>
      </c>
      <c r="G11" s="33"/>
      <c r="H11" s="38"/>
    </row>
    <row r="12" spans="1:8" s="2" customFormat="1" ht="16.899999999999999" customHeight="1">
      <c r="A12" s="33"/>
      <c r="B12" s="38"/>
      <c r="C12" s="242" t="s">
        <v>19</v>
      </c>
      <c r="D12" s="242" t="s">
        <v>397</v>
      </c>
      <c r="E12" s="16" t="s">
        <v>19</v>
      </c>
      <c r="F12" s="243">
        <v>9937</v>
      </c>
      <c r="G12" s="33"/>
      <c r="H12" s="38"/>
    </row>
    <row r="13" spans="1:8" s="2" customFormat="1" ht="7.35" customHeight="1">
      <c r="A13" s="33"/>
      <c r="B13" s="125"/>
      <c r="C13" s="126"/>
      <c r="D13" s="126"/>
      <c r="E13" s="126"/>
      <c r="F13" s="126"/>
      <c r="G13" s="126"/>
      <c r="H13" s="38"/>
    </row>
    <row r="14" spans="1:8" s="2" customFormat="1" ht="11.25">
      <c r="A14" s="33"/>
      <c r="B14" s="33"/>
      <c r="C14" s="33"/>
      <c r="D14" s="33"/>
      <c r="E14" s="33"/>
      <c r="F14" s="33"/>
      <c r="G14" s="33"/>
      <c r="H14" s="33"/>
    </row>
  </sheetData>
  <sheetProtection algorithmName="SHA-512" hashValue="9KbV2KPbq7lKsHNzKg29PcmHbM1Zl/GJ4QesrK38t5YrPWvUqT4o91n2loyYxeI+KRvf1FsjMnlbeT8gerup8g==" saltValue="UiC5DWNqX/2hwm5rUbBJKaS/mTBu2LlLgwvUD/XVogFd3j9v1lHoe/wlnqGvqVBAGTjFh6jucOY7HLiAD4zHj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00 - VEDLEJŠÍ A OSTATNÍ N...</vt:lpstr>
      <vt:lpstr>01 - 2.ETAPA - SO 102 Mos...</vt:lpstr>
      <vt:lpstr>Seznam figur</vt:lpstr>
      <vt:lpstr>'00 - VEDLEJŠÍ A OSTATNÍ N...'!Názvy_tisku</vt:lpstr>
      <vt:lpstr>'01 - 2.ETAPA - SO 102 Mos...'!Názvy_tisku</vt:lpstr>
      <vt:lpstr>'Rekapitulace stavby'!Názvy_tisku</vt:lpstr>
      <vt:lpstr>'Seznam figur'!Názvy_tisku</vt:lpstr>
      <vt:lpstr>'00 - VEDLEJŠÍ A OSTATNÍ N...'!Oblast_tisku</vt:lpstr>
      <vt:lpstr>'01 - 2.ETAPA - SO 102 Mos...'!Oblast_tisku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Mitas</dc:creator>
  <cp:lastModifiedBy>Kvardová Ludmila</cp:lastModifiedBy>
  <dcterms:created xsi:type="dcterms:W3CDTF">2025-06-17T15:20:39Z</dcterms:created>
  <dcterms:modified xsi:type="dcterms:W3CDTF">2025-06-18T05:28:05Z</dcterms:modified>
</cp:coreProperties>
</file>