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C:\Users\adest\Documents\A-DOKUMENTY_NOVÉ\OA_Klatovy\SZŠ\OKNA\"/>
    </mc:Choice>
  </mc:AlternateContent>
  <xr:revisionPtr revIDLastSave="0" documentId="13_ncr:1_{C2AEFA7C-A608-40C8-9CC5-B755EE87DD1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kapitulace stavby" sheetId="1" r:id="rId1"/>
    <sheet name="01 - Architektonicko stav..." sheetId="2" r:id="rId2"/>
    <sheet name="VON - VON" sheetId="3" r:id="rId3"/>
  </sheets>
  <definedNames>
    <definedName name="_xlnm._FilterDatabase" localSheetId="1" hidden="1">'01 - Architektonicko stav...'!$C$127:$K$485</definedName>
    <definedName name="_xlnm._FilterDatabase" localSheetId="2" hidden="1">'VON - VON'!$C$119:$K$144</definedName>
    <definedName name="_xlnm.Print_Titles" localSheetId="1">'01 - Architektonicko stav...'!$127:$127</definedName>
    <definedName name="_xlnm.Print_Titles" localSheetId="0">'Rekapitulace stavby'!$92:$92</definedName>
    <definedName name="_xlnm.Print_Titles" localSheetId="2">'VON - VON'!$119:$119</definedName>
    <definedName name="_xlnm.Print_Area" localSheetId="1">'01 - Architektonicko stav...'!$C$4:$J$76,'01 - Architektonicko stav...'!$C$82:$J$109,'01 - Architektonicko stav...'!$C$115:$J$485</definedName>
    <definedName name="_xlnm.Print_Area" localSheetId="0">'Rekapitulace stavby'!$D$4:$AO$76,'Rekapitulace stavby'!$C$82:$AQ$97</definedName>
    <definedName name="_xlnm.Print_Area" localSheetId="2">'VON - VON'!$C$4:$J$76,'VON - VON'!$C$82:$J$101,'VON - VON'!$C$107:$J$144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13" i="2" l="1"/>
  <c r="J37" i="3" l="1"/>
  <c r="J36" i="3"/>
  <c r="AY96" i="1"/>
  <c r="J35" i="3"/>
  <c r="AX96" i="1"/>
  <c r="BI141" i="3"/>
  <c r="BH141" i="3"/>
  <c r="BG141" i="3"/>
  <c r="BF141" i="3"/>
  <c r="T141" i="3"/>
  <c r="T140" i="3"/>
  <c r="R141" i="3"/>
  <c r="R140" i="3"/>
  <c r="P141" i="3"/>
  <c r="P140" i="3"/>
  <c r="BI136" i="3"/>
  <c r="BH136" i="3"/>
  <c r="BG136" i="3"/>
  <c r="BF136" i="3"/>
  <c r="T136" i="3"/>
  <c r="R136" i="3"/>
  <c r="P136" i="3"/>
  <c r="BI132" i="3"/>
  <c r="BH132" i="3"/>
  <c r="BG132" i="3"/>
  <c r="BF132" i="3"/>
  <c r="T132" i="3"/>
  <c r="R132" i="3"/>
  <c r="P132" i="3"/>
  <c r="BI127" i="3"/>
  <c r="BH127" i="3"/>
  <c r="BG127" i="3"/>
  <c r="BF127" i="3"/>
  <c r="T127" i="3"/>
  <c r="R127" i="3"/>
  <c r="P127" i="3"/>
  <c r="BI123" i="3"/>
  <c r="BH123" i="3"/>
  <c r="BG123" i="3"/>
  <c r="BF123" i="3"/>
  <c r="T123" i="3"/>
  <c r="R123" i="3"/>
  <c r="P123" i="3"/>
  <c r="F114" i="3"/>
  <c r="E112" i="3"/>
  <c r="F89" i="3"/>
  <c r="E87" i="3"/>
  <c r="J24" i="3"/>
  <c r="E24" i="3"/>
  <c r="J92" i="3" s="1"/>
  <c r="J23" i="3"/>
  <c r="J21" i="3"/>
  <c r="E21" i="3"/>
  <c r="J91" i="3" s="1"/>
  <c r="J20" i="3"/>
  <c r="J18" i="3"/>
  <c r="E18" i="3"/>
  <c r="F117" i="3" s="1"/>
  <c r="J17" i="3"/>
  <c r="J15" i="3"/>
  <c r="E15" i="3"/>
  <c r="F116" i="3" s="1"/>
  <c r="J14" i="3"/>
  <c r="J12" i="3"/>
  <c r="J114" i="3" s="1"/>
  <c r="E7" i="3"/>
  <c r="E110" i="3"/>
  <c r="J37" i="2"/>
  <c r="J36" i="2"/>
  <c r="AY95" i="1" s="1"/>
  <c r="J35" i="2"/>
  <c r="AX95" i="1" s="1"/>
  <c r="BI482" i="2"/>
  <c r="BH482" i="2"/>
  <c r="BG482" i="2"/>
  <c r="BF482" i="2"/>
  <c r="T482" i="2"/>
  <c r="R482" i="2"/>
  <c r="P482" i="2"/>
  <c r="BI478" i="2"/>
  <c r="BH478" i="2"/>
  <c r="BG478" i="2"/>
  <c r="BF478" i="2"/>
  <c r="T478" i="2"/>
  <c r="R478" i="2"/>
  <c r="P478" i="2"/>
  <c r="BI474" i="2"/>
  <c r="BH474" i="2"/>
  <c r="BG474" i="2"/>
  <c r="BF474" i="2"/>
  <c r="T474" i="2"/>
  <c r="R474" i="2"/>
  <c r="P474" i="2"/>
  <c r="BI469" i="2"/>
  <c r="BH469" i="2"/>
  <c r="BG469" i="2"/>
  <c r="BF469" i="2"/>
  <c r="T469" i="2"/>
  <c r="R469" i="2"/>
  <c r="P469" i="2"/>
  <c r="BI465" i="2"/>
  <c r="BH465" i="2"/>
  <c r="BG465" i="2"/>
  <c r="BF465" i="2"/>
  <c r="T465" i="2"/>
  <c r="R465" i="2"/>
  <c r="P465" i="2"/>
  <c r="BI460" i="2"/>
  <c r="BH460" i="2"/>
  <c r="BG460" i="2"/>
  <c r="BF460" i="2"/>
  <c r="T460" i="2"/>
  <c r="R460" i="2"/>
  <c r="P460" i="2"/>
  <c r="BI456" i="2"/>
  <c r="BH456" i="2"/>
  <c r="BG456" i="2"/>
  <c r="BF456" i="2"/>
  <c r="T456" i="2"/>
  <c r="R456" i="2"/>
  <c r="P456" i="2"/>
  <c r="BI451" i="2"/>
  <c r="BH451" i="2"/>
  <c r="BG451" i="2"/>
  <c r="BF451" i="2"/>
  <c r="T451" i="2"/>
  <c r="R451" i="2"/>
  <c r="P451" i="2"/>
  <c r="BI449" i="2"/>
  <c r="BH449" i="2"/>
  <c r="BG449" i="2"/>
  <c r="BF449" i="2"/>
  <c r="T449" i="2"/>
  <c r="R449" i="2"/>
  <c r="P449" i="2"/>
  <c r="BI446" i="2"/>
  <c r="BH446" i="2"/>
  <c r="BG446" i="2"/>
  <c r="BF446" i="2"/>
  <c r="T446" i="2"/>
  <c r="R446" i="2"/>
  <c r="P446" i="2"/>
  <c r="BI409" i="2"/>
  <c r="BH409" i="2"/>
  <c r="BG409" i="2"/>
  <c r="BF409" i="2"/>
  <c r="T409" i="2"/>
  <c r="R409" i="2"/>
  <c r="P409" i="2"/>
  <c r="BI372" i="2"/>
  <c r="BH372" i="2"/>
  <c r="BG372" i="2"/>
  <c r="BF372" i="2"/>
  <c r="T372" i="2"/>
  <c r="R372" i="2"/>
  <c r="P372" i="2"/>
  <c r="BI370" i="2"/>
  <c r="BH370" i="2"/>
  <c r="BG370" i="2"/>
  <c r="BF370" i="2"/>
  <c r="T370" i="2"/>
  <c r="R370" i="2"/>
  <c r="P370" i="2"/>
  <c r="BI366" i="2"/>
  <c r="BH366" i="2"/>
  <c r="BG366" i="2"/>
  <c r="BF366" i="2"/>
  <c r="T366" i="2"/>
  <c r="R366" i="2"/>
  <c r="P366" i="2"/>
  <c r="BI363" i="2"/>
  <c r="BH363" i="2"/>
  <c r="BG363" i="2"/>
  <c r="BF363" i="2"/>
  <c r="T363" i="2"/>
  <c r="R363" i="2"/>
  <c r="P363" i="2"/>
  <c r="BI361" i="2"/>
  <c r="BH361" i="2"/>
  <c r="BG361" i="2"/>
  <c r="BF361" i="2"/>
  <c r="T361" i="2"/>
  <c r="R361" i="2"/>
  <c r="P361" i="2"/>
  <c r="BI342" i="2"/>
  <c r="BH342" i="2"/>
  <c r="BG342" i="2"/>
  <c r="BF342" i="2"/>
  <c r="T342" i="2"/>
  <c r="R342" i="2"/>
  <c r="P342" i="2"/>
  <c r="BI338" i="2"/>
  <c r="BH338" i="2"/>
  <c r="BG338" i="2"/>
  <c r="BF338" i="2"/>
  <c r="T338" i="2"/>
  <c r="R338" i="2"/>
  <c r="P338" i="2"/>
  <c r="BI333" i="2"/>
  <c r="BH333" i="2"/>
  <c r="BG333" i="2"/>
  <c r="BF333" i="2"/>
  <c r="T333" i="2"/>
  <c r="R333" i="2"/>
  <c r="P333" i="2"/>
  <c r="BI329" i="2"/>
  <c r="BH329" i="2"/>
  <c r="BG329" i="2"/>
  <c r="BF329" i="2"/>
  <c r="T329" i="2"/>
  <c r="R329" i="2"/>
  <c r="P329" i="2"/>
  <c r="BI325" i="2"/>
  <c r="BH325" i="2"/>
  <c r="BG325" i="2"/>
  <c r="BF325" i="2"/>
  <c r="T325" i="2"/>
  <c r="R325" i="2"/>
  <c r="P325" i="2"/>
  <c r="BI321" i="2"/>
  <c r="BH321" i="2"/>
  <c r="BG321" i="2"/>
  <c r="BF321" i="2"/>
  <c r="T321" i="2"/>
  <c r="R321" i="2"/>
  <c r="P321" i="2"/>
  <c r="BI317" i="2"/>
  <c r="BH317" i="2"/>
  <c r="BG317" i="2"/>
  <c r="BF317" i="2"/>
  <c r="T317" i="2"/>
  <c r="R317" i="2"/>
  <c r="P317" i="2"/>
  <c r="BI309" i="2"/>
  <c r="BH309" i="2"/>
  <c r="BG309" i="2"/>
  <c r="BF309" i="2"/>
  <c r="T309" i="2"/>
  <c r="R309" i="2"/>
  <c r="P309" i="2"/>
  <c r="BI305" i="2"/>
  <c r="BH305" i="2"/>
  <c r="BG305" i="2"/>
  <c r="BF305" i="2"/>
  <c r="T305" i="2"/>
  <c r="R305" i="2"/>
  <c r="P305" i="2"/>
  <c r="BI301" i="2"/>
  <c r="BH301" i="2"/>
  <c r="BG301" i="2"/>
  <c r="BF301" i="2"/>
  <c r="T301" i="2"/>
  <c r="R301" i="2"/>
  <c r="P301" i="2"/>
  <c r="BI297" i="2"/>
  <c r="BH297" i="2"/>
  <c r="BG297" i="2"/>
  <c r="BF297" i="2"/>
  <c r="T297" i="2"/>
  <c r="R297" i="2"/>
  <c r="P297" i="2"/>
  <c r="BI293" i="2"/>
  <c r="BH293" i="2"/>
  <c r="BG293" i="2"/>
  <c r="BF293" i="2"/>
  <c r="T293" i="2"/>
  <c r="R293" i="2"/>
  <c r="P293" i="2"/>
  <c r="BI289" i="2"/>
  <c r="BH289" i="2"/>
  <c r="BG289" i="2"/>
  <c r="BF289" i="2"/>
  <c r="T289" i="2"/>
  <c r="R289" i="2"/>
  <c r="P289" i="2"/>
  <c r="BI285" i="2"/>
  <c r="BH285" i="2"/>
  <c r="BG285" i="2"/>
  <c r="BF285" i="2"/>
  <c r="T285" i="2"/>
  <c r="R285" i="2"/>
  <c r="P285" i="2"/>
  <c r="BI281" i="2"/>
  <c r="BH281" i="2"/>
  <c r="BG281" i="2"/>
  <c r="BF281" i="2"/>
  <c r="T281" i="2"/>
  <c r="R281" i="2"/>
  <c r="P281" i="2"/>
  <c r="BI277" i="2"/>
  <c r="BH277" i="2"/>
  <c r="BG277" i="2"/>
  <c r="BF277" i="2"/>
  <c r="T277" i="2"/>
  <c r="R277" i="2"/>
  <c r="P277" i="2"/>
  <c r="BI273" i="2"/>
  <c r="BH273" i="2"/>
  <c r="BG273" i="2"/>
  <c r="BF273" i="2"/>
  <c r="T273" i="2"/>
  <c r="R273" i="2"/>
  <c r="P273" i="2"/>
  <c r="BI269" i="2"/>
  <c r="BH269" i="2"/>
  <c r="BG269" i="2"/>
  <c r="BF269" i="2"/>
  <c r="T269" i="2"/>
  <c r="R269" i="2"/>
  <c r="P269" i="2"/>
  <c r="BI265" i="2"/>
  <c r="BH265" i="2"/>
  <c r="BG265" i="2"/>
  <c r="BF265" i="2"/>
  <c r="T265" i="2"/>
  <c r="R265" i="2"/>
  <c r="P265" i="2"/>
  <c r="BI236" i="2"/>
  <c r="BH236" i="2"/>
  <c r="BG236" i="2"/>
  <c r="BF236" i="2"/>
  <c r="T236" i="2"/>
  <c r="R236" i="2"/>
  <c r="P236" i="2"/>
  <c r="BI232" i="2"/>
  <c r="BH232" i="2"/>
  <c r="BG232" i="2"/>
  <c r="BF232" i="2"/>
  <c r="T232" i="2"/>
  <c r="R232" i="2"/>
  <c r="P232" i="2"/>
  <c r="BI228" i="2"/>
  <c r="BH228" i="2"/>
  <c r="BG228" i="2"/>
  <c r="BF228" i="2"/>
  <c r="T228" i="2"/>
  <c r="R228" i="2"/>
  <c r="P228" i="2"/>
  <c r="BI224" i="2"/>
  <c r="BH224" i="2"/>
  <c r="BG224" i="2"/>
  <c r="BF224" i="2"/>
  <c r="T224" i="2"/>
  <c r="R224" i="2"/>
  <c r="P224" i="2"/>
  <c r="BI220" i="2"/>
  <c r="BH220" i="2"/>
  <c r="BG220" i="2"/>
  <c r="BF220" i="2"/>
  <c r="T220" i="2"/>
  <c r="T219" i="2" s="1"/>
  <c r="R220" i="2"/>
  <c r="R219" i="2" s="1"/>
  <c r="P220" i="2"/>
  <c r="P219" i="2" s="1"/>
  <c r="BI217" i="2"/>
  <c r="BH217" i="2"/>
  <c r="BG217" i="2"/>
  <c r="BF217" i="2"/>
  <c r="T217" i="2"/>
  <c r="R217" i="2"/>
  <c r="P217" i="2"/>
  <c r="BI213" i="2"/>
  <c r="BH213" i="2"/>
  <c r="BG213" i="2"/>
  <c r="BF213" i="2"/>
  <c r="T213" i="2"/>
  <c r="R213" i="2"/>
  <c r="P213" i="2"/>
  <c r="BI211" i="2"/>
  <c r="BH211" i="2"/>
  <c r="BG211" i="2"/>
  <c r="BF211" i="2"/>
  <c r="T211" i="2"/>
  <c r="R211" i="2"/>
  <c r="P211" i="2"/>
  <c r="BI209" i="2"/>
  <c r="BH209" i="2"/>
  <c r="BG209" i="2"/>
  <c r="BF209" i="2"/>
  <c r="T209" i="2"/>
  <c r="R209" i="2"/>
  <c r="P209" i="2"/>
  <c r="BI188" i="2"/>
  <c r="BH188" i="2"/>
  <c r="BG188" i="2"/>
  <c r="BF188" i="2"/>
  <c r="T188" i="2"/>
  <c r="R188" i="2"/>
  <c r="P188" i="2"/>
  <c r="BI184" i="2"/>
  <c r="BH184" i="2"/>
  <c r="BG184" i="2"/>
  <c r="BF184" i="2"/>
  <c r="T184" i="2"/>
  <c r="R184" i="2"/>
  <c r="P184" i="2"/>
  <c r="BI180" i="2"/>
  <c r="BH180" i="2"/>
  <c r="BG180" i="2"/>
  <c r="BF180" i="2"/>
  <c r="T180" i="2"/>
  <c r="R180" i="2"/>
  <c r="P180" i="2"/>
  <c r="BI176" i="2"/>
  <c r="BH176" i="2"/>
  <c r="BG176" i="2"/>
  <c r="BF176" i="2"/>
  <c r="T176" i="2"/>
  <c r="R176" i="2"/>
  <c r="P176" i="2"/>
  <c r="BI172" i="2"/>
  <c r="BH172" i="2"/>
  <c r="BG172" i="2"/>
  <c r="BF172" i="2"/>
  <c r="T172" i="2"/>
  <c r="R172" i="2"/>
  <c r="P172" i="2"/>
  <c r="BI169" i="2"/>
  <c r="BH169" i="2"/>
  <c r="BG169" i="2"/>
  <c r="BF169" i="2"/>
  <c r="T169" i="2"/>
  <c r="R169" i="2"/>
  <c r="P169" i="2"/>
  <c r="BI131" i="2"/>
  <c r="BH131" i="2"/>
  <c r="BG131" i="2"/>
  <c r="BF131" i="2"/>
  <c r="T131" i="2"/>
  <c r="R131" i="2"/>
  <c r="P131" i="2"/>
  <c r="F122" i="2"/>
  <c r="E120" i="2"/>
  <c r="F89" i="2"/>
  <c r="E87" i="2"/>
  <c r="J24" i="2"/>
  <c r="E24" i="2"/>
  <c r="J125" i="2" s="1"/>
  <c r="J23" i="2"/>
  <c r="J21" i="2"/>
  <c r="E21" i="2"/>
  <c r="J124" i="2" s="1"/>
  <c r="J20" i="2"/>
  <c r="J18" i="2"/>
  <c r="E18" i="2"/>
  <c r="F125" i="2" s="1"/>
  <c r="J17" i="2"/>
  <c r="J15" i="2"/>
  <c r="E15" i="2"/>
  <c r="F124" i="2" s="1"/>
  <c r="J14" i="2"/>
  <c r="J12" i="2"/>
  <c r="J122" i="2" s="1"/>
  <c r="E7" i="2"/>
  <c r="E118" i="2" s="1"/>
  <c r="L90" i="1"/>
  <c r="AM90" i="1"/>
  <c r="AM89" i="1"/>
  <c r="L89" i="1"/>
  <c r="AM87" i="1"/>
  <c r="L87" i="1"/>
  <c r="L85" i="1"/>
  <c r="L84" i="1"/>
  <c r="BK478" i="2"/>
  <c r="J465" i="2"/>
  <c r="BK449" i="2"/>
  <c r="BK372" i="2"/>
  <c r="J361" i="2"/>
  <c r="BK333" i="2"/>
  <c r="BK317" i="2"/>
  <c r="J305" i="2"/>
  <c r="BK289" i="2"/>
  <c r="BK273" i="2"/>
  <c r="J236" i="2"/>
  <c r="J224" i="2"/>
  <c r="J223" i="2" s="1"/>
  <c r="J211" i="2"/>
  <c r="BK184" i="2"/>
  <c r="J169" i="2"/>
  <c r="J123" i="3"/>
  <c r="BK141" i="3"/>
  <c r="BK123" i="3"/>
  <c r="BK136" i="3"/>
  <c r="J478" i="2"/>
  <c r="J460" i="2"/>
  <c r="J449" i="2"/>
  <c r="J409" i="2"/>
  <c r="BK363" i="2"/>
  <c r="J342" i="2"/>
  <c r="J325" i="2"/>
  <c r="BK309" i="2"/>
  <c r="BK293" i="2"/>
  <c r="J285" i="2"/>
  <c r="BK269" i="2"/>
  <c r="BK232" i="2"/>
  <c r="BK213" i="2"/>
  <c r="J188" i="2"/>
  <c r="J176" i="2"/>
  <c r="AS94" i="1"/>
  <c r="BK127" i="3"/>
  <c r="J141" i="3"/>
  <c r="J474" i="2"/>
  <c r="BK460" i="2"/>
  <c r="BK446" i="2"/>
  <c r="BK370" i="2"/>
  <c r="BK361" i="2"/>
  <c r="BK329" i="2"/>
  <c r="J321" i="2"/>
  <c r="BK301" i="2"/>
  <c r="J293" i="2"/>
  <c r="J281" i="2"/>
  <c r="BK236" i="2"/>
  <c r="BK220" i="2"/>
  <c r="BK211" i="2"/>
  <c r="J180" i="2"/>
  <c r="BK131" i="2"/>
  <c r="BK469" i="2"/>
  <c r="BK456" i="2"/>
  <c r="BK409" i="2"/>
  <c r="BK366" i="2"/>
  <c r="BK338" i="2"/>
  <c r="BK325" i="2"/>
  <c r="J317" i="2"/>
  <c r="J297" i="2"/>
  <c r="BK277" i="2"/>
  <c r="J269" i="2"/>
  <c r="J228" i="2"/>
  <c r="BK217" i="2"/>
  <c r="J209" i="2"/>
  <c r="BK172" i="2"/>
  <c r="BK482" i="2"/>
  <c r="J469" i="2"/>
  <c r="BK451" i="2"/>
  <c r="J370" i="2"/>
  <c r="BK342" i="2"/>
  <c r="J329" i="2"/>
  <c r="J309" i="2"/>
  <c r="BK297" i="2"/>
  <c r="BK285" i="2"/>
  <c r="J273" i="2"/>
  <c r="J232" i="2"/>
  <c r="J220" i="2"/>
  <c r="BK209" i="2"/>
  <c r="BK180" i="2"/>
  <c r="BK169" i="2"/>
  <c r="BK474" i="2"/>
  <c r="J456" i="2"/>
  <c r="J446" i="2"/>
  <c r="J366" i="2"/>
  <c r="J338" i="2"/>
  <c r="BK321" i="2"/>
  <c r="J301" i="2"/>
  <c r="BK281" i="2"/>
  <c r="BK265" i="2"/>
  <c r="BK228" i="2"/>
  <c r="J217" i="2"/>
  <c r="BK188" i="2"/>
  <c r="BK176" i="2"/>
  <c r="J131" i="2"/>
  <c r="J136" i="3"/>
  <c r="J132" i="3"/>
  <c r="BK132" i="3"/>
  <c r="J127" i="3"/>
  <c r="J482" i="2"/>
  <c r="BK465" i="2"/>
  <c r="J451" i="2"/>
  <c r="J372" i="2"/>
  <c r="J363" i="2"/>
  <c r="J333" i="2"/>
  <c r="BK305" i="2"/>
  <c r="J289" i="2"/>
  <c r="J277" i="2"/>
  <c r="J265" i="2"/>
  <c r="BK224" i="2"/>
  <c r="J213" i="2"/>
  <c r="J184" i="2"/>
  <c r="J172" i="2"/>
  <c r="F37" i="2" l="1"/>
  <c r="BD95" i="1" s="1"/>
  <c r="J34" i="2"/>
  <c r="AW95" i="1" s="1"/>
  <c r="F35" i="2"/>
  <c r="BB95" i="1" s="1"/>
  <c r="F36" i="2"/>
  <c r="BC95" i="1" s="1"/>
  <c r="F34" i="2"/>
  <c r="BA95" i="1" s="1"/>
  <c r="P130" i="2"/>
  <c r="P171" i="2"/>
  <c r="P208" i="2"/>
  <c r="BK365" i="2"/>
  <c r="J365" i="2" s="1"/>
  <c r="J104" i="2" s="1"/>
  <c r="T223" i="2"/>
  <c r="P122" i="3"/>
  <c r="R131" i="3"/>
  <c r="BK130" i="2"/>
  <c r="J130" i="2" s="1"/>
  <c r="BK223" i="2"/>
  <c r="J103" i="2" s="1"/>
  <c r="R122" i="3"/>
  <c r="R121" i="3"/>
  <c r="R120" i="3" s="1"/>
  <c r="T131" i="3"/>
  <c r="P223" i="2"/>
  <c r="BK122" i="3"/>
  <c r="J122" i="3" s="1"/>
  <c r="J98" i="3" s="1"/>
  <c r="BK171" i="2"/>
  <c r="J171" i="2" s="1"/>
  <c r="J99" i="2" s="1"/>
  <c r="BK208" i="2"/>
  <c r="J208" i="2" s="1"/>
  <c r="J100" i="2" s="1"/>
  <c r="P365" i="2"/>
  <c r="BK131" i="3"/>
  <c r="J131" i="3" s="1"/>
  <c r="J99" i="3" s="1"/>
  <c r="T130" i="2"/>
  <c r="T171" i="2"/>
  <c r="T208" i="2"/>
  <c r="T365" i="2"/>
  <c r="P448" i="2"/>
  <c r="T448" i="2"/>
  <c r="P455" i="2"/>
  <c r="T455" i="2"/>
  <c r="P464" i="2"/>
  <c r="R464" i="2"/>
  <c r="BK473" i="2"/>
  <c r="J473" i="2" s="1"/>
  <c r="J108" i="2" s="1"/>
  <c r="R473" i="2"/>
  <c r="P131" i="3"/>
  <c r="R130" i="2"/>
  <c r="R171" i="2"/>
  <c r="R208" i="2"/>
  <c r="R365" i="2"/>
  <c r="BK448" i="2"/>
  <c r="J448" i="2" s="1"/>
  <c r="J105" i="2" s="1"/>
  <c r="R448" i="2"/>
  <c r="BK455" i="2"/>
  <c r="J455" i="2" s="1"/>
  <c r="J106" i="2" s="1"/>
  <c r="R455" i="2"/>
  <c r="BK464" i="2"/>
  <c r="J464" i="2" s="1"/>
  <c r="J107" i="2" s="1"/>
  <c r="T464" i="2"/>
  <c r="P473" i="2"/>
  <c r="T473" i="2"/>
  <c r="T122" i="3"/>
  <c r="T121" i="3"/>
  <c r="T120" i="3"/>
  <c r="R223" i="2"/>
  <c r="BK140" i="3"/>
  <c r="J140" i="3"/>
  <c r="J100" i="3" s="1"/>
  <c r="BK219" i="2"/>
  <c r="J219" i="2" s="1"/>
  <c r="J101" i="2" s="1"/>
  <c r="E85" i="3"/>
  <c r="F92" i="3"/>
  <c r="J117" i="3"/>
  <c r="BE132" i="3"/>
  <c r="BE141" i="3"/>
  <c r="F91" i="3"/>
  <c r="J89" i="3"/>
  <c r="BE136" i="3"/>
  <c r="J116" i="3"/>
  <c r="BE123" i="3"/>
  <c r="BE127" i="3"/>
  <c r="E85" i="2"/>
  <c r="J89" i="2"/>
  <c r="F91" i="2"/>
  <c r="J91" i="2"/>
  <c r="F92" i="2"/>
  <c r="J92" i="2"/>
  <c r="BE131" i="2"/>
  <c r="BE169" i="2"/>
  <c r="BE172" i="2"/>
  <c r="BE176" i="2"/>
  <c r="BE180" i="2"/>
  <c r="BE184" i="2"/>
  <c r="BE188" i="2"/>
  <c r="BE209" i="2"/>
  <c r="BE211" i="2"/>
  <c r="BE213" i="2"/>
  <c r="BE217" i="2"/>
  <c r="BE220" i="2"/>
  <c r="BE224" i="2"/>
  <c r="BE228" i="2"/>
  <c r="BE232" i="2"/>
  <c r="BE236" i="2"/>
  <c r="BE265" i="2"/>
  <c r="BE269" i="2"/>
  <c r="BE273" i="2"/>
  <c r="BE277" i="2"/>
  <c r="BE281" i="2"/>
  <c r="BE285" i="2"/>
  <c r="BE289" i="2"/>
  <c r="BE293" i="2"/>
  <c r="BE297" i="2"/>
  <c r="BE301" i="2"/>
  <c r="BE305" i="2"/>
  <c r="BE309" i="2"/>
  <c r="BE317" i="2"/>
  <c r="BE321" i="2"/>
  <c r="BE325" i="2"/>
  <c r="BE329" i="2"/>
  <c r="BE333" i="2"/>
  <c r="BE338" i="2"/>
  <c r="BE342" i="2"/>
  <c r="BE361" i="2"/>
  <c r="BE363" i="2"/>
  <c r="BE366" i="2"/>
  <c r="BE370" i="2"/>
  <c r="BE372" i="2"/>
  <c r="BE409" i="2"/>
  <c r="BE446" i="2"/>
  <c r="BE449" i="2"/>
  <c r="BE451" i="2"/>
  <c r="BE456" i="2"/>
  <c r="BE460" i="2"/>
  <c r="BE465" i="2"/>
  <c r="BE469" i="2"/>
  <c r="BE474" i="2"/>
  <c r="BE478" i="2"/>
  <c r="BE482" i="2"/>
  <c r="F35" i="3"/>
  <c r="BB96" i="1" s="1"/>
  <c r="F36" i="3"/>
  <c r="BC96" i="1" s="1"/>
  <c r="J34" i="3"/>
  <c r="AW96" i="1" s="1"/>
  <c r="F37" i="3"/>
  <c r="BD96" i="1" s="1"/>
  <c r="F34" i="3"/>
  <c r="BA96" i="1" s="1"/>
  <c r="J129" i="2" l="1"/>
  <c r="J222" i="2"/>
  <c r="J98" i="2"/>
  <c r="R222" i="2"/>
  <c r="BD94" i="1"/>
  <c r="W33" i="1" s="1"/>
  <c r="BB94" i="1"/>
  <c r="W31" i="1" s="1"/>
  <c r="BC94" i="1"/>
  <c r="W32" i="1" s="1"/>
  <c r="BA94" i="1"/>
  <c r="W30" i="1" s="1"/>
  <c r="BK222" i="2"/>
  <c r="T129" i="2"/>
  <c r="P222" i="2"/>
  <c r="R129" i="2"/>
  <c r="R128" i="2" s="1"/>
  <c r="BK129" i="2"/>
  <c r="P121" i="3"/>
  <c r="P120" i="3"/>
  <c r="AU96" i="1"/>
  <c r="T222" i="2"/>
  <c r="P129" i="2"/>
  <c r="BK121" i="3"/>
  <c r="BK120" i="3" s="1"/>
  <c r="J120" i="3" s="1"/>
  <c r="J96" i="3" s="1"/>
  <c r="F33" i="3"/>
  <c r="AZ96" i="1" s="1"/>
  <c r="F33" i="2"/>
  <c r="AZ95" i="1" s="1"/>
  <c r="J33" i="3"/>
  <c r="AV96" i="1" s="1"/>
  <c r="AT96" i="1" s="1"/>
  <c r="J33" i="2"/>
  <c r="AV95" i="1" s="1"/>
  <c r="AT95" i="1" s="1"/>
  <c r="J128" i="2" l="1"/>
  <c r="J102" i="2"/>
  <c r="P128" i="2"/>
  <c r="AU95" i="1" s="1"/>
  <c r="AU94" i="1" s="1"/>
  <c r="AW94" i="1"/>
  <c r="AK30" i="1" s="1"/>
  <c r="BK128" i="2"/>
  <c r="J97" i="2"/>
  <c r="AX94" i="1"/>
  <c r="AY94" i="1"/>
  <c r="T128" i="2"/>
  <c r="J121" i="3"/>
  <c r="J97" i="3"/>
  <c r="J30" i="3"/>
  <c r="AG96" i="1" s="1"/>
  <c r="AZ94" i="1"/>
  <c r="W29" i="1" s="1"/>
  <c r="J96" i="2" l="1"/>
  <c r="J30" i="2"/>
  <c r="AG95" i="1" s="1"/>
  <c r="AG94" i="1" s="1"/>
  <c r="AK26" i="1" s="1"/>
  <c r="J39" i="3"/>
  <c r="AN96" i="1"/>
  <c r="AV94" i="1"/>
  <c r="AK29" i="1" s="1"/>
  <c r="J39" i="2" l="1"/>
  <c r="AK35" i="1"/>
  <c r="AN95" i="1"/>
  <c r="AT94" i="1"/>
  <c r="AN94" i="1" s="1"/>
</calcChain>
</file>

<file path=xl/sharedStrings.xml><?xml version="1.0" encoding="utf-8"?>
<sst xmlns="http://schemas.openxmlformats.org/spreadsheetml/2006/main" count="3731" uniqueCount="470">
  <si>
    <t>Export Komplet</t>
  </si>
  <si>
    <t/>
  </si>
  <si>
    <t>2.0</t>
  </si>
  <si>
    <t>ZAMOK</t>
  </si>
  <si>
    <t>False</t>
  </si>
  <si>
    <t>{5babbcb7-5eb7-4147-b896-3c7ce3e3797a}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</si>
  <si>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</si>
  <si>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</si>
  <si>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</si>
  <si>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</si>
  <si>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</si>
  <si>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</si>
  <si>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</si>
  <si>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</si>
  <si>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2518-2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</si>
  <si>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</si>
  <si>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</si>
  <si>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OKNA SZŠ V KLATOVECH</t>
  </si>
  <si>
    <t>KSO:</t>
  </si>
  <si>
    <t>CC-CZ:</t>
  </si>
  <si>
    <t>Místo:</t>
  </si>
  <si>
    <t xml:space="preserve"> </t>
  </si>
  <si>
    <t>Datum:</t>
  </si>
  <si>
    <t>Zadavatel:</t>
  </si>
  <si>
    <t>IČ:</t>
  </si>
  <si>
    <t>VOŠ, OA, Střední zdravotnická. škola a ja....</t>
  </si>
  <si>
    <t>DIČ:</t>
  </si>
  <si>
    <t>Uchazeč:</t>
  </si>
  <si>
    <t>Vyplň údaj</t>
  </si>
  <si>
    <t>Projektant: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</si>
  <si>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</si>
  <si>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</si>
  <si>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</si>
  <si>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</si>
  <si>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</si>
  <si>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</si>
  <si>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</si>
  <si>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</si>
  <si>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</si>
  <si>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</si>
  <si>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</si>
  <si>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</si>
  <si>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</si>
  <si>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</si>
  <si>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</si>
  <si>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</si>
  <si>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</si>
  <si>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</si>
  <si>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</si>
  <si>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</si>
  <si>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</si>
  <si>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</si>
  <si>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</si>
  <si>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</si>
  <si>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</si>
  <si>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</si>
  <si>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</si>
  <si>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</si>
  <si>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</si>
  <si>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</si>
  <si>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</si>
  <si>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</si>
  <si>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</si>
  <si>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</si>
  <si>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</si>
  <si>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</si>
  <si>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</si>
  <si>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</si>
  <si>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</si>
  <si>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</si>
  <si>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</si>
  <si>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</si>
  <si>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</si>
  <si>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</si>
  <si>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</si>
  <si>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</si>
  <si>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</si>
  <si>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</si>
  <si>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01</t>
  </si>
  <si>
    <t>Architektonicko stav...</t>
  </si>
  <si>
    <t>STA</t>
  </si>
  <si>
    <t>1</t>
  </si>
  <si>
    <t>{d805accf-93ca-430f-9f5f-3ed93e477a64}</t>
  </si>
  <si>
    <t>2</t>
  </si>
  <si>
    <t>VON</t>
  </si>
  <si>
    <t>{770feae7-3442-4032-a082-f020acd082d0}</t>
  </si>
  <si>
    <t>KRYCÍ LIST SOUPISU PRACÍ</t>
  </si>
  <si>
    <t>Objekt:</t>
  </si>
  <si>
    <t>01 - Architektonicko stav...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</si>
  <si>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</si>
  <si>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</si>
  <si>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</si>
  <si>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</si>
  <si>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</si>
  <si>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</si>
  <si>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6 - Úpravy povrchů, podlahy a osazování výplní</t>
  </si>
  <si>
    <t xml:space="preserve">    9 - Ostatní konstrukce a práce, bourání</t>
  </si>
  <si>
    <t xml:space="preserve">    997 - Doprava suti a vybouraných hmot</t>
  </si>
  <si>
    <t xml:space="preserve">    998 - Přesun hmot</t>
  </si>
  <si>
    <t>PSV - Práce a dodávky PSV</t>
  </si>
  <si>
    <t xml:space="preserve">    766 - Konstrukce truhlářské</t>
  </si>
  <si>
    <t xml:space="preserve">    767 - Konstrukce zámečnické</t>
  </si>
  <si>
    <t xml:space="preserve">    781 - Dokončovací práce - obklady</t>
  </si>
  <si>
    <t xml:space="preserve">    783 - Dokončovací práce - nátěry</t>
  </si>
  <si>
    <t xml:space="preserve">    784 - Dokončovací práce - malby a tapety</t>
  </si>
  <si>
    <t xml:space="preserve">    786 - Dokončovací práce - čalounické úpravy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</si>
  <si>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</si>
  <si>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</si>
  <si>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</si>
  <si>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</si>
  <si>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</si>
  <si>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</si>
  <si>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</si>
  <si>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</si>
  <si>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</si>
  <si>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</si>
  <si>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</si>
  <si>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</si>
  <si>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</si>
  <si>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</si>
  <si>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</si>
  <si>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</si>
  <si>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6</t>
  </si>
  <si>
    <t>Úpravy povrchů, podlahy a osazování výplní</t>
  </si>
  <si>
    <t>K</t>
  </si>
  <si>
    <t>612325302</t>
  </si>
  <si>
    <t>Vápenocementová štuková omítka ostění nebo nadpraží</t>
  </si>
  <si>
    <t>m2</t>
  </si>
  <si>
    <t>4</t>
  </si>
  <si>
    <t>PP</t>
  </si>
  <si>
    <t>Vápenocementová omítka ostění nebo nadpraží štuková dvouvrstvá</t>
  </si>
  <si>
    <t>VV</t>
  </si>
  <si>
    <t>"O01</t>
  </si>
  <si>
    <t>((0,6+0,6+2,7+2,7)*3)*0,3</t>
  </si>
  <si>
    <t>"O02</t>
  </si>
  <si>
    <t>((1,2+1,2+1,6+1,6)*2)*0,3</t>
  </si>
  <si>
    <t>"O03</t>
  </si>
  <si>
    <t>((1,2+1,2+1,6+1,6)*6)*0,3</t>
  </si>
  <si>
    <t>"O04</t>
  </si>
  <si>
    <t>((0,9+0,9+1,6+1,6)*6)*0,3</t>
  </si>
  <si>
    <t>"O05</t>
  </si>
  <si>
    <t>((1,8+1,8+1,8+1,8)*6)*0,3</t>
  </si>
  <si>
    <t>"O06</t>
  </si>
  <si>
    <t>((1,2+1,2+1,6+1,6)*10)*0,3</t>
  </si>
  <si>
    <t>"O07</t>
  </si>
  <si>
    <t>((1,5+1,5+1,85+1,85)*8)*0,3</t>
  </si>
  <si>
    <t>"O08</t>
  </si>
  <si>
    <t>((1,2+1,2+1,5+1,5)*3)*0,3</t>
  </si>
  <si>
    <t>"O09</t>
  </si>
  <si>
    <t>((1,2+1,2+1,5+1,5)*4)*0,3</t>
  </si>
  <si>
    <t>"O10</t>
  </si>
  <si>
    <t>((1,5+1,5+1,3+1,3)*4)*0,3</t>
  </si>
  <si>
    <t>"O11</t>
  </si>
  <si>
    <t>((0,9+0,9+0,6+0,6)*4)*0,3</t>
  </si>
  <si>
    <t>"O12</t>
  </si>
  <si>
    <t>((2,7+2,7+2,7+2,7)*1)*0,3</t>
  </si>
  <si>
    <t>"O13</t>
  </si>
  <si>
    <t>((3,5+3,5+2,1+2,1)*1)*0,3</t>
  </si>
  <si>
    <t>"O14</t>
  </si>
  <si>
    <t>((1,8+1,8+1,8+1,8)*12)*0,3</t>
  </si>
  <si>
    <t>"O15</t>
  </si>
  <si>
    <t>((1,5+1,5+1,5+1,5)*16)*0,3</t>
  </si>
  <si>
    <t>"O16</t>
  </si>
  <si>
    <t>((1,8+1,8+1,5+1,5)*6)*0,3</t>
  </si>
  <si>
    <t>"O17</t>
  </si>
  <si>
    <t>((1,5+1,5+1,5+1,5)*7)*0,3</t>
  </si>
  <si>
    <t>Součet</t>
  </si>
  <si>
    <t>622326259</t>
  </si>
  <si>
    <t>Oprava vnější vápenocementové omítky s celoplošným přeštukováním členitosti 1 v rozsahu přes 80 do 100 %</t>
  </si>
  <si>
    <t>Oprava vápenocementové omítky s celoplošným přeštukováním vnějších ploch stupně členitosti 1, v rozsahu opravované plochy přes 80 do 100%</t>
  </si>
  <si>
    <t>9</t>
  </si>
  <si>
    <t>Ostatní konstrukce a práce, bourání</t>
  </si>
  <si>
    <t>941111112</t>
  </si>
  <si>
    <t>Montáž lešení řadového trubkového lehkého s podlahami zatížení do 200 kg/m2 š od 0,6 do 0,9 m v přes 10 do 25 m</t>
  </si>
  <si>
    <t>Lešení řadové trubkové lehké pracovní s podlahami s provozním zatížením tř. 3 do 200 kg/m2 šířky tř. W06 od 0,6 do 0,9 m výšky přes 10 do 25 m montáž</t>
  </si>
  <si>
    <t>64</t>
  </si>
  <si>
    <t>941111212</t>
  </si>
  <si>
    <t>Příplatek k lešení řadovému trubkovému lehkému s podlahami do 200 kg/m2 š od 0,6 do 0,9 m v přes 10 do 25 m za každý den použití</t>
  </si>
  <si>
    <t>8</t>
  </si>
  <si>
    <t>Lešení řadové trubkové lehké pracovní s podlahami s provozním zatížením tř. 3 do 200 kg/m2 šířky tř. W06 od 0,6 do 0,9 m výšky přes 10 do 25 m příplatek k ceně za každý den použití</t>
  </si>
  <si>
    <t>941111812</t>
  </si>
  <si>
    <t>Demontáž lešení řadového trubkového lehkého s podlahami zatížení do 200 kg/m2 š od 0,6 do 0,9 m v přes 10 do 25 m</t>
  </si>
  <si>
    <t>10</t>
  </si>
  <si>
    <t>Lešení řadové trubkové lehké pracovní s podlahami s provozním zatížením tř. 3 do 200 kg/m2 šířky tř. W06 od 0,6 do 0,9 m výšky přes 10 do 25 m demontáž</t>
  </si>
  <si>
    <t>66</t>
  </si>
  <si>
    <t>952901111</t>
  </si>
  <si>
    <t>Vyčištění budov bytové a občanské výstavby při výšce podlaží do 4 m</t>
  </si>
  <si>
    <t>Vyčištění budov nebo objektů před předáním do užívání budov bytové nebo občanské výstavby, světlé výšky podlaží do 4 m</t>
  </si>
  <si>
    <t>520</t>
  </si>
  <si>
    <t>7</t>
  </si>
  <si>
    <t>968062356</t>
  </si>
  <si>
    <t>Vybourání dřevěných rámů oken dvojitých včetně křídel pl do 4 m2</t>
  </si>
  <si>
    <t>14</t>
  </si>
  <si>
    <t>Vybourání dřevěných rámů oken s křídly, dveřních zárubní, vrat, stěn, ostění nebo obkladů rámů oken s křídly dvojitých, plochy do 4 m2</t>
  </si>
  <si>
    <t>2,7*0,6*3</t>
  </si>
  <si>
    <t>1,2*1,6*2</t>
  </si>
  <si>
    <t>1,2*1,6*6</t>
  </si>
  <si>
    <t>0,9*1,6*6</t>
  </si>
  <si>
    <t>1,8*1,8*6</t>
  </si>
  <si>
    <t>1,2*1,6*10</t>
  </si>
  <si>
    <t>1,5*1,85*8</t>
  </si>
  <si>
    <t>1,2*1,5*3</t>
  </si>
  <si>
    <t>1,2*1,5*4</t>
  </si>
  <si>
    <t>1,5*1,3*4</t>
  </si>
  <si>
    <t>0,9*0,6*4</t>
  </si>
  <si>
    <t>2,7*2,7*1</t>
  </si>
  <si>
    <t>2,1*3,5*1</t>
  </si>
  <si>
    <t>1,8*1,8*12</t>
  </si>
  <si>
    <t>1,5*1,5*16</t>
  </si>
  <si>
    <t>1,8*1,5*6</t>
  </si>
  <si>
    <t>1,5*1,5*7</t>
  </si>
  <si>
    <t>997</t>
  </si>
  <si>
    <t>Doprava suti a vybouraných hmot</t>
  </si>
  <si>
    <t>997013153</t>
  </si>
  <si>
    <t>Vnitrostaveništní doprava suti a vybouraných hmot pro budovy v přes 9 do 12 m s omezením mechanizace</t>
  </si>
  <si>
    <t>t</t>
  </si>
  <si>
    <t>16</t>
  </si>
  <si>
    <t>Vnitrostaveništní doprava suti a vybouraných hmot vodorovně do 50 m s naložením s omezením mechanizace pro budovy a haly výšky přes 9 do 12 m</t>
  </si>
  <si>
    <t>997013501</t>
  </si>
  <si>
    <t>Odvoz suti a vybouraných hmot na skládku nebo meziskládku do 1 km se složením</t>
  </si>
  <si>
    <t>18</t>
  </si>
  <si>
    <t>Odvoz suti a vybouraných hmot na skládku nebo meziskládku se složením, na vzdálenost do 1 km</t>
  </si>
  <si>
    <t>997013509</t>
  </si>
  <si>
    <t>Příplatek k odvozu suti a vybouraných hmot na skládku ZKD 1 km přes 1 km</t>
  </si>
  <si>
    <t>20</t>
  </si>
  <si>
    <t>Odvoz suti a vybouraných hmot na skládku nebo meziskládku se složením, na vzdálenost Příplatek k ceně za každý další započatý 1 km přes 1 km</t>
  </si>
  <si>
    <t>12,621*19</t>
  </si>
  <si>
    <t>997013811</t>
  </si>
  <si>
    <t>Poplatek za uložení na skládce (skládkovné) stavebního odpadu dřevěného kód odpadu 17 02 01</t>
  </si>
  <si>
    <t>22</t>
  </si>
  <si>
    <t>Poplatek za uložení stavebního odpadu na skládce (skládkovné) dřevěného zatříděného do Katalogu odpadů pod kódem 17 02 01</t>
  </si>
  <si>
    <t>998</t>
  </si>
  <si>
    <t>Přesun hmot</t>
  </si>
  <si>
    <t>26</t>
  </si>
  <si>
    <t>998011009</t>
  </si>
  <si>
    <t>Přesun hmot pro budovy zděné s omezením mechanizace pro budovy v přes 6 do 12 m</t>
  </si>
  <si>
    <t>24</t>
  </si>
  <si>
    <t>Přesun hmot pro budovy občanské výstavby, bydlení, výrobu a služby s nosnou svislou konstrukcí zděnou z cihel, tvárnic nebo kamene vodorovná dopravní vzdálenost do 100 m s omezením mechanizace pro budovy výšky přes 6 do 12 m</t>
  </si>
  <si>
    <t>PSV</t>
  </si>
  <si>
    <t>Práce a dodávky PSV</t>
  </si>
  <si>
    <t>766</t>
  </si>
  <si>
    <t>Konstrukce truhlářské</t>
  </si>
  <si>
    <t>766622131</t>
  </si>
  <si>
    <t>Montáž plastových oken plochy přes 1 m2 otevíravých v do 1,5 m s rámem do zdiva</t>
  </si>
  <si>
    <t>Montáž oken plastových včetně montáže rámu plochy přes 1 m2 otevíravých do zdiva, výšky do 1,5 m</t>
  </si>
  <si>
    <t>13,875</t>
  </si>
  <si>
    <t>40</t>
  </si>
  <si>
    <t>M</t>
  </si>
  <si>
    <t>611O01</t>
  </si>
  <si>
    <t>ks</t>
  </si>
  <si>
    <t>32</t>
  </si>
  <si>
    <t>28</t>
  </si>
  <si>
    <t>3</t>
  </si>
  <si>
    <t>611O10</t>
  </si>
  <si>
    <t>Dvojdílné okno  + příslušenství - O10</t>
  </si>
  <si>
    <t>30</t>
  </si>
  <si>
    <t>766622132</t>
  </si>
  <si>
    <t>Montáž plastových oken plochy přes 1 m2 otevíravých v do 2,5 m s rámem do zdiva</t>
  </si>
  <si>
    <t>Montáž oken plastových včetně montáže rámu plochy přes 1 m2 otevíravých do zdiva, výšky přes 1,5 do 2,5 m</t>
  </si>
  <si>
    <t>"O02 - kompletní dodávka dle specifikace PD</t>
  </si>
  <si>
    <t>"O03 - kompletní dodávka dle specifikace PD</t>
  </si>
  <si>
    <t>"O04 - kompletní dodávka dle specifikace PD</t>
  </si>
  <si>
    <t>"O05 - kompletní dodávka dle specifikace PD</t>
  </si>
  <si>
    <t>"O06 - kompletní dodávka dle specifikace PD</t>
  </si>
  <si>
    <t>"O07 - kompletní dodávka dle specifikace PD</t>
  </si>
  <si>
    <t>"O08 - kompletní dodávka dle specifikace PD</t>
  </si>
  <si>
    <t>"O09 - kompletní dodávka dle specifikace PD</t>
  </si>
  <si>
    <t>"O14 - kompletní dodávka dle specifikace PD</t>
  </si>
  <si>
    <t>"O15 - kompletní dodávka dle specifikace PD</t>
  </si>
  <si>
    <t>"O16 - kompletní dodávka dle specifikace PD</t>
  </si>
  <si>
    <t>"O17 - kompletní dodávka dle specifikace PD</t>
  </si>
  <si>
    <t>42</t>
  </si>
  <si>
    <t>61140-O04</t>
  </si>
  <si>
    <t>Jednodílné okno  + příslušenství - O04</t>
  </si>
  <si>
    <t>34</t>
  </si>
  <si>
    <t>61140-O03</t>
  </si>
  <si>
    <t>Jednodílné okno  + příslušenství - O03</t>
  </si>
  <si>
    <t>36</t>
  </si>
  <si>
    <t>44</t>
  </si>
  <si>
    <t>61140-O02</t>
  </si>
  <si>
    <t>Jednodílné okno  + příslušenství - O02</t>
  </si>
  <si>
    <t>38</t>
  </si>
  <si>
    <t>61140-O05</t>
  </si>
  <si>
    <t>Dvojdílné okno  + příslušenství - O05</t>
  </si>
  <si>
    <t>46</t>
  </si>
  <si>
    <t>61140-O06</t>
  </si>
  <si>
    <t>Jednodílné okno  + příslušenství - O06</t>
  </si>
  <si>
    <t>61140-O07</t>
  </si>
  <si>
    <t>Dvojdílné okno  + příslušenství - O07</t>
  </si>
  <si>
    <t>48</t>
  </si>
  <si>
    <t>61140-O08</t>
  </si>
  <si>
    <t>Jednodílné okno  + příslušenství - O08</t>
  </si>
  <si>
    <t>61140-O09</t>
  </si>
  <si>
    <t>Dvojdílné okno  + příslušenství - O09</t>
  </si>
  <si>
    <t>50</t>
  </si>
  <si>
    <t>61140-O14</t>
  </si>
  <si>
    <t>Dvojdílné okno  + příslušenství - O14</t>
  </si>
  <si>
    <t>61140-O15</t>
  </si>
  <si>
    <t>Dvojdílné okno  + příslušenství  - O15</t>
  </si>
  <si>
    <t>52</t>
  </si>
  <si>
    <t>61140-O16</t>
  </si>
  <si>
    <t>Dvojdílné okno  + příslušenství - O16</t>
  </si>
  <si>
    <t>54</t>
  </si>
  <si>
    <t>61140-O17</t>
  </si>
  <si>
    <t>Dvojdílné okno  + příslušenství - O17</t>
  </si>
  <si>
    <t>56</t>
  </si>
  <si>
    <t>766622133</t>
  </si>
  <si>
    <t>Montáž plastových oken plochy přes 1 m2 otevíravých v přes 2,5 m s rámem do zdiva</t>
  </si>
  <si>
    <t>58</t>
  </si>
  <si>
    <t>Montáž oken plastových včetně montáže rámu plochy přes 1 m2 otevíravých do zdiva, výšky přes 2,5 m</t>
  </si>
  <si>
    <t>4,86</t>
  </si>
  <si>
    <t>61140-O12</t>
  </si>
  <si>
    <t>Sestava - O12</t>
  </si>
  <si>
    <t>60</t>
  </si>
  <si>
    <t>766622216</t>
  </si>
  <si>
    <t>Montáž plastových oken plochy do 1 m2 otevíravých s rámem do zdiva</t>
  </si>
  <si>
    <t>kus</t>
  </si>
  <si>
    <t>62</t>
  </si>
  <si>
    <t>Montáž oken plastových plochy do 1 m2 včetně montáže rámu otevíravých do zdiva</t>
  </si>
  <si>
    <t>61140-O11</t>
  </si>
  <si>
    <t>Jednodílné okno  + příslušenství - O11</t>
  </si>
  <si>
    <t>766660441</t>
  </si>
  <si>
    <t>Montáž vchodových dveří včetně rámu jednokřídlových s díly a nadsvětlíkem do zdiva</t>
  </si>
  <si>
    <t>Montáž vchodových dveří včetně rámu do zdiva jednokřídlových s díly a nadsvětlíkem</t>
  </si>
  <si>
    <t>6117-O13</t>
  </si>
  <si>
    <t>dveřní sestava - O13</t>
  </si>
  <si>
    <t>68</t>
  </si>
  <si>
    <t>5</t>
  </si>
  <si>
    <t>766694116</t>
  </si>
  <si>
    <t>Montáž parapetních desek dřevěných nebo plastových š do 30 cm</t>
  </si>
  <si>
    <t>m</t>
  </si>
  <si>
    <t>70</t>
  </si>
  <si>
    <t>Montáž ostatních truhlářských konstrukcí parapetních desek dřevěných nebo plastových šířky do 300 mm</t>
  </si>
  <si>
    <t>2,7*3</t>
  </si>
  <si>
    <t>1,2*2</t>
  </si>
  <si>
    <t>1,2*6</t>
  </si>
  <si>
    <t>0,9*6</t>
  </si>
  <si>
    <t>1,8*6</t>
  </si>
  <si>
    <t>1,5*8</t>
  </si>
  <si>
    <t>1,2*3</t>
  </si>
  <si>
    <t>1,2*4</t>
  </si>
  <si>
    <t>1,5*4</t>
  </si>
  <si>
    <t>0,9*4</t>
  </si>
  <si>
    <t>2,7</t>
  </si>
  <si>
    <t>1,8*12</t>
  </si>
  <si>
    <t>1,5*16</t>
  </si>
  <si>
    <t>1,5*7</t>
  </si>
  <si>
    <t>61144401</t>
  </si>
  <si>
    <t>parapet plastový vnitřní š 250mm</t>
  </si>
  <si>
    <t>72</t>
  </si>
  <si>
    <t>998766112</t>
  </si>
  <si>
    <t>Přesun hmot tonážní pro kce truhlářské s omezením mechanizace v objektech v přes 6 do 12 m</t>
  </si>
  <si>
    <t>74</t>
  </si>
  <si>
    <t>Přesun hmot pro konstrukce truhlářské stanovený z hmotnosti přesunovaného materiálu vodorovná dopravní vzdálenost do 50 m s omezením mechanizace v objektech výšky přes 6 do 12 m</t>
  </si>
  <si>
    <t>767</t>
  </si>
  <si>
    <t>Konstrukce zámečnické</t>
  </si>
  <si>
    <t>39</t>
  </si>
  <si>
    <t>767627101</t>
  </si>
  <si>
    <t>Montáž oken  - krycí lišta oboustranně šroubovaná (vnější parapet)</t>
  </si>
  <si>
    <t>76</t>
  </si>
  <si>
    <t>Ostatní práce a doplňky při montáži oken a stěn krycích ocelových lišt oboustranně šroubováním</t>
  </si>
  <si>
    <t>6348-R-KL</t>
  </si>
  <si>
    <t>krycí lišta, pozink</t>
  </si>
  <si>
    <t>78</t>
  </si>
  <si>
    <t>767627306</t>
  </si>
  <si>
    <t>Připojovací spára oken a stěn parotěsnou páskou interiérovou</t>
  </si>
  <si>
    <t>80</t>
  </si>
  <si>
    <t>Ostatní práce a doplňky při montáži oken a stěn připojovací spára oken a stěn mezi ostěním a rámem vnitřní parotěsná páska</t>
  </si>
  <si>
    <t>(0,6+0,6+2,7+2,7)*3</t>
  </si>
  <si>
    <t>(1,2+1,2+1,6+1,6)*2</t>
  </si>
  <si>
    <t>(1,2+1,2+1,6+1,6)*6</t>
  </si>
  <si>
    <t>(0,9+0,9+1,6+1,6)*6</t>
  </si>
  <si>
    <t>(1,8+1,8+1,8+1,8)*6</t>
  </si>
  <si>
    <t>(1,5+1,5+1,85+1,85)*8</t>
  </si>
  <si>
    <t>(1,2+1,2+1,5+1,5)*3</t>
  </si>
  <si>
    <t>(1,2+1,2+1,5+1,5)*4</t>
  </si>
  <si>
    <t>(1,5+1,5+1,3+1,3)*4</t>
  </si>
  <si>
    <t>(0,9+0,9+0,6+0,6)*4</t>
  </si>
  <si>
    <t>(2,7+2,7+2,7+2,7)*1</t>
  </si>
  <si>
    <t>(3,5+3,5+2,1+2,1)*1</t>
  </si>
  <si>
    <t>(1,8+1,8+1,8+1,8)*12</t>
  </si>
  <si>
    <t>(1,5+1,5+1,5+1,5)*16</t>
  </si>
  <si>
    <t>(1,8+1,8+1,5+1,5)*6</t>
  </si>
  <si>
    <t>(1,5+1,5+1,5+1,5)*7</t>
  </si>
  <si>
    <t>767627307</t>
  </si>
  <si>
    <t>Připojovací spára oken a stěn paropropustnou páskou exteriérovou</t>
  </si>
  <si>
    <t>82</t>
  </si>
  <si>
    <t>Ostatní práce a doplňky při montáži oken a stěn připojovací spára oken a stěn mezi ostěním a rámem venkovní paropropustna páska</t>
  </si>
  <si>
    <t>998767112</t>
  </si>
  <si>
    <t>Přesun hmot tonážní pro zámečnické konstrukce s omezením mechanizace v objektech v přes 6 do 12 m</t>
  </si>
  <si>
    <t>84</t>
  </si>
  <si>
    <t>Přesun hmot pro zámečnické konstrukce stanovený z hmotnosti přesunovaného materiálu vodorovná dopravní vzdálenost do 50 m s omezením mechanizace v objektech výšky přes 6 do 12 m</t>
  </si>
  <si>
    <t>781</t>
  </si>
  <si>
    <t>Dokončovací práce - obklady</t>
  </si>
  <si>
    <t>781472416</t>
  </si>
  <si>
    <t>Montáž obkladů keramických hladkých lepených cementovým standardním lepidlem přes 9 do 12 ks/m2</t>
  </si>
  <si>
    <t>86</t>
  </si>
  <si>
    <t>Montáž keramických obkladů stěn lepených cementovým standardním lepidlem hladkých přes 9 do 12 ks/m2</t>
  </si>
  <si>
    <t>59761135</t>
  </si>
  <si>
    <t>dlažba keramická slinutá nemrazuvzdorná povrch hladký/matný tl do 10mm přes 9 do 12ks/m2</t>
  </si>
  <si>
    <t>88</t>
  </si>
  <si>
    <t>15*1,15 "Přepočtené koeficientem množství</t>
  </si>
  <si>
    <t>783</t>
  </si>
  <si>
    <t>Dokončovací práce - nátěry</t>
  </si>
  <si>
    <t>783823133</t>
  </si>
  <si>
    <t>Penetrační silikátový nátěr hladkých, tenkovrstvých zrnitých nebo štukových omítek</t>
  </si>
  <si>
    <t>90</t>
  </si>
  <si>
    <t>Penetrační nátěr omítek hladkých omítek hladkých, zrnitých tenkovrstvých nebo štukových stupně členitosti 1 a 2 silikátový</t>
  </si>
  <si>
    <t>218,016</t>
  </si>
  <si>
    <t>783827123</t>
  </si>
  <si>
    <t>Krycí jednonásobný silikátový nátěr omítek stupně členitosti 1 a 2</t>
  </si>
  <si>
    <t>92</t>
  </si>
  <si>
    <t>Krycí (ochranný) nátěr omítek jednonásobný hladkých omítek hladkých, zrnitých tenkovrstvých nebo štukových stupně členitosti 1 a 2 silikátový</t>
  </si>
  <si>
    <t>784</t>
  </si>
  <si>
    <t>Dokončovací práce - malby a tapety</t>
  </si>
  <si>
    <t>784181111</t>
  </si>
  <si>
    <t>Základní silikátová jednonásobná bezbarvá penetrace podkladu v místnostech v do 3,80 m</t>
  </si>
  <si>
    <t>94</t>
  </si>
  <si>
    <t>Penetrace podkladu jednonásobná základní silikátová bezbarvá v místnostech výšky do 3,80 m</t>
  </si>
  <si>
    <t>420,096</t>
  </si>
  <si>
    <t>784211101</t>
  </si>
  <si>
    <t>Dvojnásobné bílé malby ze směsí za mokra výborně oděruvzdorných v místnostech v do 3,80 m</t>
  </si>
  <si>
    <t>96</t>
  </si>
  <si>
    <t>Malby z malířských směsí oděruvzdorných za mokra dvojnásobné, bílé za mokra oděruvzdorné výborně v místnostech výšky do 3,80 m</t>
  </si>
  <si>
    <t>786</t>
  </si>
  <si>
    <t>Dokončovací práce - čalounické úpravy</t>
  </si>
  <si>
    <t>786612200</t>
  </si>
  <si>
    <t>Montáž zastiňujících rolet z textilií nebo umělých tkanin</t>
  </si>
  <si>
    <t>98</t>
  </si>
  <si>
    <t>Montáž zastiňujících rolet do jakýchkoli typů oken z textilií nebo umělých tkanin</t>
  </si>
  <si>
    <t>12+2+10+16+12+2+6+2</t>
  </si>
  <si>
    <t>553462-R1</t>
  </si>
  <si>
    <t>roleta zastiňující barva dle výběru investora (vzorkování) s krytem návinu a vodítky, ruční ovládání</t>
  </si>
  <si>
    <t>100</t>
  </si>
  <si>
    <t>55346-R2</t>
  </si>
  <si>
    <t>roleta zastiňující den/noc, barva dle výběru investora(vzorkování) s krytem návinu a vodítky, ruční ovládání</t>
  </si>
  <si>
    <t>102</t>
  </si>
  <si>
    <t>VON - VON</t>
  </si>
  <si>
    <t>VRN - Vedlejší rozpočtové náklady</t>
  </si>
  <si>
    <t xml:space="preserve">    VRN3 - Zařízení staveniště</t>
  </si>
  <si>
    <t xml:space="preserve">    VRN4 - Inženýrská činnost</t>
  </si>
  <si>
    <t xml:space="preserve">    VRN9 - Ostatní náklady</t>
  </si>
  <si>
    <t>VRN</t>
  </si>
  <si>
    <t>Vedlejší rozpočtové náklady</t>
  </si>
  <si>
    <t>VRN3</t>
  </si>
  <si>
    <t>Zařízení staveniště</t>
  </si>
  <si>
    <t>030001000</t>
  </si>
  <si>
    <t>034103000</t>
  </si>
  <si>
    <t>Oplocení staveniště</t>
  </si>
  <si>
    <t>VRN4</t>
  </si>
  <si>
    <t>Inženýrská činnost</t>
  </si>
  <si>
    <t>043002000</t>
  </si>
  <si>
    <t>Zaměření oken, dílenská dokumentace</t>
  </si>
  <si>
    <t>Zaměření oken pro výrobu</t>
  </si>
  <si>
    <t>045002000</t>
  </si>
  <si>
    <t>Kompletační a koordinační činnost</t>
  </si>
  <si>
    <t>VRN9</t>
  </si>
  <si>
    <t>Ostatní náklady</t>
  </si>
  <si>
    <t>090001000</t>
  </si>
  <si>
    <t>456*30</t>
  </si>
  <si>
    <t>1,2*1,6*11</t>
  </si>
  <si>
    <t>Trojdílné okno se sloupky + příslušenství - O01</t>
  </si>
  <si>
    <t>"O18 - kompletní dodávka dle specifikace PD</t>
  </si>
  <si>
    <t>1,8*1,8*1</t>
  </si>
  <si>
    <t>Dvojdílné okno  + příslušenství - O18</t>
  </si>
  <si>
    <t>1,2*11</t>
  </si>
  <si>
    <t>(1,2+1,2+1,6+1,6)*11</t>
  </si>
  <si>
    <t>19,2+32,4+4,5+22,2+3,9+16,2</t>
  </si>
  <si>
    <t>roleta zastiňující den/noc</t>
  </si>
  <si>
    <t>1,92+9,72+2,88+3,9+3,6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</si>
</sst>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9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8" fillId="0" borderId="0" applyNumberFormat="0" applyFill="0" applyBorder="0" applyAlignment="0" applyProtection="0"/>
  </cellStyleXfs>
  <cellXfs count="227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7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1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22" fillId="4" borderId="0" xfId="0" applyFont="1" applyFill="1" applyAlignment="1">
      <alignment horizontal="center" vertical="center"/>
    </xf>
    <xf numFmtId="0" fontId="23" fillId="0" borderId="16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4" fontId="24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0" fillId="0" borderId="14" xfId="0" applyNumberFormat="1" applyFont="1" applyBorder="1" applyAlignment="1">
      <alignment vertical="center"/>
    </xf>
    <xf numFmtId="4" fontId="20" fillId="0" borderId="0" xfId="0" applyNumberFormat="1" applyFont="1" applyAlignment="1">
      <alignment vertical="center"/>
    </xf>
    <xf numFmtId="166" fontId="20" fillId="0" borderId="0" xfId="0" applyNumberFormat="1" applyFont="1" applyAlignment="1">
      <alignment vertical="center"/>
    </xf>
    <xf numFmtId="4" fontId="20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9" fillId="0" borderId="14" xfId="0" applyNumberFormat="1" applyFont="1" applyBorder="1" applyAlignment="1">
      <alignment vertical="center"/>
    </xf>
    <xf numFmtId="4" fontId="29" fillId="0" borderId="0" xfId="0" applyNumberFormat="1" applyFont="1" applyAlignment="1">
      <alignment vertical="center"/>
    </xf>
    <xf numFmtId="166" fontId="29" fillId="0" borderId="0" xfId="0" applyNumberFormat="1" applyFont="1" applyAlignment="1">
      <alignment vertical="center"/>
    </xf>
    <xf numFmtId="4" fontId="29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9" fillId="0" borderId="19" xfId="0" applyNumberFormat="1" applyFont="1" applyBorder="1" applyAlignment="1">
      <alignment vertical="center"/>
    </xf>
    <xf numFmtId="4" fontId="29" fillId="0" borderId="20" xfId="0" applyNumberFormat="1" applyFont="1" applyBorder="1" applyAlignment="1">
      <alignment vertical="center"/>
    </xf>
    <xf numFmtId="166" fontId="29" fillId="0" borderId="20" xfId="0" applyNumberFormat="1" applyFont="1" applyBorder="1" applyAlignment="1">
      <alignment vertical="center"/>
    </xf>
    <xf numFmtId="4" fontId="29" fillId="0" borderId="21" xfId="0" applyNumberFormat="1" applyFont="1" applyBorder="1" applyAlignment="1">
      <alignment vertical="center"/>
    </xf>
    <xf numFmtId="0" fontId="30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7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2" fillId="4" borderId="0" xfId="0" applyFont="1" applyFill="1" applyAlignment="1">
      <alignment horizontal="left" vertical="center"/>
    </xf>
    <xf numFmtId="0" fontId="22" fillId="4" borderId="0" xfId="0" applyFont="1" applyFill="1" applyAlignment="1">
      <alignment horizontal="right" vertical="center"/>
    </xf>
    <xf numFmtId="0" fontId="31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22" fillId="4" borderId="16" xfId="0" applyFont="1" applyFill="1" applyBorder="1" applyAlignment="1">
      <alignment horizontal="center" vertical="center" wrapText="1"/>
    </xf>
    <xf numFmtId="0" fontId="22" fillId="4" borderId="17" xfId="0" applyFont="1" applyFill="1" applyBorder="1" applyAlignment="1">
      <alignment horizontal="center" vertical="center" wrapText="1"/>
    </xf>
    <xf numFmtId="0" fontId="22" fillId="4" borderId="18" xfId="0" applyFont="1" applyFill="1" applyBorder="1" applyAlignment="1">
      <alignment horizontal="center" vertical="center" wrapText="1"/>
    </xf>
    <xf numFmtId="0" fontId="22" fillId="4" borderId="0" xfId="0" applyFont="1" applyFill="1" applyAlignment="1">
      <alignment horizontal="center" vertical="center" wrapText="1"/>
    </xf>
    <xf numFmtId="4" fontId="24" fillId="0" borderId="0" xfId="0" applyNumberFormat="1" applyFont="1"/>
    <xf numFmtId="166" fontId="32" fillId="0" borderId="12" xfId="0" applyNumberFormat="1" applyFont="1" applyBorder="1"/>
    <xf numFmtId="166" fontId="32" fillId="0" borderId="13" xfId="0" applyNumberFormat="1" applyFont="1" applyBorder="1"/>
    <xf numFmtId="4" fontId="33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22" fillId="0" borderId="22" xfId="0" applyFont="1" applyBorder="1" applyAlignment="1">
      <alignment horizontal="center" vertical="center"/>
    </xf>
    <xf numFmtId="49" fontId="22" fillId="0" borderId="22" xfId="0" applyNumberFormat="1" applyFont="1" applyBorder="1" applyAlignment="1">
      <alignment horizontal="left" vertical="center" wrapText="1"/>
    </xf>
    <xf numFmtId="0" fontId="22" fillId="0" borderId="22" xfId="0" applyFont="1" applyBorder="1" applyAlignment="1">
      <alignment horizontal="left" vertical="center" wrapText="1"/>
    </xf>
    <xf numFmtId="0" fontId="22" fillId="0" borderId="22" xfId="0" applyFont="1" applyBorder="1" applyAlignment="1">
      <alignment horizontal="center" vertical="center" wrapText="1"/>
    </xf>
    <xf numFmtId="167" fontId="22" fillId="0" borderId="22" xfId="0" applyNumberFormat="1" applyFont="1" applyBorder="1" applyAlignment="1">
      <alignment vertical="center"/>
    </xf>
    <xf numFmtId="4" fontId="22" fillId="2" borderId="22" xfId="0" applyNumberFormat="1" applyFont="1" applyFill="1" applyBorder="1" applyAlignment="1" applyProtection="1">
      <alignment vertical="center"/>
      <protection locked="0"/>
    </xf>
    <xf numFmtId="4" fontId="22" fillId="0" borderId="22" xfId="0" applyNumberFormat="1" applyFont="1" applyBorder="1" applyAlignment="1">
      <alignment vertical="center"/>
    </xf>
    <xf numFmtId="0" fontId="0" fillId="0" borderId="22" xfId="0" applyBorder="1" applyAlignment="1">
      <alignment vertical="center"/>
    </xf>
    <xf numFmtId="0" fontId="23" fillId="2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Alignment="1">
      <alignment horizontal="center" vertical="center"/>
    </xf>
    <xf numFmtId="166" fontId="23" fillId="0" borderId="0" xfId="0" applyNumberFormat="1" applyFont="1" applyAlignment="1">
      <alignment vertical="center"/>
    </xf>
    <xf numFmtId="166" fontId="23" fillId="0" borderId="15" xfId="0" applyNumberFormat="1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34" fillId="0" borderId="0" xfId="0" applyFont="1" applyAlignment="1">
      <alignment horizontal="left" vertical="center"/>
    </xf>
    <xf numFmtId="0" fontId="35" fillId="0" borderId="0" xfId="0" applyFont="1" applyAlignment="1">
      <alignment horizontal="left" vertical="center" wrapText="1"/>
    </xf>
    <xf numFmtId="0" fontId="0" fillId="0" borderId="0" xfId="0" applyAlignment="1" applyProtection="1">
      <alignment vertical="center"/>
      <protection locked="0"/>
    </xf>
    <xf numFmtId="0" fontId="0" fillId="0" borderId="14" xfId="0" applyBorder="1" applyAlignment="1">
      <alignment vertical="center"/>
    </xf>
    <xf numFmtId="0" fontId="9" fillId="0" borderId="3" xfId="0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14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36" fillId="0" borderId="22" xfId="0" applyFont="1" applyBorder="1" applyAlignment="1">
      <alignment horizontal="center" vertical="center"/>
    </xf>
    <xf numFmtId="49" fontId="36" fillId="0" borderId="22" xfId="0" applyNumberFormat="1" applyFont="1" applyBorder="1" applyAlignment="1">
      <alignment horizontal="left" vertical="center" wrapText="1"/>
    </xf>
    <xf numFmtId="0" fontId="36" fillId="0" borderId="22" xfId="0" applyFont="1" applyBorder="1" applyAlignment="1">
      <alignment horizontal="left" vertical="center" wrapText="1"/>
    </xf>
    <xf numFmtId="0" fontId="36" fillId="0" borderId="22" xfId="0" applyFont="1" applyBorder="1" applyAlignment="1">
      <alignment horizontal="center" vertical="center" wrapText="1"/>
    </xf>
    <xf numFmtId="167" fontId="36" fillId="0" borderId="22" xfId="0" applyNumberFormat="1" applyFont="1" applyBorder="1" applyAlignment="1">
      <alignment vertical="center"/>
    </xf>
    <xf numFmtId="4" fontId="36" fillId="2" borderId="22" xfId="0" applyNumberFormat="1" applyFont="1" applyFill="1" applyBorder="1" applyAlignment="1" applyProtection="1">
      <alignment vertical="center"/>
      <protection locked="0"/>
    </xf>
    <xf numFmtId="4" fontId="36" fillId="0" borderId="22" xfId="0" applyNumberFormat="1" applyFont="1" applyBorder="1" applyAlignment="1">
      <alignment vertical="center"/>
    </xf>
    <xf numFmtId="0" fontId="37" fillId="0" borderId="22" xfId="0" applyFont="1" applyBorder="1" applyAlignment="1">
      <alignment vertical="center"/>
    </xf>
    <xf numFmtId="0" fontId="37" fillId="0" borderId="3" xfId="0" applyFont="1" applyBorder="1" applyAlignment="1">
      <alignment vertical="center"/>
    </xf>
    <xf numFmtId="0" fontId="36" fillId="2" borderId="14" xfId="0" applyFont="1" applyFill="1" applyBorder="1" applyAlignment="1" applyProtection="1">
      <alignment horizontal="left" vertical="center"/>
      <protection locked="0"/>
    </xf>
    <xf numFmtId="0" fontId="36" fillId="0" borderId="0" xfId="0" applyFont="1" applyAlignment="1">
      <alignment horizontal="center" vertical="center"/>
    </xf>
    <xf numFmtId="0" fontId="11" fillId="0" borderId="19" xfId="0" applyFont="1" applyBorder="1" applyAlignment="1">
      <alignment vertical="center"/>
    </xf>
    <xf numFmtId="0" fontId="11" fillId="0" borderId="20" xfId="0" applyFont="1" applyBorder="1" applyAlignment="1">
      <alignment vertical="center"/>
    </xf>
    <xf numFmtId="0" fontId="11" fillId="0" borderId="21" xfId="0" applyFont="1" applyBorder="1" applyAlignment="1">
      <alignment vertical="center"/>
    </xf>
    <xf numFmtId="14" fontId="2" fillId="2" borderId="0" xfId="0" applyNumberFormat="1" applyFont="1" applyFill="1" applyAlignment="1" applyProtection="1">
      <alignment horizontal="left" vertical="center"/>
      <protection locked="0"/>
    </xf>
    <xf numFmtId="0" fontId="0" fillId="0" borderId="0" xfId="0"/>
    <xf numFmtId="4" fontId="28" fillId="0" borderId="0" xfId="0" applyNumberFormat="1" applyFont="1" applyAlignment="1">
      <alignment vertical="center"/>
    </xf>
    <xf numFmtId="0" fontId="28" fillId="0" borderId="0" xfId="0" applyFont="1" applyAlignment="1">
      <alignment vertical="center"/>
    </xf>
    <xf numFmtId="0" fontId="27" fillId="0" borderId="0" xfId="0" applyFont="1" applyAlignment="1">
      <alignment horizontal="left" vertical="center" wrapText="1"/>
    </xf>
    <xf numFmtId="4" fontId="24" fillId="0" borderId="0" xfId="0" applyNumberFormat="1" applyFont="1" applyAlignment="1">
      <alignment horizontal="right" vertical="center"/>
    </xf>
    <xf numFmtId="4" fontId="24" fillId="0" borderId="0" xfId="0" applyNumberFormat="1" applyFont="1" applyAlignment="1">
      <alignment vertical="center"/>
    </xf>
    <xf numFmtId="0" fontId="22" fillId="4" borderId="6" xfId="0" applyFont="1" applyFill="1" applyBorder="1" applyAlignment="1">
      <alignment horizontal="center" vertical="center"/>
    </xf>
    <xf numFmtId="0" fontId="22" fillId="4" borderId="7" xfId="0" applyFont="1" applyFill="1" applyBorder="1" applyAlignment="1">
      <alignment horizontal="left" vertical="center"/>
    </xf>
    <xf numFmtId="0" fontId="22" fillId="4" borderId="7" xfId="0" applyFont="1" applyFill="1" applyBorder="1" applyAlignment="1">
      <alignment horizontal="center" vertical="center"/>
    </xf>
    <xf numFmtId="0" fontId="22" fillId="4" borderId="7" xfId="0" applyFont="1" applyFill="1" applyBorder="1" applyAlignment="1">
      <alignment horizontal="right" vertical="center"/>
    </xf>
    <xf numFmtId="0" fontId="22" fillId="4" borderId="8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4" fontId="18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7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98"/>
  <sheetViews>
    <sheetView showGridLines="0" tabSelected="1" workbookViewId="0">
      <selection activeCell="AH8" sqref="AH8"/>
    </sheetView>
  </sheetViews>
  <sheetFormatPr defaultRowHeight="11.2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>
      <c r="A1" s="15" t="s">
        <v>0</v>
      </c>
      <c r="AZ1" s="15" t="s">
        <v>1</v>
      </c>
      <c r="BA1" s="15" t="s">
        <v>2</v>
      </c>
      <c r="BB1" s="15" t="s">
        <v>3</v>
      </c>
      <c r="BT1" s="15" t="s">
        <v>4</v>
      </c>
      <c r="BU1" s="15" t="s">
        <v>4</v>
      </c>
      <c r="BV1" s="15" t="s">
        <v>5</v>
      </c>
    </row>
    <row r="2" spans="1:74" ht="36.950000000000003" customHeight="1">
      <c r="AR2" s="185"/>
      <c r="AS2" s="185"/>
      <c r="AT2" s="185"/>
      <c r="AU2" s="185"/>
      <c r="AV2" s="185"/>
      <c r="AW2" s="185"/>
      <c r="AX2" s="185"/>
      <c r="AY2" s="185"/>
      <c r="AZ2" s="185"/>
      <c r="BA2" s="185"/>
      <c r="BB2" s="185"/>
      <c r="BC2" s="185"/>
      <c r="BD2" s="185"/>
      <c r="BE2" s="185"/>
      <c r="BS2" s="16" t="s">
        <v>6</v>
      </c>
      <c r="BT2" s="16" t="s">
        <v>7</v>
      </c>
    </row>
    <row r="3" spans="1:74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  <c r="BS3" s="16" t="s">
        <v>6</v>
      </c>
      <c r="BT3" s="16" t="s">
        <v>8</v>
      </c>
    </row>
    <row r="4" spans="1:74" ht="24.95" customHeight="1">
      <c r="B4" s="19"/>
      <c r="D4" s="20" t="s">
        <v>9</v>
      </c>
      <c r="AR4" s="19"/>
      <c r="AS4" s="21" t="s">
        <v>10</v>
      </c>
      <c r="BE4" s="22" t="s">
        <v>11</v>
      </c>
      <c r="BS4" s="16" t="s">
        <v>12</v>
      </c>
    </row>
    <row r="5" spans="1:74" ht="12" customHeight="1">
      <c r="B5" s="19"/>
      <c r="D5" s="23" t="s">
        <v>13</v>
      </c>
      <c r="K5" s="215" t="s">
        <v>14</v>
      </c>
      <c r="L5" s="185"/>
      <c r="M5" s="185"/>
      <c r="N5" s="185"/>
      <c r="O5" s="185"/>
      <c r="P5" s="185"/>
      <c r="Q5" s="185"/>
      <c r="R5" s="185"/>
      <c r="S5" s="185"/>
      <c r="T5" s="185"/>
      <c r="U5" s="185"/>
      <c r="V5" s="185"/>
      <c r="W5" s="185"/>
      <c r="X5" s="185"/>
      <c r="Y5" s="185"/>
      <c r="Z5" s="185"/>
      <c r="AA5" s="185"/>
      <c r="AB5" s="185"/>
      <c r="AC5" s="185"/>
      <c r="AD5" s="185"/>
      <c r="AE5" s="185"/>
      <c r="AF5" s="185"/>
      <c r="AG5" s="185"/>
      <c r="AH5" s="185"/>
      <c r="AI5" s="185"/>
      <c r="AJ5" s="185"/>
      <c r="AR5" s="19"/>
      <c r="BE5" s="212" t="s">
        <v>15</v>
      </c>
      <c r="BS5" s="16" t="s">
        <v>6</v>
      </c>
    </row>
    <row r="6" spans="1:74" ht="36.950000000000003" customHeight="1">
      <c r="B6" s="19"/>
      <c r="D6" s="25" t="s">
        <v>16</v>
      </c>
      <c r="K6" s="216" t="s">
        <v>17</v>
      </c>
      <c r="L6" s="185"/>
      <c r="M6" s="185"/>
      <c r="N6" s="185"/>
      <c r="O6" s="185"/>
      <c r="P6" s="185"/>
      <c r="Q6" s="185"/>
      <c r="R6" s="185"/>
      <c r="S6" s="185"/>
      <c r="T6" s="185"/>
      <c r="U6" s="185"/>
      <c r="V6" s="185"/>
      <c r="W6" s="185"/>
      <c r="X6" s="185"/>
      <c r="Y6" s="185"/>
      <c r="Z6" s="185"/>
      <c r="AA6" s="185"/>
      <c r="AB6" s="185"/>
      <c r="AC6" s="185"/>
      <c r="AD6" s="185"/>
      <c r="AE6" s="185"/>
      <c r="AF6" s="185"/>
      <c r="AG6" s="185"/>
      <c r="AH6" s="185"/>
      <c r="AI6" s="185"/>
      <c r="AJ6" s="185"/>
      <c r="AR6" s="19"/>
      <c r="BE6" s="213"/>
      <c r="BS6" s="16" t="s">
        <v>6</v>
      </c>
    </row>
    <row r="7" spans="1:74" ht="12" customHeight="1">
      <c r="B7" s="19"/>
      <c r="D7" s="26" t="s">
        <v>18</v>
      </c>
      <c r="K7" s="24" t="s">
        <v>1</v>
      </c>
      <c r="AK7" s="26" t="s">
        <v>19</v>
      </c>
      <c r="AN7" s="24" t="s">
        <v>1</v>
      </c>
      <c r="AR7" s="19"/>
      <c r="BE7" s="213"/>
      <c r="BS7" s="16" t="s">
        <v>6</v>
      </c>
    </row>
    <row r="8" spans="1:74" ht="12" customHeight="1">
      <c r="B8" s="19"/>
      <c r="D8" s="26" t="s">
        <v>20</v>
      </c>
      <c r="K8" s="24" t="s">
        <v>21</v>
      </c>
      <c r="AK8" s="26" t="s">
        <v>22</v>
      </c>
      <c r="AN8" s="184">
        <v>45798</v>
      </c>
      <c r="AR8" s="19"/>
      <c r="BE8" s="213"/>
      <c r="BS8" s="16" t="s">
        <v>6</v>
      </c>
    </row>
    <row r="9" spans="1:74" ht="14.45" customHeight="1">
      <c r="B9" s="19"/>
      <c r="AR9" s="19"/>
      <c r="BE9" s="213"/>
      <c r="BS9" s="16" t="s">
        <v>6</v>
      </c>
    </row>
    <row r="10" spans="1:74" ht="12" customHeight="1">
      <c r="B10" s="19"/>
      <c r="D10" s="26" t="s">
        <v>23</v>
      </c>
      <c r="AK10" s="26" t="s">
        <v>24</v>
      </c>
      <c r="AN10" s="24" t="s">
        <v>1</v>
      </c>
      <c r="AR10" s="19"/>
      <c r="BE10" s="213"/>
      <c r="BS10" s="16" t="s">
        <v>6</v>
      </c>
    </row>
    <row r="11" spans="1:74" ht="18.399999999999999" customHeight="1">
      <c r="B11" s="19"/>
      <c r="E11" s="24" t="s">
        <v>25</v>
      </c>
      <c r="AK11" s="26" t="s">
        <v>26</v>
      </c>
      <c r="AN11" s="24" t="s">
        <v>1</v>
      </c>
      <c r="AR11" s="19"/>
      <c r="BE11" s="213"/>
      <c r="BS11" s="16" t="s">
        <v>6</v>
      </c>
    </row>
    <row r="12" spans="1:74" ht="6.95" customHeight="1">
      <c r="B12" s="19"/>
      <c r="AR12" s="19"/>
      <c r="BE12" s="213"/>
      <c r="BS12" s="16" t="s">
        <v>6</v>
      </c>
    </row>
    <row r="13" spans="1:74" ht="12" customHeight="1">
      <c r="B13" s="19"/>
      <c r="D13" s="26" t="s">
        <v>27</v>
      </c>
      <c r="AK13" s="26" t="s">
        <v>24</v>
      </c>
      <c r="AN13" s="28" t="s">
        <v>28</v>
      </c>
      <c r="AR13" s="19"/>
      <c r="BE13" s="213"/>
      <c r="BS13" s="16" t="s">
        <v>6</v>
      </c>
    </row>
    <row r="14" spans="1:74" ht="12.75">
      <c r="B14" s="19"/>
      <c r="E14" s="217" t="s">
        <v>28</v>
      </c>
      <c r="F14" s="218"/>
      <c r="G14" s="218"/>
      <c r="H14" s="218"/>
      <c r="I14" s="218"/>
      <c r="J14" s="218"/>
      <c r="K14" s="218"/>
      <c r="L14" s="218"/>
      <c r="M14" s="218"/>
      <c r="N14" s="218"/>
      <c r="O14" s="218"/>
      <c r="P14" s="218"/>
      <c r="Q14" s="218"/>
      <c r="R14" s="218"/>
      <c r="S14" s="218"/>
      <c r="T14" s="218"/>
      <c r="U14" s="218"/>
      <c r="V14" s="218"/>
      <c r="W14" s="218"/>
      <c r="X14" s="218"/>
      <c r="Y14" s="218"/>
      <c r="Z14" s="218"/>
      <c r="AA14" s="218"/>
      <c r="AB14" s="218"/>
      <c r="AC14" s="218"/>
      <c r="AD14" s="218"/>
      <c r="AE14" s="218"/>
      <c r="AF14" s="218"/>
      <c r="AG14" s="218"/>
      <c r="AH14" s="218"/>
      <c r="AI14" s="218"/>
      <c r="AJ14" s="218"/>
      <c r="AK14" s="26" t="s">
        <v>26</v>
      </c>
      <c r="AN14" s="28" t="s">
        <v>28</v>
      </c>
      <c r="AR14" s="19"/>
      <c r="BE14" s="213"/>
      <c r="BS14" s="16" t="s">
        <v>6</v>
      </c>
    </row>
    <row r="15" spans="1:74" ht="6.95" customHeight="1">
      <c r="B15" s="19"/>
      <c r="AR15" s="19"/>
      <c r="BE15" s="213"/>
      <c r="BS15" s="16" t="s">
        <v>4</v>
      </c>
    </row>
    <row r="16" spans="1:74" ht="12" customHeight="1">
      <c r="B16" s="19"/>
      <c r="D16" s="26" t="s">
        <v>29</v>
      </c>
      <c r="AK16" s="26" t="s">
        <v>24</v>
      </c>
      <c r="AN16" s="24" t="s">
        <v>1</v>
      </c>
      <c r="AR16" s="19"/>
      <c r="BE16" s="213"/>
      <c r="BS16" s="16" t="s">
        <v>4</v>
      </c>
    </row>
    <row r="17" spans="2:71" ht="18.399999999999999" customHeight="1">
      <c r="B17" s="19"/>
      <c r="E17" s="24" t="s">
        <v>21</v>
      </c>
      <c r="AK17" s="26" t="s">
        <v>26</v>
      </c>
      <c r="AN17" s="24" t="s">
        <v>1</v>
      </c>
      <c r="AR17" s="19"/>
      <c r="BE17" s="213"/>
      <c r="BS17" s="16" t="s">
        <v>30</v>
      </c>
    </row>
    <row r="18" spans="2:71" ht="6.95" customHeight="1">
      <c r="B18" s="19"/>
      <c r="AR18" s="19"/>
      <c r="BE18" s="213"/>
      <c r="BS18" s="16" t="s">
        <v>6</v>
      </c>
    </row>
    <row r="19" spans="2:71" ht="12" customHeight="1">
      <c r="B19" s="19"/>
      <c r="D19" s="26" t="s">
        <v>31</v>
      </c>
      <c r="AK19" s="26" t="s">
        <v>24</v>
      </c>
      <c r="AN19" s="24" t="s">
        <v>1</v>
      </c>
      <c r="AR19" s="19"/>
      <c r="BE19" s="213"/>
      <c r="BS19" s="16" t="s">
        <v>6</v>
      </c>
    </row>
    <row r="20" spans="2:71" ht="18.399999999999999" customHeight="1">
      <c r="B20" s="19"/>
      <c r="E20" s="24" t="s">
        <v>21</v>
      </c>
      <c r="AK20" s="26" t="s">
        <v>26</v>
      </c>
      <c r="AN20" s="24" t="s">
        <v>1</v>
      </c>
      <c r="AR20" s="19"/>
      <c r="BE20" s="213"/>
      <c r="BS20" s="16" t="s">
        <v>30</v>
      </c>
    </row>
    <row r="21" spans="2:71" ht="6.95" customHeight="1">
      <c r="B21" s="19"/>
      <c r="AR21" s="19"/>
      <c r="BE21" s="213"/>
    </row>
    <row r="22" spans="2:71" ht="12" customHeight="1">
      <c r="B22" s="19"/>
      <c r="D22" s="26" t="s">
        <v>32</v>
      </c>
      <c r="AR22" s="19"/>
      <c r="BE22" s="213"/>
    </row>
    <row r="23" spans="2:71" ht="16.5" customHeight="1">
      <c r="B23" s="19"/>
      <c r="E23" s="219" t="s">
        <v>1</v>
      </c>
      <c r="F23" s="219"/>
      <c r="G23" s="219"/>
      <c r="H23" s="219"/>
      <c r="I23" s="219"/>
      <c r="J23" s="219"/>
      <c r="K23" s="219"/>
      <c r="L23" s="219"/>
      <c r="M23" s="219"/>
      <c r="N23" s="219"/>
      <c r="O23" s="219"/>
      <c r="P23" s="219"/>
      <c r="Q23" s="219"/>
      <c r="R23" s="219"/>
      <c r="S23" s="219"/>
      <c r="T23" s="219"/>
      <c r="U23" s="219"/>
      <c r="V23" s="219"/>
      <c r="W23" s="219"/>
      <c r="X23" s="219"/>
      <c r="Y23" s="219"/>
      <c r="Z23" s="219"/>
      <c r="AA23" s="219"/>
      <c r="AB23" s="219"/>
      <c r="AC23" s="219"/>
      <c r="AD23" s="219"/>
      <c r="AE23" s="219"/>
      <c r="AF23" s="219"/>
      <c r="AG23" s="219"/>
      <c r="AH23" s="219"/>
      <c r="AI23" s="219"/>
      <c r="AJ23" s="219"/>
      <c r="AK23" s="219"/>
      <c r="AL23" s="219"/>
      <c r="AM23" s="219"/>
      <c r="AN23" s="219"/>
      <c r="AR23" s="19"/>
      <c r="BE23" s="213"/>
    </row>
    <row r="24" spans="2:71" ht="6.95" customHeight="1">
      <c r="B24" s="19"/>
      <c r="AR24" s="19"/>
      <c r="BE24" s="213"/>
    </row>
    <row r="25" spans="2:71" ht="6.95" customHeight="1">
      <c r="B25" s="19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R25" s="19"/>
      <c r="BE25" s="213"/>
    </row>
    <row r="26" spans="2:71" s="1" customFormat="1" ht="25.9" customHeight="1">
      <c r="B26" s="31"/>
      <c r="D26" s="32" t="s">
        <v>33</v>
      </c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220">
        <f>ROUND(AG94,2)</f>
        <v>0</v>
      </c>
      <c r="AL26" s="221"/>
      <c r="AM26" s="221"/>
      <c r="AN26" s="221"/>
      <c r="AO26" s="221"/>
      <c r="AR26" s="31"/>
      <c r="BE26" s="213"/>
    </row>
    <row r="27" spans="2:71" s="1" customFormat="1" ht="6.95" customHeight="1">
      <c r="B27" s="31"/>
      <c r="AR27" s="31"/>
      <c r="BE27" s="213"/>
    </row>
    <row r="28" spans="2:71" s="1" customFormat="1" ht="12.75">
      <c r="B28" s="31"/>
      <c r="L28" s="222" t="s">
        <v>34</v>
      </c>
      <c r="M28" s="222"/>
      <c r="N28" s="222"/>
      <c r="O28" s="222"/>
      <c r="P28" s="222"/>
      <c r="W28" s="222" t="s">
        <v>35</v>
      </c>
      <c r="X28" s="222"/>
      <c r="Y28" s="222"/>
      <c r="Z28" s="222"/>
      <c r="AA28" s="222"/>
      <c r="AB28" s="222"/>
      <c r="AC28" s="222"/>
      <c r="AD28" s="222"/>
      <c r="AE28" s="222"/>
      <c r="AK28" s="222" t="s">
        <v>36</v>
      </c>
      <c r="AL28" s="222"/>
      <c r="AM28" s="222"/>
      <c r="AN28" s="222"/>
      <c r="AO28" s="222"/>
      <c r="AR28" s="31"/>
      <c r="BE28" s="213"/>
    </row>
    <row r="29" spans="2:71" s="2" customFormat="1" ht="14.45" customHeight="1">
      <c r="B29" s="35"/>
      <c r="D29" s="26" t="s">
        <v>37</v>
      </c>
      <c r="F29" s="26" t="s">
        <v>38</v>
      </c>
      <c r="L29" s="207">
        <v>0.21</v>
      </c>
      <c r="M29" s="206"/>
      <c r="N29" s="206"/>
      <c r="O29" s="206"/>
      <c r="P29" s="206"/>
      <c r="W29" s="205">
        <f>ROUND(AZ94, 2)</f>
        <v>0</v>
      </c>
      <c r="X29" s="206"/>
      <c r="Y29" s="206"/>
      <c r="Z29" s="206"/>
      <c r="AA29" s="206"/>
      <c r="AB29" s="206"/>
      <c r="AC29" s="206"/>
      <c r="AD29" s="206"/>
      <c r="AE29" s="206"/>
      <c r="AK29" s="205">
        <f>ROUND(AV94, 2)</f>
        <v>0</v>
      </c>
      <c r="AL29" s="206"/>
      <c r="AM29" s="206"/>
      <c r="AN29" s="206"/>
      <c r="AO29" s="206"/>
      <c r="AR29" s="35"/>
      <c r="BE29" s="214"/>
    </row>
    <row r="30" spans="2:71" s="2" customFormat="1" ht="14.45" customHeight="1">
      <c r="B30" s="35"/>
      <c r="F30" s="26" t="s">
        <v>39</v>
      </c>
      <c r="L30" s="207">
        <v>0.12</v>
      </c>
      <c r="M30" s="206"/>
      <c r="N30" s="206"/>
      <c r="O30" s="206"/>
      <c r="P30" s="206"/>
      <c r="W30" s="205">
        <f>ROUND(BA94, 2)</f>
        <v>0</v>
      </c>
      <c r="X30" s="206"/>
      <c r="Y30" s="206"/>
      <c r="Z30" s="206"/>
      <c r="AA30" s="206"/>
      <c r="AB30" s="206"/>
      <c r="AC30" s="206"/>
      <c r="AD30" s="206"/>
      <c r="AE30" s="206"/>
      <c r="AK30" s="205">
        <f>ROUND(AW94, 2)</f>
        <v>0</v>
      </c>
      <c r="AL30" s="206"/>
      <c r="AM30" s="206"/>
      <c r="AN30" s="206"/>
      <c r="AO30" s="206"/>
      <c r="AR30" s="35"/>
      <c r="BE30" s="214"/>
    </row>
    <row r="31" spans="2:71" s="2" customFormat="1" ht="14.45" hidden="1" customHeight="1">
      <c r="B31" s="35"/>
      <c r="F31" s="26" t="s">
        <v>40</v>
      </c>
      <c r="L31" s="207">
        <v>0.21</v>
      </c>
      <c r="M31" s="206"/>
      <c r="N31" s="206"/>
      <c r="O31" s="206"/>
      <c r="P31" s="206"/>
      <c r="W31" s="205">
        <f>ROUND(BB94, 2)</f>
        <v>0</v>
      </c>
      <c r="X31" s="206"/>
      <c r="Y31" s="206"/>
      <c r="Z31" s="206"/>
      <c r="AA31" s="206"/>
      <c r="AB31" s="206"/>
      <c r="AC31" s="206"/>
      <c r="AD31" s="206"/>
      <c r="AE31" s="206"/>
      <c r="AK31" s="205">
        <v>0</v>
      </c>
      <c r="AL31" s="206"/>
      <c r="AM31" s="206"/>
      <c r="AN31" s="206"/>
      <c r="AO31" s="206"/>
      <c r="AR31" s="35"/>
      <c r="BE31" s="214"/>
    </row>
    <row r="32" spans="2:71" s="2" customFormat="1" ht="14.45" hidden="1" customHeight="1">
      <c r="B32" s="35"/>
      <c r="F32" s="26" t="s">
        <v>41</v>
      </c>
      <c r="L32" s="207">
        <v>0.12</v>
      </c>
      <c r="M32" s="206"/>
      <c r="N32" s="206"/>
      <c r="O32" s="206"/>
      <c r="P32" s="206"/>
      <c r="W32" s="205">
        <f>ROUND(BC94, 2)</f>
        <v>0</v>
      </c>
      <c r="X32" s="206"/>
      <c r="Y32" s="206"/>
      <c r="Z32" s="206"/>
      <c r="AA32" s="206"/>
      <c r="AB32" s="206"/>
      <c r="AC32" s="206"/>
      <c r="AD32" s="206"/>
      <c r="AE32" s="206"/>
      <c r="AK32" s="205">
        <v>0</v>
      </c>
      <c r="AL32" s="206"/>
      <c r="AM32" s="206"/>
      <c r="AN32" s="206"/>
      <c r="AO32" s="206"/>
      <c r="AR32" s="35"/>
      <c r="BE32" s="214"/>
    </row>
    <row r="33" spans="2:57" s="2" customFormat="1" ht="14.45" hidden="1" customHeight="1">
      <c r="B33" s="35"/>
      <c r="F33" s="26" t="s">
        <v>42</v>
      </c>
      <c r="L33" s="207">
        <v>0</v>
      </c>
      <c r="M33" s="206"/>
      <c r="N33" s="206"/>
      <c r="O33" s="206"/>
      <c r="P33" s="206"/>
      <c r="W33" s="205">
        <f>ROUND(BD94, 2)</f>
        <v>0</v>
      </c>
      <c r="X33" s="206"/>
      <c r="Y33" s="206"/>
      <c r="Z33" s="206"/>
      <c r="AA33" s="206"/>
      <c r="AB33" s="206"/>
      <c r="AC33" s="206"/>
      <c r="AD33" s="206"/>
      <c r="AE33" s="206"/>
      <c r="AK33" s="205">
        <v>0</v>
      </c>
      <c r="AL33" s="206"/>
      <c r="AM33" s="206"/>
      <c r="AN33" s="206"/>
      <c r="AO33" s="206"/>
      <c r="AR33" s="35"/>
      <c r="BE33" s="214"/>
    </row>
    <row r="34" spans="2:57" s="1" customFormat="1" ht="6.95" customHeight="1">
      <c r="B34" s="31"/>
      <c r="AR34" s="31"/>
      <c r="BE34" s="213"/>
    </row>
    <row r="35" spans="2:57" s="1" customFormat="1" ht="25.9" customHeight="1">
      <c r="B35" s="31"/>
      <c r="C35" s="36"/>
      <c r="D35" s="37" t="s">
        <v>43</v>
      </c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9" t="s">
        <v>44</v>
      </c>
      <c r="U35" s="38"/>
      <c r="V35" s="38"/>
      <c r="W35" s="38"/>
      <c r="X35" s="208" t="s">
        <v>45</v>
      </c>
      <c r="Y35" s="209"/>
      <c r="Z35" s="209"/>
      <c r="AA35" s="209"/>
      <c r="AB35" s="209"/>
      <c r="AC35" s="38"/>
      <c r="AD35" s="38"/>
      <c r="AE35" s="38"/>
      <c r="AF35" s="38"/>
      <c r="AG35" s="38"/>
      <c r="AH35" s="38"/>
      <c r="AI35" s="38"/>
      <c r="AJ35" s="38"/>
      <c r="AK35" s="210">
        <f>SUM(AK26:AK33)</f>
        <v>0</v>
      </c>
      <c r="AL35" s="209"/>
      <c r="AM35" s="209"/>
      <c r="AN35" s="209"/>
      <c r="AO35" s="211"/>
      <c r="AP35" s="36"/>
      <c r="AQ35" s="36"/>
      <c r="AR35" s="31"/>
    </row>
    <row r="36" spans="2:57" s="1" customFormat="1" ht="6.95" customHeight="1">
      <c r="B36" s="31"/>
      <c r="AR36" s="31"/>
    </row>
    <row r="37" spans="2:57" s="1" customFormat="1" ht="14.45" customHeight="1">
      <c r="B37" s="31"/>
      <c r="AR37" s="31"/>
    </row>
    <row r="38" spans="2:57" ht="14.45" customHeight="1">
      <c r="B38" s="19"/>
      <c r="AR38" s="19"/>
    </row>
    <row r="39" spans="2:57" ht="14.45" customHeight="1">
      <c r="B39" s="19"/>
      <c r="AR39" s="19"/>
    </row>
    <row r="40" spans="2:57" ht="14.45" customHeight="1">
      <c r="B40" s="19"/>
      <c r="AR40" s="19"/>
    </row>
    <row r="41" spans="2:57" ht="14.45" customHeight="1">
      <c r="B41" s="19"/>
      <c r="AR41" s="19"/>
    </row>
    <row r="42" spans="2:57" ht="14.45" customHeight="1">
      <c r="B42" s="19"/>
      <c r="AR42" s="19"/>
    </row>
    <row r="43" spans="2:57" ht="14.45" customHeight="1">
      <c r="B43" s="19"/>
      <c r="AR43" s="19"/>
    </row>
    <row r="44" spans="2:57" ht="14.45" customHeight="1">
      <c r="B44" s="19"/>
      <c r="AR44" s="19"/>
    </row>
    <row r="45" spans="2:57" ht="14.45" customHeight="1">
      <c r="B45" s="19"/>
      <c r="AR45" s="19"/>
    </row>
    <row r="46" spans="2:57" ht="14.45" customHeight="1">
      <c r="B46" s="19"/>
      <c r="AR46" s="19"/>
    </row>
    <row r="47" spans="2:57" ht="14.45" customHeight="1">
      <c r="B47" s="19"/>
      <c r="AR47" s="19"/>
    </row>
    <row r="48" spans="2:57" ht="14.45" customHeight="1">
      <c r="B48" s="19"/>
      <c r="AR48" s="19"/>
    </row>
    <row r="49" spans="2:44" s="1" customFormat="1" ht="14.45" customHeight="1">
      <c r="B49" s="31"/>
      <c r="D49" s="40" t="s">
        <v>46</v>
      </c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0" t="s">
        <v>47</v>
      </c>
      <c r="AI49" s="41"/>
      <c r="AJ49" s="41"/>
      <c r="AK49" s="41"/>
      <c r="AL49" s="41"/>
      <c r="AM49" s="41"/>
      <c r="AN49" s="41"/>
      <c r="AO49" s="41"/>
      <c r="AR49" s="31"/>
    </row>
    <row r="50" spans="2:44">
      <c r="B50" s="19"/>
      <c r="AR50" s="19"/>
    </row>
    <row r="51" spans="2:44">
      <c r="B51" s="19"/>
      <c r="AR51" s="19"/>
    </row>
    <row r="52" spans="2:44">
      <c r="B52" s="19"/>
      <c r="AR52" s="19"/>
    </row>
    <row r="53" spans="2:44">
      <c r="B53" s="19"/>
      <c r="AR53" s="19"/>
    </row>
    <row r="54" spans="2:44">
      <c r="B54" s="19"/>
      <c r="AR54" s="19"/>
    </row>
    <row r="55" spans="2:44">
      <c r="B55" s="19"/>
      <c r="AR55" s="19"/>
    </row>
    <row r="56" spans="2:44">
      <c r="B56" s="19"/>
      <c r="AR56" s="19"/>
    </row>
    <row r="57" spans="2:44">
      <c r="B57" s="19"/>
      <c r="AR57" s="19"/>
    </row>
    <row r="58" spans="2:44">
      <c r="B58" s="19"/>
      <c r="AR58" s="19"/>
    </row>
    <row r="59" spans="2:44">
      <c r="B59" s="19"/>
      <c r="AR59" s="19"/>
    </row>
    <row r="60" spans="2:44" s="1" customFormat="1" ht="12.75">
      <c r="B60" s="31"/>
      <c r="D60" s="42" t="s">
        <v>48</v>
      </c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42" t="s">
        <v>49</v>
      </c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42" t="s">
        <v>48</v>
      </c>
      <c r="AI60" s="33"/>
      <c r="AJ60" s="33"/>
      <c r="AK60" s="33"/>
      <c r="AL60" s="33"/>
      <c r="AM60" s="42" t="s">
        <v>49</v>
      </c>
      <c r="AN60" s="33"/>
      <c r="AO60" s="33"/>
      <c r="AR60" s="31"/>
    </row>
    <row r="61" spans="2:44">
      <c r="B61" s="19"/>
      <c r="AR61" s="19"/>
    </row>
    <row r="62" spans="2:44">
      <c r="B62" s="19"/>
      <c r="AR62" s="19"/>
    </row>
    <row r="63" spans="2:44">
      <c r="B63" s="19"/>
      <c r="AR63" s="19"/>
    </row>
    <row r="64" spans="2:44" s="1" customFormat="1" ht="12.75">
      <c r="B64" s="31"/>
      <c r="D64" s="40" t="s">
        <v>50</v>
      </c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40" t="s">
        <v>51</v>
      </c>
      <c r="AI64" s="41"/>
      <c r="AJ64" s="41"/>
      <c r="AK64" s="41"/>
      <c r="AL64" s="41"/>
      <c r="AM64" s="41"/>
      <c r="AN64" s="41"/>
      <c r="AO64" s="41"/>
      <c r="AR64" s="31"/>
    </row>
    <row r="65" spans="2:44">
      <c r="B65" s="19"/>
      <c r="AR65" s="19"/>
    </row>
    <row r="66" spans="2:44">
      <c r="B66" s="19"/>
      <c r="AR66" s="19"/>
    </row>
    <row r="67" spans="2:44">
      <c r="B67" s="19"/>
      <c r="AR67" s="19"/>
    </row>
    <row r="68" spans="2:44">
      <c r="B68" s="19"/>
      <c r="AR68" s="19"/>
    </row>
    <row r="69" spans="2:44">
      <c r="B69" s="19"/>
      <c r="AR69" s="19"/>
    </row>
    <row r="70" spans="2:44">
      <c r="B70" s="19"/>
      <c r="AR70" s="19"/>
    </row>
    <row r="71" spans="2:44">
      <c r="B71" s="19"/>
      <c r="AR71" s="19"/>
    </row>
    <row r="72" spans="2:44">
      <c r="B72" s="19"/>
      <c r="AR72" s="19"/>
    </row>
    <row r="73" spans="2:44">
      <c r="B73" s="19"/>
      <c r="AR73" s="19"/>
    </row>
    <row r="74" spans="2:44">
      <c r="B74" s="19"/>
      <c r="AR74" s="19"/>
    </row>
    <row r="75" spans="2:44" s="1" customFormat="1" ht="12.75">
      <c r="B75" s="31"/>
      <c r="D75" s="42" t="s">
        <v>48</v>
      </c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42" t="s">
        <v>49</v>
      </c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42" t="s">
        <v>48</v>
      </c>
      <c r="AI75" s="33"/>
      <c r="AJ75" s="33"/>
      <c r="AK75" s="33"/>
      <c r="AL75" s="33"/>
      <c r="AM75" s="42" t="s">
        <v>49</v>
      </c>
      <c r="AN75" s="33"/>
      <c r="AO75" s="33"/>
      <c r="AR75" s="31"/>
    </row>
    <row r="76" spans="2:44" s="1" customFormat="1">
      <c r="B76" s="31"/>
      <c r="AR76" s="31"/>
    </row>
    <row r="77" spans="2:44" s="1" customFormat="1" ht="6.9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44"/>
      <c r="AH77" s="44"/>
      <c r="AI77" s="44"/>
      <c r="AJ77" s="44"/>
      <c r="AK77" s="44"/>
      <c r="AL77" s="44"/>
      <c r="AM77" s="44"/>
      <c r="AN77" s="44"/>
      <c r="AO77" s="44"/>
      <c r="AP77" s="44"/>
      <c r="AQ77" s="44"/>
      <c r="AR77" s="31"/>
    </row>
    <row r="81" spans="1:91" s="1" customFormat="1" ht="6.95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46"/>
      <c r="O81" s="46"/>
      <c r="P81" s="46"/>
      <c r="Q81" s="46"/>
      <c r="R81" s="46"/>
      <c r="S81" s="46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46"/>
      <c r="AE81" s="46"/>
      <c r="AF81" s="46"/>
      <c r="AG81" s="46"/>
      <c r="AH81" s="46"/>
      <c r="AI81" s="46"/>
      <c r="AJ81" s="46"/>
      <c r="AK81" s="46"/>
      <c r="AL81" s="46"/>
      <c r="AM81" s="46"/>
      <c r="AN81" s="46"/>
      <c r="AO81" s="46"/>
      <c r="AP81" s="46"/>
      <c r="AQ81" s="46"/>
      <c r="AR81" s="31"/>
    </row>
    <row r="82" spans="1:91" s="1" customFormat="1" ht="24.95" customHeight="1">
      <c r="B82" s="31"/>
      <c r="C82" s="20" t="s">
        <v>52</v>
      </c>
      <c r="AR82" s="31"/>
    </row>
    <row r="83" spans="1:91" s="1" customFormat="1" ht="6.95" customHeight="1">
      <c r="B83" s="31"/>
      <c r="AR83" s="31"/>
    </row>
    <row r="84" spans="1:91" s="3" customFormat="1" ht="12" customHeight="1">
      <c r="B84" s="47"/>
      <c r="C84" s="26" t="s">
        <v>13</v>
      </c>
      <c r="L84" s="3" t="str">
        <f>K5</f>
        <v>2518-2</v>
      </c>
      <c r="AR84" s="47"/>
    </row>
    <row r="85" spans="1:91" s="4" customFormat="1" ht="36.950000000000003" customHeight="1">
      <c r="B85" s="48"/>
      <c r="C85" s="49" t="s">
        <v>16</v>
      </c>
      <c r="L85" s="196" t="str">
        <f>K6</f>
        <v>OKNA SZŠ V KLATOVECH</v>
      </c>
      <c r="M85" s="197"/>
      <c r="N85" s="197"/>
      <c r="O85" s="197"/>
      <c r="P85" s="197"/>
      <c r="Q85" s="197"/>
      <c r="R85" s="197"/>
      <c r="S85" s="197"/>
      <c r="T85" s="197"/>
      <c r="U85" s="197"/>
      <c r="V85" s="197"/>
      <c r="W85" s="197"/>
      <c r="X85" s="197"/>
      <c r="Y85" s="197"/>
      <c r="Z85" s="197"/>
      <c r="AA85" s="197"/>
      <c r="AB85" s="197"/>
      <c r="AC85" s="197"/>
      <c r="AD85" s="197"/>
      <c r="AE85" s="197"/>
      <c r="AF85" s="197"/>
      <c r="AG85" s="197"/>
      <c r="AH85" s="197"/>
      <c r="AI85" s="197"/>
      <c r="AJ85" s="197"/>
      <c r="AR85" s="48"/>
    </row>
    <row r="86" spans="1:91" s="1" customFormat="1" ht="6.95" customHeight="1">
      <c r="B86" s="31"/>
      <c r="AR86" s="31"/>
    </row>
    <row r="87" spans="1:91" s="1" customFormat="1" ht="12" customHeight="1">
      <c r="B87" s="31"/>
      <c r="C87" s="26" t="s">
        <v>20</v>
      </c>
      <c r="L87" s="50" t="str">
        <f>IF(K8="","",K8)</f>
        <v xml:space="preserve"> </v>
      </c>
      <c r="AI87" s="26" t="s">
        <v>22</v>
      </c>
      <c r="AM87" s="198">
        <f>IF(AN8= "","",AN8)</f>
        <v>45798</v>
      </c>
      <c r="AN87" s="198"/>
      <c r="AR87" s="31"/>
    </row>
    <row r="88" spans="1:91" s="1" customFormat="1" ht="6.95" customHeight="1">
      <c r="B88" s="31"/>
      <c r="AR88" s="31"/>
    </row>
    <row r="89" spans="1:91" s="1" customFormat="1" ht="15.2" customHeight="1">
      <c r="B89" s="31"/>
      <c r="C89" s="26" t="s">
        <v>23</v>
      </c>
      <c r="L89" s="3" t="str">
        <f>IF(E11= "","",E11)</f>
        <v>VOŠ, OA, Střední zdravotnická. škola a ja....</v>
      </c>
      <c r="AI89" s="26" t="s">
        <v>29</v>
      </c>
      <c r="AM89" s="199" t="str">
        <f>IF(E17="","",E17)</f>
        <v xml:space="preserve"> </v>
      </c>
      <c r="AN89" s="200"/>
      <c r="AO89" s="200"/>
      <c r="AP89" s="200"/>
      <c r="AR89" s="31"/>
      <c r="AS89" s="201" t="s">
        <v>53</v>
      </c>
      <c r="AT89" s="202"/>
      <c r="AU89" s="52"/>
      <c r="AV89" s="52"/>
      <c r="AW89" s="52"/>
      <c r="AX89" s="52"/>
      <c r="AY89" s="52"/>
      <c r="AZ89" s="52"/>
      <c r="BA89" s="52"/>
      <c r="BB89" s="52"/>
      <c r="BC89" s="52"/>
      <c r="BD89" s="53"/>
    </row>
    <row r="90" spans="1:91" s="1" customFormat="1" ht="15.2" customHeight="1">
      <c r="B90" s="31"/>
      <c r="C90" s="26" t="s">
        <v>27</v>
      </c>
      <c r="L90" s="3" t="str">
        <f>IF(E14= "Vyplň údaj","",E14)</f>
        <v/>
      </c>
      <c r="AI90" s="26" t="s">
        <v>31</v>
      </c>
      <c r="AM90" s="199" t="str">
        <f>IF(E20="","",E20)</f>
        <v xml:space="preserve"> </v>
      </c>
      <c r="AN90" s="200"/>
      <c r="AO90" s="200"/>
      <c r="AP90" s="200"/>
      <c r="AR90" s="31"/>
      <c r="AS90" s="203"/>
      <c r="AT90" s="204"/>
      <c r="BD90" s="55"/>
    </row>
    <row r="91" spans="1:91" s="1" customFormat="1" ht="10.9" customHeight="1">
      <c r="B91" s="31"/>
      <c r="AR91" s="31"/>
      <c r="AS91" s="203"/>
      <c r="AT91" s="204"/>
      <c r="BD91" s="55"/>
    </row>
    <row r="92" spans="1:91" s="1" customFormat="1" ht="29.25" customHeight="1">
      <c r="B92" s="31"/>
      <c r="C92" s="191" t="s">
        <v>54</v>
      </c>
      <c r="D92" s="192"/>
      <c r="E92" s="192"/>
      <c r="F92" s="192"/>
      <c r="G92" s="192"/>
      <c r="H92" s="56"/>
      <c r="I92" s="193" t="s">
        <v>55</v>
      </c>
      <c r="J92" s="192"/>
      <c r="K92" s="192"/>
      <c r="L92" s="192"/>
      <c r="M92" s="192"/>
      <c r="N92" s="192"/>
      <c r="O92" s="192"/>
      <c r="P92" s="192"/>
      <c r="Q92" s="192"/>
      <c r="R92" s="192"/>
      <c r="S92" s="192"/>
      <c r="T92" s="192"/>
      <c r="U92" s="192"/>
      <c r="V92" s="192"/>
      <c r="W92" s="192"/>
      <c r="X92" s="192"/>
      <c r="Y92" s="192"/>
      <c r="Z92" s="192"/>
      <c r="AA92" s="192"/>
      <c r="AB92" s="192"/>
      <c r="AC92" s="192"/>
      <c r="AD92" s="192"/>
      <c r="AE92" s="192"/>
      <c r="AF92" s="192"/>
      <c r="AG92" s="194" t="s">
        <v>56</v>
      </c>
      <c r="AH92" s="192"/>
      <c r="AI92" s="192"/>
      <c r="AJ92" s="192"/>
      <c r="AK92" s="192"/>
      <c r="AL92" s="192"/>
      <c r="AM92" s="192"/>
      <c r="AN92" s="193" t="s">
        <v>57</v>
      </c>
      <c r="AO92" s="192"/>
      <c r="AP92" s="195"/>
      <c r="AQ92" s="57" t="s">
        <v>58</v>
      </c>
      <c r="AR92" s="31"/>
      <c r="AS92" s="58" t="s">
        <v>59</v>
      </c>
      <c r="AT92" s="59" t="s">
        <v>60</v>
      </c>
      <c r="AU92" s="59" t="s">
        <v>61</v>
      </c>
      <c r="AV92" s="59" t="s">
        <v>62</v>
      </c>
      <c r="AW92" s="59" t="s">
        <v>63</v>
      </c>
      <c r="AX92" s="59" t="s">
        <v>64</v>
      </c>
      <c r="AY92" s="59" t="s">
        <v>65</v>
      </c>
      <c r="AZ92" s="59" t="s">
        <v>66</v>
      </c>
      <c r="BA92" s="59" t="s">
        <v>67</v>
      </c>
      <c r="BB92" s="59" t="s">
        <v>68</v>
      </c>
      <c r="BC92" s="59" t="s">
        <v>69</v>
      </c>
      <c r="BD92" s="60" t="s">
        <v>70</v>
      </c>
    </row>
    <row r="93" spans="1:91" s="1" customFormat="1" ht="10.9" customHeight="1">
      <c r="B93" s="31"/>
      <c r="AR93" s="31"/>
      <c r="AS93" s="61"/>
      <c r="AT93" s="52"/>
      <c r="AU93" s="52"/>
      <c r="AV93" s="52"/>
      <c r="AW93" s="52"/>
      <c r="AX93" s="52"/>
      <c r="AY93" s="52"/>
      <c r="AZ93" s="52"/>
      <c r="BA93" s="52"/>
      <c r="BB93" s="52"/>
      <c r="BC93" s="52"/>
      <c r="BD93" s="53"/>
    </row>
    <row r="94" spans="1:91" s="5" customFormat="1" ht="32.450000000000003" customHeight="1">
      <c r="B94" s="62"/>
      <c r="C94" s="63" t="s">
        <v>71</v>
      </c>
      <c r="D94" s="64"/>
      <c r="E94" s="64"/>
      <c r="F94" s="64"/>
      <c r="G94" s="64"/>
      <c r="H94" s="64"/>
      <c r="I94" s="64"/>
      <c r="J94" s="64"/>
      <c r="K94" s="64"/>
      <c r="L94" s="64"/>
      <c r="M94" s="64"/>
      <c r="N94" s="64"/>
      <c r="O94" s="64"/>
      <c r="P94" s="64"/>
      <c r="Q94" s="64"/>
      <c r="R94" s="64"/>
      <c r="S94" s="64"/>
      <c r="T94" s="64"/>
      <c r="U94" s="64"/>
      <c r="V94" s="64"/>
      <c r="W94" s="64"/>
      <c r="X94" s="64"/>
      <c r="Y94" s="64"/>
      <c r="Z94" s="64"/>
      <c r="AA94" s="64"/>
      <c r="AB94" s="64"/>
      <c r="AC94" s="64"/>
      <c r="AD94" s="64"/>
      <c r="AE94" s="64"/>
      <c r="AF94" s="64"/>
      <c r="AG94" s="189">
        <f>ROUND(SUM(AG95:AG96),2)</f>
        <v>0</v>
      </c>
      <c r="AH94" s="189"/>
      <c r="AI94" s="189"/>
      <c r="AJ94" s="189"/>
      <c r="AK94" s="189"/>
      <c r="AL94" s="189"/>
      <c r="AM94" s="189"/>
      <c r="AN94" s="190">
        <f>SUM(AG94,AT94)</f>
        <v>0</v>
      </c>
      <c r="AO94" s="190"/>
      <c r="AP94" s="190"/>
      <c r="AQ94" s="66" t="s">
        <v>1</v>
      </c>
      <c r="AR94" s="62"/>
      <c r="AS94" s="67">
        <f>ROUND(SUM(AS95:AS96),2)</f>
        <v>0</v>
      </c>
      <c r="AT94" s="68">
        <f>ROUND(SUM(AV94:AW94),2)</f>
        <v>0</v>
      </c>
      <c r="AU94" s="69">
        <f>ROUND(SUM(AU95:AU96),5)</f>
        <v>0</v>
      </c>
      <c r="AV94" s="68">
        <f>ROUND(AZ94*L29,2)</f>
        <v>0</v>
      </c>
      <c r="AW94" s="68">
        <f>ROUND(BA94*L30,2)</f>
        <v>0</v>
      </c>
      <c r="AX94" s="68">
        <f>ROUND(BB94*L29,2)</f>
        <v>0</v>
      </c>
      <c r="AY94" s="68">
        <f>ROUND(BC94*L30,2)</f>
        <v>0</v>
      </c>
      <c r="AZ94" s="68">
        <f>ROUND(SUM(AZ95:AZ96),2)</f>
        <v>0</v>
      </c>
      <c r="BA94" s="68">
        <f>ROUND(SUM(BA95:BA96),2)</f>
        <v>0</v>
      </c>
      <c r="BB94" s="68">
        <f>ROUND(SUM(BB95:BB96),2)</f>
        <v>0</v>
      </c>
      <c r="BC94" s="68">
        <f>ROUND(SUM(BC95:BC96),2)</f>
        <v>0</v>
      </c>
      <c r="BD94" s="70">
        <f>ROUND(SUM(BD95:BD96),2)</f>
        <v>0</v>
      </c>
      <c r="BS94" s="71" t="s">
        <v>72</v>
      </c>
      <c r="BT94" s="71" t="s">
        <v>73</v>
      </c>
      <c r="BU94" s="72" t="s">
        <v>74</v>
      </c>
      <c r="BV94" s="71" t="s">
        <v>75</v>
      </c>
      <c r="BW94" s="71" t="s">
        <v>5</v>
      </c>
      <c r="BX94" s="71" t="s">
        <v>76</v>
      </c>
      <c r="CL94" s="71" t="s">
        <v>1</v>
      </c>
    </row>
    <row r="95" spans="1:91" s="6" customFormat="1" ht="16.5" customHeight="1">
      <c r="A95" s="73" t="s">
        <v>77</v>
      </c>
      <c r="B95" s="74"/>
      <c r="C95" s="75"/>
      <c r="D95" s="188" t="s">
        <v>78</v>
      </c>
      <c r="E95" s="188"/>
      <c r="F95" s="188"/>
      <c r="G95" s="188"/>
      <c r="H95" s="188"/>
      <c r="I95" s="76"/>
      <c r="J95" s="188" t="s">
        <v>79</v>
      </c>
      <c r="K95" s="188"/>
      <c r="L95" s="188"/>
      <c r="M95" s="188"/>
      <c r="N95" s="188"/>
      <c r="O95" s="188"/>
      <c r="P95" s="188"/>
      <c r="Q95" s="188"/>
      <c r="R95" s="188"/>
      <c r="S95" s="188"/>
      <c r="T95" s="188"/>
      <c r="U95" s="188"/>
      <c r="V95" s="188"/>
      <c r="W95" s="188"/>
      <c r="X95" s="188"/>
      <c r="Y95" s="188"/>
      <c r="Z95" s="188"/>
      <c r="AA95" s="188"/>
      <c r="AB95" s="188"/>
      <c r="AC95" s="188"/>
      <c r="AD95" s="188"/>
      <c r="AE95" s="188"/>
      <c r="AF95" s="188"/>
      <c r="AG95" s="186">
        <f>'01 - Architektonicko stav...'!J30</f>
        <v>0</v>
      </c>
      <c r="AH95" s="187"/>
      <c r="AI95" s="187"/>
      <c r="AJ95" s="187"/>
      <c r="AK95" s="187"/>
      <c r="AL95" s="187"/>
      <c r="AM95" s="187"/>
      <c r="AN95" s="186">
        <f>SUM(AG95,AT95)</f>
        <v>0</v>
      </c>
      <c r="AO95" s="187"/>
      <c r="AP95" s="187"/>
      <c r="AQ95" s="77" t="s">
        <v>80</v>
      </c>
      <c r="AR95" s="74"/>
      <c r="AS95" s="78">
        <v>0</v>
      </c>
      <c r="AT95" s="79">
        <f>ROUND(SUM(AV95:AW95),2)</f>
        <v>0</v>
      </c>
      <c r="AU95" s="80">
        <f>'01 - Architektonicko stav...'!P128</f>
        <v>0</v>
      </c>
      <c r="AV95" s="79">
        <f>'01 - Architektonicko stav...'!J33</f>
        <v>0</v>
      </c>
      <c r="AW95" s="79">
        <f>'01 - Architektonicko stav...'!J34</f>
        <v>0</v>
      </c>
      <c r="AX95" s="79">
        <f>'01 - Architektonicko stav...'!J35</f>
        <v>0</v>
      </c>
      <c r="AY95" s="79">
        <f>'01 - Architektonicko stav...'!J36</f>
        <v>0</v>
      </c>
      <c r="AZ95" s="79">
        <f>'01 - Architektonicko stav...'!F33</f>
        <v>0</v>
      </c>
      <c r="BA95" s="79">
        <f>'01 - Architektonicko stav...'!F34</f>
        <v>0</v>
      </c>
      <c r="BB95" s="79">
        <f>'01 - Architektonicko stav...'!F35</f>
        <v>0</v>
      </c>
      <c r="BC95" s="79">
        <f>'01 - Architektonicko stav...'!F36</f>
        <v>0</v>
      </c>
      <c r="BD95" s="81">
        <f>'01 - Architektonicko stav...'!F37</f>
        <v>0</v>
      </c>
      <c r="BT95" s="82" t="s">
        <v>81</v>
      </c>
      <c r="BV95" s="82" t="s">
        <v>75</v>
      </c>
      <c r="BW95" s="82" t="s">
        <v>82</v>
      </c>
      <c r="BX95" s="82" t="s">
        <v>5</v>
      </c>
      <c r="CL95" s="82" t="s">
        <v>1</v>
      </c>
      <c r="CM95" s="82" t="s">
        <v>83</v>
      </c>
    </row>
    <row r="96" spans="1:91" s="6" customFormat="1" ht="16.5" customHeight="1">
      <c r="A96" s="73" t="s">
        <v>77</v>
      </c>
      <c r="B96" s="74"/>
      <c r="C96" s="75"/>
      <c r="D96" s="188" t="s">
        <v>84</v>
      </c>
      <c r="E96" s="188"/>
      <c r="F96" s="188"/>
      <c r="G96" s="188"/>
      <c r="H96" s="188"/>
      <c r="I96" s="76"/>
      <c r="J96" s="188" t="s">
        <v>84</v>
      </c>
      <c r="K96" s="188"/>
      <c r="L96" s="188"/>
      <c r="M96" s="188"/>
      <c r="N96" s="188"/>
      <c r="O96" s="188"/>
      <c r="P96" s="188"/>
      <c r="Q96" s="188"/>
      <c r="R96" s="188"/>
      <c r="S96" s="188"/>
      <c r="T96" s="188"/>
      <c r="U96" s="188"/>
      <c r="V96" s="188"/>
      <c r="W96" s="188"/>
      <c r="X96" s="188"/>
      <c r="Y96" s="188"/>
      <c r="Z96" s="188"/>
      <c r="AA96" s="188"/>
      <c r="AB96" s="188"/>
      <c r="AC96" s="188"/>
      <c r="AD96" s="188"/>
      <c r="AE96" s="188"/>
      <c r="AF96" s="188"/>
      <c r="AG96" s="186">
        <f>'VON - VON'!J30</f>
        <v>0</v>
      </c>
      <c r="AH96" s="187"/>
      <c r="AI96" s="187"/>
      <c r="AJ96" s="187"/>
      <c r="AK96" s="187"/>
      <c r="AL96" s="187"/>
      <c r="AM96" s="187"/>
      <c r="AN96" s="186">
        <f>SUM(AG96,AT96)</f>
        <v>0</v>
      </c>
      <c r="AO96" s="187"/>
      <c r="AP96" s="187"/>
      <c r="AQ96" s="77" t="s">
        <v>80</v>
      </c>
      <c r="AR96" s="74"/>
      <c r="AS96" s="83">
        <v>0</v>
      </c>
      <c r="AT96" s="84">
        <f>ROUND(SUM(AV96:AW96),2)</f>
        <v>0</v>
      </c>
      <c r="AU96" s="85">
        <f>'VON - VON'!P120</f>
        <v>0</v>
      </c>
      <c r="AV96" s="84">
        <f>'VON - VON'!J33</f>
        <v>0</v>
      </c>
      <c r="AW96" s="84">
        <f>'VON - VON'!J34</f>
        <v>0</v>
      </c>
      <c r="AX96" s="84">
        <f>'VON - VON'!J35</f>
        <v>0</v>
      </c>
      <c r="AY96" s="84">
        <f>'VON - VON'!J36</f>
        <v>0</v>
      </c>
      <c r="AZ96" s="84">
        <f>'VON - VON'!F33</f>
        <v>0</v>
      </c>
      <c r="BA96" s="84">
        <f>'VON - VON'!F34</f>
        <v>0</v>
      </c>
      <c r="BB96" s="84">
        <f>'VON - VON'!F35</f>
        <v>0</v>
      </c>
      <c r="BC96" s="84">
        <f>'VON - VON'!F36</f>
        <v>0</v>
      </c>
      <c r="BD96" s="86">
        <f>'VON - VON'!F37</f>
        <v>0</v>
      </c>
      <c r="BT96" s="82" t="s">
        <v>81</v>
      </c>
      <c r="BV96" s="82" t="s">
        <v>75</v>
      </c>
      <c r="BW96" s="82" t="s">
        <v>85</v>
      </c>
      <c r="BX96" s="82" t="s">
        <v>5</v>
      </c>
      <c r="CL96" s="82" t="s">
        <v>1</v>
      </c>
      <c r="CM96" s="82" t="s">
        <v>83</v>
      </c>
    </row>
    <row r="97" spans="2:44" s="1" customFormat="1" ht="30" customHeight="1">
      <c r="B97" s="31"/>
      <c r="AR97" s="31"/>
    </row>
    <row r="98" spans="2:44" s="1" customFormat="1" ht="6.95" customHeight="1">
      <c r="B98" s="43"/>
      <c r="C98" s="44"/>
      <c r="D98" s="44"/>
      <c r="E98" s="44"/>
      <c r="F98" s="44"/>
      <c r="G98" s="44"/>
      <c r="H98" s="44"/>
      <c r="I98" s="44"/>
      <c r="J98" s="44"/>
      <c r="K98" s="44"/>
      <c r="L98" s="44"/>
      <c r="M98" s="44"/>
      <c r="N98" s="44"/>
      <c r="O98" s="44"/>
      <c r="P98" s="44"/>
      <c r="Q98" s="44"/>
      <c r="R98" s="44"/>
      <c r="S98" s="44"/>
      <c r="T98" s="44"/>
      <c r="U98" s="44"/>
      <c r="V98" s="44"/>
      <c r="W98" s="44"/>
      <c r="X98" s="44"/>
      <c r="Y98" s="44"/>
      <c r="Z98" s="44"/>
      <c r="AA98" s="44"/>
      <c r="AB98" s="44"/>
      <c r="AC98" s="44"/>
      <c r="AD98" s="44"/>
      <c r="AE98" s="44"/>
      <c r="AF98" s="44"/>
      <c r="AG98" s="44"/>
      <c r="AH98" s="44"/>
      <c r="AI98" s="44"/>
      <c r="AJ98" s="44"/>
      <c r="AK98" s="44"/>
      <c r="AL98" s="44"/>
      <c r="AM98" s="44"/>
      <c r="AN98" s="44"/>
      <c r="AO98" s="44"/>
      <c r="AP98" s="44"/>
      <c r="AQ98" s="44"/>
      <c r="AR98" s="31"/>
    </row>
  </sheetData>
  <sheetProtection algorithmName="SHA-512" hashValue="Zp4s8zjcNc+K+n78lsECCrj9cGOytlNqJd+tfPX/4081Qm+y1CrZuZSaR7QQkuGxGPftVyXjf8twoUFRp+XjyA==" saltValue="nr8GVL9awgNMfsT7Vc9xOg==" spinCount="100000" sheet="1" objects="1" scenarios="1" formatColumns="0" formatRows="0"/>
  <mergeCells count="46"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L33:P33"/>
    <mergeCell ref="X35:AB35"/>
    <mergeCell ref="AK35:AO35"/>
    <mergeCell ref="AK31:AO31"/>
    <mergeCell ref="L31:P31"/>
    <mergeCell ref="W32:AE32"/>
    <mergeCell ref="AK32:AO32"/>
    <mergeCell ref="L32:P32"/>
    <mergeCell ref="AM87:AN87"/>
    <mergeCell ref="AM89:AP89"/>
    <mergeCell ref="AS89:AT91"/>
    <mergeCell ref="AM90:AP90"/>
    <mergeCell ref="W33:AE33"/>
    <mergeCell ref="AK33:AO33"/>
    <mergeCell ref="AR2:BE2"/>
    <mergeCell ref="AN96:AP96"/>
    <mergeCell ref="AG96:AM96"/>
    <mergeCell ref="D96:H96"/>
    <mergeCell ref="J96:AF96"/>
    <mergeCell ref="AG94:AM94"/>
    <mergeCell ref="AN94:AP94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L85:AJ85"/>
  </mergeCells>
  <hyperlinks>
    <hyperlink ref="A95" location="'01 - Architektonicko stav...'!C2" display="/" xr:uid="{00000000-0004-0000-0000-000000000000}"/>
    <hyperlink ref="A96" location="'VON - VON'!C2" display="/" xr:uid="{00000000-0004-0000-0000-000001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486"/>
  <sheetViews>
    <sheetView showGridLines="0" topLeftCell="A114" workbookViewId="0">
      <selection activeCell="I131" sqref="I131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85"/>
      <c r="M2" s="185"/>
      <c r="N2" s="185"/>
      <c r="O2" s="185"/>
      <c r="P2" s="185"/>
      <c r="Q2" s="185"/>
      <c r="R2" s="185"/>
      <c r="S2" s="185"/>
      <c r="T2" s="185"/>
      <c r="U2" s="185"/>
      <c r="V2" s="185"/>
      <c r="AT2" s="16" t="s">
        <v>82</v>
      </c>
    </row>
    <row r="3" spans="2:46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83</v>
      </c>
    </row>
    <row r="4" spans="2:46" ht="24.95" customHeight="1">
      <c r="B4" s="19"/>
      <c r="D4" s="20" t="s">
        <v>86</v>
      </c>
      <c r="L4" s="19"/>
      <c r="M4" s="87" t="s">
        <v>10</v>
      </c>
      <c r="AT4" s="16" t="s">
        <v>4</v>
      </c>
    </row>
    <row r="5" spans="2:46" ht="6.95" customHeight="1">
      <c r="B5" s="19"/>
      <c r="L5" s="19"/>
    </row>
    <row r="6" spans="2:46" ht="12" customHeight="1">
      <c r="B6" s="19"/>
      <c r="D6" s="26" t="s">
        <v>16</v>
      </c>
      <c r="L6" s="19"/>
    </row>
    <row r="7" spans="2:46" ht="16.5" customHeight="1">
      <c r="B7" s="19"/>
      <c r="E7" s="224" t="str">
        <f>'Rekapitulace stavby'!K6</f>
        <v>OKNA SZŠ V KLATOVECH</v>
      </c>
      <c r="F7" s="225"/>
      <c r="G7" s="225"/>
      <c r="H7" s="225"/>
      <c r="L7" s="19"/>
    </row>
    <row r="8" spans="2:46" s="1" customFormat="1" ht="12" customHeight="1">
      <c r="B8" s="31"/>
      <c r="D8" s="26" t="s">
        <v>87</v>
      </c>
      <c r="L8" s="31"/>
    </row>
    <row r="9" spans="2:46" s="1" customFormat="1" ht="16.5" customHeight="1">
      <c r="B9" s="31"/>
      <c r="E9" s="196" t="s">
        <v>88</v>
      </c>
      <c r="F9" s="223"/>
      <c r="G9" s="223"/>
      <c r="H9" s="223"/>
      <c r="L9" s="31"/>
    </row>
    <row r="10" spans="2:46" s="1" customFormat="1">
      <c r="B10" s="31"/>
      <c r="L10" s="31"/>
    </row>
    <row r="11" spans="2:46" s="1" customFormat="1" ht="12" customHeight="1">
      <c r="B11" s="31"/>
      <c r="D11" s="26" t="s">
        <v>18</v>
      </c>
      <c r="F11" s="24" t="s">
        <v>1</v>
      </c>
      <c r="I11" s="26" t="s">
        <v>19</v>
      </c>
      <c r="J11" s="24" t="s">
        <v>1</v>
      </c>
      <c r="L11" s="31"/>
    </row>
    <row r="12" spans="2:46" s="1" customFormat="1" ht="12" customHeight="1">
      <c r="B12" s="31"/>
      <c r="D12" s="26" t="s">
        <v>20</v>
      </c>
      <c r="F12" s="24" t="s">
        <v>21</v>
      </c>
      <c r="I12" s="26" t="s">
        <v>22</v>
      </c>
      <c r="J12" s="51">
        <f>'Rekapitulace stavby'!AN8</f>
        <v>45798</v>
      </c>
      <c r="L12" s="31"/>
    </row>
    <row r="13" spans="2:46" s="1" customFormat="1" ht="10.9" customHeight="1">
      <c r="B13" s="31"/>
      <c r="L13" s="31"/>
    </row>
    <row r="14" spans="2:46" s="1" customFormat="1" ht="12" customHeight="1">
      <c r="B14" s="31"/>
      <c r="D14" s="26" t="s">
        <v>23</v>
      </c>
      <c r="I14" s="26" t="s">
        <v>24</v>
      </c>
      <c r="J14" s="24" t="str">
        <f>IF('Rekapitulace stavby'!AN10="","",'Rekapitulace stavby'!AN10)</f>
        <v/>
      </c>
      <c r="L14" s="31"/>
    </row>
    <row r="15" spans="2:46" s="1" customFormat="1" ht="18" customHeight="1">
      <c r="B15" s="31"/>
      <c r="E15" s="24" t="str">
        <f>IF('Rekapitulace stavby'!E11="","",'Rekapitulace stavby'!E11)</f>
        <v>VOŠ, OA, Střední zdravotnická. škola a ja....</v>
      </c>
      <c r="I15" s="26" t="s">
        <v>26</v>
      </c>
      <c r="J15" s="24" t="str">
        <f>IF('Rekapitulace stavby'!AN11="","",'Rekapitulace stavby'!AN11)</f>
        <v/>
      </c>
      <c r="L15" s="31"/>
    </row>
    <row r="16" spans="2:46" s="1" customFormat="1" ht="6.95" customHeight="1">
      <c r="B16" s="31"/>
      <c r="L16" s="31"/>
    </row>
    <row r="17" spans="2:12" s="1" customFormat="1" ht="12" customHeight="1">
      <c r="B17" s="31"/>
      <c r="D17" s="26" t="s">
        <v>27</v>
      </c>
      <c r="I17" s="26" t="s">
        <v>24</v>
      </c>
      <c r="J17" s="27" t="str">
        <f>'Rekapitulace stavby'!AN13</f>
        <v>Vyplň údaj</v>
      </c>
      <c r="L17" s="31"/>
    </row>
    <row r="18" spans="2:12" s="1" customFormat="1" ht="18" customHeight="1">
      <c r="B18" s="31"/>
      <c r="E18" s="226" t="str">
        <f>'Rekapitulace stavby'!E14</f>
        <v>Vyplň údaj</v>
      </c>
      <c r="F18" s="215"/>
      <c r="G18" s="215"/>
      <c r="H18" s="215"/>
      <c r="I18" s="26" t="s">
        <v>26</v>
      </c>
      <c r="J18" s="27" t="str">
        <f>'Rekapitulace stavby'!AN14</f>
        <v>Vyplň údaj</v>
      </c>
      <c r="L18" s="31"/>
    </row>
    <row r="19" spans="2:12" s="1" customFormat="1" ht="6.95" customHeight="1">
      <c r="B19" s="31"/>
      <c r="L19" s="31"/>
    </row>
    <row r="20" spans="2:12" s="1" customFormat="1" ht="12" customHeight="1">
      <c r="B20" s="31"/>
      <c r="D20" s="26" t="s">
        <v>29</v>
      </c>
      <c r="I20" s="26" t="s">
        <v>24</v>
      </c>
      <c r="J20" s="24" t="str">
        <f>IF('Rekapitulace stavby'!AN16="","",'Rekapitulace stavby'!AN16)</f>
        <v/>
      </c>
      <c r="L20" s="31"/>
    </row>
    <row r="21" spans="2:12" s="1" customFormat="1" ht="18" customHeight="1">
      <c r="B21" s="31"/>
      <c r="E21" s="24" t="str">
        <f>IF('Rekapitulace stavby'!E17="","",'Rekapitulace stavby'!E17)</f>
        <v xml:space="preserve"> </v>
      </c>
      <c r="I21" s="26" t="s">
        <v>26</v>
      </c>
      <c r="J21" s="24" t="str">
        <f>IF('Rekapitulace stavby'!AN17="","",'Rekapitulace stavby'!AN17)</f>
        <v/>
      </c>
      <c r="L21" s="31"/>
    </row>
    <row r="22" spans="2:12" s="1" customFormat="1" ht="6.95" customHeight="1">
      <c r="B22" s="31"/>
      <c r="L22" s="31"/>
    </row>
    <row r="23" spans="2:12" s="1" customFormat="1" ht="12" customHeight="1">
      <c r="B23" s="31"/>
      <c r="D23" s="26" t="s">
        <v>31</v>
      </c>
      <c r="I23" s="26" t="s">
        <v>24</v>
      </c>
      <c r="J23" s="24" t="str">
        <f>IF('Rekapitulace stavby'!AN19="","",'Rekapitulace stavby'!AN19)</f>
        <v/>
      </c>
      <c r="L23" s="31"/>
    </row>
    <row r="24" spans="2:12" s="1" customFormat="1" ht="18" customHeight="1">
      <c r="B24" s="31"/>
      <c r="E24" s="24" t="str">
        <f>IF('Rekapitulace stavby'!E20="","",'Rekapitulace stavby'!E20)</f>
        <v xml:space="preserve"> </v>
      </c>
      <c r="I24" s="26" t="s">
        <v>26</v>
      </c>
      <c r="J24" s="24" t="str">
        <f>IF('Rekapitulace stavby'!AN20="","",'Rekapitulace stavby'!AN20)</f>
        <v/>
      </c>
      <c r="L24" s="31"/>
    </row>
    <row r="25" spans="2:12" s="1" customFormat="1" ht="6.95" customHeight="1">
      <c r="B25" s="31"/>
      <c r="L25" s="31"/>
    </row>
    <row r="26" spans="2:12" s="1" customFormat="1" ht="12" customHeight="1">
      <c r="B26" s="31"/>
      <c r="D26" s="26" t="s">
        <v>32</v>
      </c>
      <c r="L26" s="31"/>
    </row>
    <row r="27" spans="2:12" s="7" customFormat="1" ht="16.5" customHeight="1">
      <c r="B27" s="88"/>
      <c r="E27" s="219" t="s">
        <v>1</v>
      </c>
      <c r="F27" s="219"/>
      <c r="G27" s="219"/>
      <c r="H27" s="219"/>
      <c r="L27" s="88"/>
    </row>
    <row r="28" spans="2:12" s="1" customFormat="1" ht="6.95" customHeight="1">
      <c r="B28" s="31"/>
      <c r="L28" s="31"/>
    </row>
    <row r="29" spans="2:12" s="1" customFormat="1" ht="6.95" customHeight="1">
      <c r="B29" s="31"/>
      <c r="D29" s="52"/>
      <c r="E29" s="52"/>
      <c r="F29" s="52"/>
      <c r="G29" s="52"/>
      <c r="H29" s="52"/>
      <c r="I29" s="52"/>
      <c r="J29" s="52"/>
      <c r="K29" s="52"/>
      <c r="L29" s="31"/>
    </row>
    <row r="30" spans="2:12" s="1" customFormat="1" ht="25.35" customHeight="1">
      <c r="B30" s="31"/>
      <c r="D30" s="89" t="s">
        <v>33</v>
      </c>
      <c r="J30" s="65">
        <f>ROUND(J128, 2)</f>
        <v>0</v>
      </c>
      <c r="L30" s="31"/>
    </row>
    <row r="31" spans="2:12" s="1" customFormat="1" ht="6.95" customHeight="1">
      <c r="B31" s="31"/>
      <c r="D31" s="52"/>
      <c r="E31" s="52"/>
      <c r="F31" s="52"/>
      <c r="G31" s="52"/>
      <c r="H31" s="52"/>
      <c r="I31" s="52"/>
      <c r="J31" s="52"/>
      <c r="K31" s="52"/>
      <c r="L31" s="31"/>
    </row>
    <row r="32" spans="2:12" s="1" customFormat="1" ht="14.45" customHeight="1">
      <c r="B32" s="31"/>
      <c r="F32" s="34" t="s">
        <v>35</v>
      </c>
      <c r="I32" s="34" t="s">
        <v>34</v>
      </c>
      <c r="J32" s="34" t="s">
        <v>36</v>
      </c>
      <c r="L32" s="31"/>
    </row>
    <row r="33" spans="2:12" s="1" customFormat="1" ht="14.45" customHeight="1">
      <c r="B33" s="31"/>
      <c r="D33" s="54" t="s">
        <v>37</v>
      </c>
      <c r="E33" s="26" t="s">
        <v>38</v>
      </c>
      <c r="F33" s="90">
        <f>ROUND((SUM(BE128:BE485)),  2)</f>
        <v>0</v>
      </c>
      <c r="I33" s="91">
        <v>0.21</v>
      </c>
      <c r="J33" s="90">
        <f>ROUND(((SUM(BE128:BE485))*I33),  2)</f>
        <v>0</v>
      </c>
      <c r="L33" s="31"/>
    </row>
    <row r="34" spans="2:12" s="1" customFormat="1" ht="14.45" customHeight="1">
      <c r="B34" s="31"/>
      <c r="E34" s="26" t="s">
        <v>39</v>
      </c>
      <c r="F34" s="90">
        <f>ROUND((SUM(BF128:BF485)),  2)</f>
        <v>0</v>
      </c>
      <c r="I34" s="91">
        <v>0.12</v>
      </c>
      <c r="J34" s="90">
        <f>ROUND(((SUM(BF128:BF485))*I34),  2)</f>
        <v>0</v>
      </c>
      <c r="L34" s="31"/>
    </row>
    <row r="35" spans="2:12" s="1" customFormat="1" ht="14.45" hidden="1" customHeight="1">
      <c r="B35" s="31"/>
      <c r="E35" s="26" t="s">
        <v>40</v>
      </c>
      <c r="F35" s="90">
        <f>ROUND((SUM(BG128:BG485)),  2)</f>
        <v>0</v>
      </c>
      <c r="I35" s="91">
        <v>0.21</v>
      </c>
      <c r="J35" s="90">
        <f>0</f>
        <v>0</v>
      </c>
      <c r="L35" s="31"/>
    </row>
    <row r="36" spans="2:12" s="1" customFormat="1" ht="14.45" hidden="1" customHeight="1">
      <c r="B36" s="31"/>
      <c r="E36" s="26" t="s">
        <v>41</v>
      </c>
      <c r="F36" s="90">
        <f>ROUND((SUM(BH128:BH485)),  2)</f>
        <v>0</v>
      </c>
      <c r="I36" s="91">
        <v>0.12</v>
      </c>
      <c r="J36" s="90">
        <f>0</f>
        <v>0</v>
      </c>
      <c r="L36" s="31"/>
    </row>
    <row r="37" spans="2:12" s="1" customFormat="1" ht="14.45" hidden="1" customHeight="1">
      <c r="B37" s="31"/>
      <c r="E37" s="26" t="s">
        <v>42</v>
      </c>
      <c r="F37" s="90">
        <f>ROUND((SUM(BI128:BI485)),  2)</f>
        <v>0</v>
      </c>
      <c r="I37" s="91">
        <v>0</v>
      </c>
      <c r="J37" s="90">
        <f>0</f>
        <v>0</v>
      </c>
      <c r="L37" s="31"/>
    </row>
    <row r="38" spans="2:12" s="1" customFormat="1" ht="6.95" customHeight="1">
      <c r="B38" s="31"/>
      <c r="L38" s="31"/>
    </row>
    <row r="39" spans="2:12" s="1" customFormat="1" ht="25.35" customHeight="1">
      <c r="B39" s="31"/>
      <c r="C39" s="92"/>
      <c r="D39" s="93" t="s">
        <v>43</v>
      </c>
      <c r="E39" s="56"/>
      <c r="F39" s="56"/>
      <c r="G39" s="94" t="s">
        <v>44</v>
      </c>
      <c r="H39" s="95" t="s">
        <v>45</v>
      </c>
      <c r="I39" s="56"/>
      <c r="J39" s="96">
        <f>SUM(J30:J37)</f>
        <v>0</v>
      </c>
      <c r="K39" s="97"/>
      <c r="L39" s="31"/>
    </row>
    <row r="40" spans="2:12" s="1" customFormat="1" ht="14.45" customHeight="1">
      <c r="B40" s="31"/>
      <c r="L40" s="31"/>
    </row>
    <row r="41" spans="2:12" ht="14.45" customHeight="1">
      <c r="B41" s="19"/>
      <c r="L41" s="19"/>
    </row>
    <row r="42" spans="2:12" ht="14.45" customHeight="1">
      <c r="B42" s="19"/>
      <c r="L42" s="19"/>
    </row>
    <row r="43" spans="2:12" ht="14.45" customHeight="1">
      <c r="B43" s="19"/>
      <c r="L43" s="19"/>
    </row>
    <row r="44" spans="2:12" ht="14.45" customHeight="1">
      <c r="B44" s="19"/>
      <c r="L44" s="19"/>
    </row>
    <row r="45" spans="2:12" ht="14.45" customHeight="1">
      <c r="B45" s="19"/>
      <c r="L45" s="19"/>
    </row>
    <row r="46" spans="2:12" ht="14.45" customHeight="1">
      <c r="B46" s="19"/>
      <c r="L46" s="19"/>
    </row>
    <row r="47" spans="2:12" ht="14.45" customHeight="1">
      <c r="B47" s="19"/>
      <c r="L47" s="19"/>
    </row>
    <row r="48" spans="2:12" ht="14.45" customHeight="1">
      <c r="B48" s="19"/>
      <c r="L48" s="19"/>
    </row>
    <row r="49" spans="2:12" ht="14.45" customHeight="1">
      <c r="B49" s="19"/>
      <c r="L49" s="19"/>
    </row>
    <row r="50" spans="2:12" s="1" customFormat="1" ht="14.45" customHeight="1">
      <c r="B50" s="31"/>
      <c r="D50" s="40" t="s">
        <v>46</v>
      </c>
      <c r="E50" s="41"/>
      <c r="F50" s="41"/>
      <c r="G50" s="40" t="s">
        <v>47</v>
      </c>
      <c r="H50" s="41"/>
      <c r="I50" s="41"/>
      <c r="J50" s="41"/>
      <c r="K50" s="41"/>
      <c r="L50" s="31"/>
    </row>
    <row r="51" spans="2:12">
      <c r="B51" s="19"/>
      <c r="L51" s="19"/>
    </row>
    <row r="52" spans="2:12">
      <c r="B52" s="19"/>
      <c r="L52" s="19"/>
    </row>
    <row r="53" spans="2:12">
      <c r="B53" s="19"/>
      <c r="L53" s="19"/>
    </row>
    <row r="54" spans="2:12">
      <c r="B54" s="19"/>
      <c r="L54" s="19"/>
    </row>
    <row r="55" spans="2:12">
      <c r="B55" s="19"/>
      <c r="L55" s="19"/>
    </row>
    <row r="56" spans="2:12">
      <c r="B56" s="19"/>
      <c r="L56" s="19"/>
    </row>
    <row r="57" spans="2:12">
      <c r="B57" s="19"/>
      <c r="L57" s="19"/>
    </row>
    <row r="58" spans="2:12">
      <c r="B58" s="19"/>
      <c r="L58" s="19"/>
    </row>
    <row r="59" spans="2:12">
      <c r="B59" s="19"/>
      <c r="L59" s="19"/>
    </row>
    <row r="60" spans="2:12">
      <c r="B60" s="19"/>
      <c r="L60" s="19"/>
    </row>
    <row r="61" spans="2:12" s="1" customFormat="1" ht="12.75">
      <c r="B61" s="31"/>
      <c r="D61" s="42" t="s">
        <v>48</v>
      </c>
      <c r="E61" s="33"/>
      <c r="F61" s="98" t="s">
        <v>49</v>
      </c>
      <c r="G61" s="42" t="s">
        <v>48</v>
      </c>
      <c r="H61" s="33"/>
      <c r="I61" s="33"/>
      <c r="J61" s="99" t="s">
        <v>49</v>
      </c>
      <c r="K61" s="33"/>
      <c r="L61" s="31"/>
    </row>
    <row r="62" spans="2:12">
      <c r="B62" s="19"/>
      <c r="L62" s="19"/>
    </row>
    <row r="63" spans="2:12">
      <c r="B63" s="19"/>
      <c r="L63" s="19"/>
    </row>
    <row r="64" spans="2:12">
      <c r="B64" s="19"/>
      <c r="L64" s="19"/>
    </row>
    <row r="65" spans="2:12" s="1" customFormat="1" ht="12.75">
      <c r="B65" s="31"/>
      <c r="D65" s="40" t="s">
        <v>50</v>
      </c>
      <c r="E65" s="41"/>
      <c r="F65" s="41"/>
      <c r="G65" s="40" t="s">
        <v>51</v>
      </c>
      <c r="H65" s="41"/>
      <c r="I65" s="41"/>
      <c r="J65" s="41"/>
      <c r="K65" s="41"/>
      <c r="L65" s="31"/>
    </row>
    <row r="66" spans="2:12">
      <c r="B66" s="19"/>
      <c r="L66" s="19"/>
    </row>
    <row r="67" spans="2:12">
      <c r="B67" s="19"/>
      <c r="L67" s="19"/>
    </row>
    <row r="68" spans="2:12">
      <c r="B68" s="19"/>
      <c r="L68" s="19"/>
    </row>
    <row r="69" spans="2:12">
      <c r="B69" s="19"/>
      <c r="L69" s="19"/>
    </row>
    <row r="70" spans="2:12">
      <c r="B70" s="19"/>
      <c r="L70" s="19"/>
    </row>
    <row r="71" spans="2:12">
      <c r="B71" s="19"/>
      <c r="L71" s="19"/>
    </row>
    <row r="72" spans="2:12">
      <c r="B72" s="19"/>
      <c r="L72" s="19"/>
    </row>
    <row r="73" spans="2:12">
      <c r="B73" s="19"/>
      <c r="L73" s="19"/>
    </row>
    <row r="74" spans="2:12">
      <c r="B74" s="19"/>
      <c r="L74" s="19"/>
    </row>
    <row r="75" spans="2:12">
      <c r="B75" s="19"/>
      <c r="L75" s="19"/>
    </row>
    <row r="76" spans="2:12" s="1" customFormat="1" ht="12.75">
      <c r="B76" s="31"/>
      <c r="D76" s="42" t="s">
        <v>48</v>
      </c>
      <c r="E76" s="33"/>
      <c r="F76" s="98" t="s">
        <v>49</v>
      </c>
      <c r="G76" s="42" t="s">
        <v>48</v>
      </c>
      <c r="H76" s="33"/>
      <c r="I76" s="33"/>
      <c r="J76" s="99" t="s">
        <v>49</v>
      </c>
      <c r="K76" s="33"/>
      <c r="L76" s="31"/>
    </row>
    <row r="77" spans="2:12" s="1" customFormat="1" ht="14.4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31"/>
    </row>
    <row r="81" spans="2:47" s="1" customFormat="1" ht="6.95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31"/>
    </row>
    <row r="82" spans="2:47" s="1" customFormat="1" ht="24.95" customHeight="1">
      <c r="B82" s="31"/>
      <c r="C82" s="20" t="s">
        <v>89</v>
      </c>
      <c r="L82" s="31"/>
    </row>
    <row r="83" spans="2:47" s="1" customFormat="1" ht="6.95" customHeight="1">
      <c r="B83" s="31"/>
      <c r="L83" s="31"/>
    </row>
    <row r="84" spans="2:47" s="1" customFormat="1" ht="12" customHeight="1">
      <c r="B84" s="31"/>
      <c r="C84" s="26" t="s">
        <v>16</v>
      </c>
      <c r="L84" s="31"/>
    </row>
    <row r="85" spans="2:47" s="1" customFormat="1" ht="16.5" customHeight="1">
      <c r="B85" s="31"/>
      <c r="E85" s="224" t="str">
        <f>E7</f>
        <v>OKNA SZŠ V KLATOVECH</v>
      </c>
      <c r="F85" s="225"/>
      <c r="G85" s="225"/>
      <c r="H85" s="225"/>
      <c r="L85" s="31"/>
    </row>
    <row r="86" spans="2:47" s="1" customFormat="1" ht="12" customHeight="1">
      <c r="B86" s="31"/>
      <c r="C86" s="26" t="s">
        <v>87</v>
      </c>
      <c r="L86" s="31"/>
    </row>
    <row r="87" spans="2:47" s="1" customFormat="1" ht="16.5" customHeight="1">
      <c r="B87" s="31"/>
      <c r="E87" s="196" t="str">
        <f>E9</f>
        <v>01 - Architektonicko stav...</v>
      </c>
      <c r="F87" s="223"/>
      <c r="G87" s="223"/>
      <c r="H87" s="223"/>
      <c r="L87" s="31"/>
    </row>
    <row r="88" spans="2:47" s="1" customFormat="1" ht="6.95" customHeight="1">
      <c r="B88" s="31"/>
      <c r="L88" s="31"/>
    </row>
    <row r="89" spans="2:47" s="1" customFormat="1" ht="12" customHeight="1">
      <c r="B89" s="31"/>
      <c r="C89" s="26" t="s">
        <v>20</v>
      </c>
      <c r="F89" s="24" t="str">
        <f>F12</f>
        <v xml:space="preserve"> </v>
      </c>
      <c r="I89" s="26" t="s">
        <v>22</v>
      </c>
      <c r="J89" s="51">
        <f>IF(J12="","",J12)</f>
        <v>45798</v>
      </c>
      <c r="L89" s="31"/>
    </row>
    <row r="90" spans="2:47" s="1" customFormat="1" ht="6.95" customHeight="1">
      <c r="B90" s="31"/>
      <c r="L90" s="31"/>
    </row>
    <row r="91" spans="2:47" s="1" customFormat="1" ht="15.2" customHeight="1">
      <c r="B91" s="31"/>
      <c r="C91" s="26" t="s">
        <v>23</v>
      </c>
      <c r="F91" s="24" t="str">
        <f>E15</f>
        <v>VOŠ, OA, Střední zdravotnická. škola a ja....</v>
      </c>
      <c r="I91" s="26" t="s">
        <v>29</v>
      </c>
      <c r="J91" s="29" t="str">
        <f>E21</f>
        <v xml:space="preserve"> </v>
      </c>
      <c r="L91" s="31"/>
    </row>
    <row r="92" spans="2:47" s="1" customFormat="1" ht="15.2" customHeight="1">
      <c r="B92" s="31"/>
      <c r="C92" s="26" t="s">
        <v>27</v>
      </c>
      <c r="F92" s="24" t="str">
        <f>IF(E18="","",E18)</f>
        <v>Vyplň údaj</v>
      </c>
      <c r="I92" s="26" t="s">
        <v>31</v>
      </c>
      <c r="J92" s="29" t="str">
        <f>E24</f>
        <v xml:space="preserve"> </v>
      </c>
      <c r="L92" s="31"/>
    </row>
    <row r="93" spans="2:47" s="1" customFormat="1" ht="10.35" customHeight="1">
      <c r="B93" s="31"/>
      <c r="L93" s="31"/>
    </row>
    <row r="94" spans="2:47" s="1" customFormat="1" ht="29.25" customHeight="1">
      <c r="B94" s="31"/>
      <c r="C94" s="100" t="s">
        <v>90</v>
      </c>
      <c r="D94" s="92"/>
      <c r="E94" s="92"/>
      <c r="F94" s="92"/>
      <c r="G94" s="92"/>
      <c r="H94" s="92"/>
      <c r="I94" s="92"/>
      <c r="J94" s="101" t="s">
        <v>91</v>
      </c>
      <c r="K94" s="92"/>
      <c r="L94" s="31"/>
    </row>
    <row r="95" spans="2:47" s="1" customFormat="1" ht="10.35" customHeight="1">
      <c r="B95" s="31"/>
      <c r="L95" s="31"/>
    </row>
    <row r="96" spans="2:47" s="1" customFormat="1" ht="22.9" customHeight="1">
      <c r="B96" s="31"/>
      <c r="C96" s="102" t="s">
        <v>92</v>
      </c>
      <c r="J96" s="65">
        <f>J128</f>
        <v>0</v>
      </c>
      <c r="L96" s="31"/>
      <c r="AU96" s="16" t="s">
        <v>93</v>
      </c>
    </row>
    <row r="97" spans="2:12" s="8" customFormat="1" ht="24.95" customHeight="1">
      <c r="B97" s="103"/>
      <c r="D97" s="104" t="s">
        <v>94</v>
      </c>
      <c r="E97" s="105"/>
      <c r="F97" s="105"/>
      <c r="G97" s="105"/>
      <c r="H97" s="105"/>
      <c r="I97" s="105"/>
      <c r="J97" s="106">
        <f>J129</f>
        <v>0</v>
      </c>
      <c r="L97" s="103"/>
    </row>
    <row r="98" spans="2:12" s="9" customFormat="1" ht="19.899999999999999" customHeight="1">
      <c r="B98" s="107"/>
      <c r="D98" s="108" t="s">
        <v>95</v>
      </c>
      <c r="E98" s="109"/>
      <c r="F98" s="109"/>
      <c r="G98" s="109"/>
      <c r="H98" s="109"/>
      <c r="I98" s="109"/>
      <c r="J98" s="110">
        <f>J130</f>
        <v>0</v>
      </c>
      <c r="L98" s="107"/>
    </row>
    <row r="99" spans="2:12" s="9" customFormat="1" ht="19.899999999999999" customHeight="1">
      <c r="B99" s="107"/>
      <c r="D99" s="108" t="s">
        <v>96</v>
      </c>
      <c r="E99" s="109"/>
      <c r="F99" s="109"/>
      <c r="G99" s="109"/>
      <c r="H99" s="109"/>
      <c r="I99" s="109"/>
      <c r="J99" s="110">
        <f>J171</f>
        <v>0</v>
      </c>
      <c r="L99" s="107"/>
    </row>
    <row r="100" spans="2:12" s="9" customFormat="1" ht="19.899999999999999" customHeight="1">
      <c r="B100" s="107"/>
      <c r="D100" s="108" t="s">
        <v>97</v>
      </c>
      <c r="E100" s="109"/>
      <c r="F100" s="109"/>
      <c r="G100" s="109"/>
      <c r="H100" s="109"/>
      <c r="I100" s="109"/>
      <c r="J100" s="110">
        <f>J208</f>
        <v>0</v>
      </c>
      <c r="L100" s="107"/>
    </row>
    <row r="101" spans="2:12" s="9" customFormat="1" ht="19.899999999999999" customHeight="1">
      <c r="B101" s="107"/>
      <c r="D101" s="108" t="s">
        <v>98</v>
      </c>
      <c r="E101" s="109"/>
      <c r="F101" s="109"/>
      <c r="G101" s="109"/>
      <c r="H101" s="109"/>
      <c r="I101" s="109"/>
      <c r="J101" s="110">
        <f>J219</f>
        <v>0</v>
      </c>
      <c r="L101" s="107"/>
    </row>
    <row r="102" spans="2:12" s="8" customFormat="1" ht="24.95" customHeight="1">
      <c r="B102" s="103"/>
      <c r="D102" s="104" t="s">
        <v>99</v>
      </c>
      <c r="E102" s="105"/>
      <c r="F102" s="105"/>
      <c r="G102" s="105"/>
      <c r="H102" s="105"/>
      <c r="I102" s="105"/>
      <c r="J102" s="106">
        <f>J222</f>
        <v>0</v>
      </c>
      <c r="L102" s="103"/>
    </row>
    <row r="103" spans="2:12" s="9" customFormat="1" ht="19.899999999999999" customHeight="1">
      <c r="B103" s="107"/>
      <c r="D103" s="108" t="s">
        <v>100</v>
      </c>
      <c r="E103" s="109"/>
      <c r="F103" s="109"/>
      <c r="G103" s="109"/>
      <c r="H103" s="109"/>
      <c r="I103" s="109"/>
      <c r="J103" s="110">
        <f>J223</f>
        <v>0</v>
      </c>
      <c r="L103" s="107"/>
    </row>
    <row r="104" spans="2:12" s="9" customFormat="1" ht="19.899999999999999" customHeight="1">
      <c r="B104" s="107"/>
      <c r="D104" s="108" t="s">
        <v>101</v>
      </c>
      <c r="E104" s="109"/>
      <c r="F104" s="109"/>
      <c r="G104" s="109"/>
      <c r="H104" s="109"/>
      <c r="I104" s="109"/>
      <c r="J104" s="110">
        <f>J365</f>
        <v>0</v>
      </c>
      <c r="L104" s="107"/>
    </row>
    <row r="105" spans="2:12" s="9" customFormat="1" ht="19.899999999999999" customHeight="1">
      <c r="B105" s="107"/>
      <c r="D105" s="108" t="s">
        <v>102</v>
      </c>
      <c r="E105" s="109"/>
      <c r="F105" s="109"/>
      <c r="G105" s="109"/>
      <c r="H105" s="109"/>
      <c r="I105" s="109"/>
      <c r="J105" s="110">
        <f>J448</f>
        <v>0</v>
      </c>
      <c r="L105" s="107"/>
    </row>
    <row r="106" spans="2:12" s="9" customFormat="1" ht="19.899999999999999" customHeight="1">
      <c r="B106" s="107"/>
      <c r="D106" s="108" t="s">
        <v>103</v>
      </c>
      <c r="E106" s="109"/>
      <c r="F106" s="109"/>
      <c r="G106" s="109"/>
      <c r="H106" s="109"/>
      <c r="I106" s="109"/>
      <c r="J106" s="110">
        <f>J455</f>
        <v>0</v>
      </c>
      <c r="L106" s="107"/>
    </row>
    <row r="107" spans="2:12" s="9" customFormat="1" ht="19.899999999999999" customHeight="1">
      <c r="B107" s="107"/>
      <c r="D107" s="108" t="s">
        <v>104</v>
      </c>
      <c r="E107" s="109"/>
      <c r="F107" s="109"/>
      <c r="G107" s="109"/>
      <c r="H107" s="109"/>
      <c r="I107" s="109"/>
      <c r="J107" s="110">
        <f>J464</f>
        <v>0</v>
      </c>
      <c r="L107" s="107"/>
    </row>
    <row r="108" spans="2:12" s="9" customFormat="1" ht="19.899999999999999" customHeight="1">
      <c r="B108" s="107"/>
      <c r="D108" s="108" t="s">
        <v>105</v>
      </c>
      <c r="E108" s="109"/>
      <c r="F108" s="109"/>
      <c r="G108" s="109"/>
      <c r="H108" s="109"/>
      <c r="I108" s="109"/>
      <c r="J108" s="110">
        <f>J473</f>
        <v>0</v>
      </c>
      <c r="L108" s="107"/>
    </row>
    <row r="109" spans="2:12" s="1" customFormat="1" ht="21.75" customHeight="1">
      <c r="B109" s="31"/>
      <c r="L109" s="31"/>
    </row>
    <row r="110" spans="2:12" s="1" customFormat="1" ht="6.95" customHeight="1">
      <c r="B110" s="43"/>
      <c r="C110" s="44"/>
      <c r="D110" s="44"/>
      <c r="E110" s="44"/>
      <c r="F110" s="44"/>
      <c r="G110" s="44"/>
      <c r="H110" s="44"/>
      <c r="I110" s="44"/>
      <c r="J110" s="44"/>
      <c r="K110" s="44"/>
      <c r="L110" s="31"/>
    </row>
    <row r="114" spans="2:63" s="1" customFormat="1" ht="6.95" customHeight="1">
      <c r="B114" s="45"/>
      <c r="C114" s="46"/>
      <c r="D114" s="46"/>
      <c r="E114" s="46"/>
      <c r="F114" s="46"/>
      <c r="G114" s="46"/>
      <c r="H114" s="46"/>
      <c r="I114" s="46"/>
      <c r="J114" s="46"/>
      <c r="K114" s="46"/>
      <c r="L114" s="31"/>
    </row>
    <row r="115" spans="2:63" s="1" customFormat="1" ht="24.95" customHeight="1">
      <c r="B115" s="31"/>
      <c r="C115" s="20" t="s">
        <v>106</v>
      </c>
      <c r="L115" s="31"/>
    </row>
    <row r="116" spans="2:63" s="1" customFormat="1" ht="6.95" customHeight="1">
      <c r="B116" s="31"/>
      <c r="L116" s="31"/>
    </row>
    <row r="117" spans="2:63" s="1" customFormat="1" ht="12" customHeight="1">
      <c r="B117" s="31"/>
      <c r="C117" s="26" t="s">
        <v>16</v>
      </c>
      <c r="L117" s="31"/>
    </row>
    <row r="118" spans="2:63" s="1" customFormat="1" ht="16.5" customHeight="1">
      <c r="B118" s="31"/>
      <c r="E118" s="224" t="str">
        <f>E7</f>
        <v>OKNA SZŠ V KLATOVECH</v>
      </c>
      <c r="F118" s="225"/>
      <c r="G118" s="225"/>
      <c r="H118" s="225"/>
      <c r="L118" s="31"/>
    </row>
    <row r="119" spans="2:63" s="1" customFormat="1" ht="12" customHeight="1">
      <c r="B119" s="31"/>
      <c r="C119" s="26" t="s">
        <v>87</v>
      </c>
      <c r="L119" s="31"/>
    </row>
    <row r="120" spans="2:63" s="1" customFormat="1" ht="16.5" customHeight="1">
      <c r="B120" s="31"/>
      <c r="E120" s="196" t="str">
        <f>E9</f>
        <v>01 - Architektonicko stav...</v>
      </c>
      <c r="F120" s="223"/>
      <c r="G120" s="223"/>
      <c r="H120" s="223"/>
      <c r="L120" s="31"/>
    </row>
    <row r="121" spans="2:63" s="1" customFormat="1" ht="6.95" customHeight="1">
      <c r="B121" s="31"/>
      <c r="L121" s="31"/>
    </row>
    <row r="122" spans="2:63" s="1" customFormat="1" ht="12" customHeight="1">
      <c r="B122" s="31"/>
      <c r="C122" s="26" t="s">
        <v>20</v>
      </c>
      <c r="F122" s="24" t="str">
        <f>F12</f>
        <v xml:space="preserve"> </v>
      </c>
      <c r="I122" s="26" t="s">
        <v>22</v>
      </c>
      <c r="J122" s="51">
        <f>IF(J12="","",J12)</f>
        <v>45798</v>
      </c>
      <c r="L122" s="31"/>
    </row>
    <row r="123" spans="2:63" s="1" customFormat="1" ht="6.95" customHeight="1">
      <c r="B123" s="31"/>
      <c r="L123" s="31"/>
    </row>
    <row r="124" spans="2:63" s="1" customFormat="1" ht="15.2" customHeight="1">
      <c r="B124" s="31"/>
      <c r="C124" s="26" t="s">
        <v>23</v>
      </c>
      <c r="F124" s="24" t="str">
        <f>E15</f>
        <v>VOŠ, OA, Střední zdravotnická. škola a ja....</v>
      </c>
      <c r="I124" s="26" t="s">
        <v>29</v>
      </c>
      <c r="J124" s="29" t="str">
        <f>E21</f>
        <v xml:space="preserve"> </v>
      </c>
      <c r="L124" s="31"/>
    </row>
    <row r="125" spans="2:63" s="1" customFormat="1" ht="15.2" customHeight="1">
      <c r="B125" s="31"/>
      <c r="C125" s="26" t="s">
        <v>27</v>
      </c>
      <c r="F125" s="24" t="str">
        <f>IF(E18="","",E18)</f>
        <v>Vyplň údaj</v>
      </c>
      <c r="I125" s="26" t="s">
        <v>31</v>
      </c>
      <c r="J125" s="29" t="str">
        <f>E24</f>
        <v xml:space="preserve"> </v>
      </c>
      <c r="L125" s="31"/>
    </row>
    <row r="126" spans="2:63" s="1" customFormat="1" ht="10.35" customHeight="1">
      <c r="B126" s="31"/>
      <c r="L126" s="31"/>
    </row>
    <row r="127" spans="2:63" s="10" customFormat="1" ht="29.25" customHeight="1">
      <c r="B127" s="111"/>
      <c r="C127" s="112" t="s">
        <v>107</v>
      </c>
      <c r="D127" s="113" t="s">
        <v>58</v>
      </c>
      <c r="E127" s="113" t="s">
        <v>54</v>
      </c>
      <c r="F127" s="113" t="s">
        <v>55</v>
      </c>
      <c r="G127" s="113" t="s">
        <v>108</v>
      </c>
      <c r="H127" s="113" t="s">
        <v>109</v>
      </c>
      <c r="I127" s="113" t="s">
        <v>110</v>
      </c>
      <c r="J127" s="114" t="s">
        <v>91</v>
      </c>
      <c r="K127" s="115" t="s">
        <v>111</v>
      </c>
      <c r="L127" s="111"/>
      <c r="M127" s="58" t="s">
        <v>1</v>
      </c>
      <c r="N127" s="59" t="s">
        <v>37</v>
      </c>
      <c r="O127" s="59" t="s">
        <v>112</v>
      </c>
      <c r="P127" s="59" t="s">
        <v>113</v>
      </c>
      <c r="Q127" s="59" t="s">
        <v>114</v>
      </c>
      <c r="R127" s="59" t="s">
        <v>115</v>
      </c>
      <c r="S127" s="59" t="s">
        <v>116</v>
      </c>
      <c r="T127" s="60" t="s">
        <v>117</v>
      </c>
    </row>
    <row r="128" spans="2:63" s="1" customFormat="1" ht="22.9" customHeight="1">
      <c r="B128" s="31"/>
      <c r="C128" s="63" t="s">
        <v>118</v>
      </c>
      <c r="J128" s="116">
        <f>J129+J222</f>
        <v>0</v>
      </c>
      <c r="L128" s="31"/>
      <c r="M128" s="61"/>
      <c r="N128" s="52"/>
      <c r="O128" s="52"/>
      <c r="P128" s="117">
        <f>P129+P222</f>
        <v>0</v>
      </c>
      <c r="Q128" s="52"/>
      <c r="R128" s="117">
        <f>R129+R222</f>
        <v>0</v>
      </c>
      <c r="S128" s="52"/>
      <c r="T128" s="118">
        <f>T129+T222</f>
        <v>0</v>
      </c>
      <c r="AT128" s="16" t="s">
        <v>72</v>
      </c>
      <c r="AU128" s="16" t="s">
        <v>93</v>
      </c>
      <c r="BK128" s="119">
        <f>BK129+BK222</f>
        <v>0</v>
      </c>
    </row>
    <row r="129" spans="2:65" s="11" customFormat="1" ht="25.9" customHeight="1">
      <c r="B129" s="120"/>
      <c r="D129" s="121" t="s">
        <v>72</v>
      </c>
      <c r="E129" s="122" t="s">
        <v>119</v>
      </c>
      <c r="F129" s="122" t="s">
        <v>120</v>
      </c>
      <c r="I129" s="123"/>
      <c r="J129" s="124">
        <f>J130+J208+J219</f>
        <v>0</v>
      </c>
      <c r="L129" s="120"/>
      <c r="M129" s="125"/>
      <c r="P129" s="126">
        <f>P130+P171+P208+P219</f>
        <v>0</v>
      </c>
      <c r="R129" s="126">
        <f>R130+R171+R208+R219</f>
        <v>0</v>
      </c>
      <c r="T129" s="127">
        <f>T130+T171+T208+T219</f>
        <v>0</v>
      </c>
      <c r="AR129" s="121" t="s">
        <v>81</v>
      </c>
      <c r="AT129" s="128" t="s">
        <v>72</v>
      </c>
      <c r="AU129" s="128" t="s">
        <v>73</v>
      </c>
      <c r="AY129" s="121" t="s">
        <v>121</v>
      </c>
      <c r="BK129" s="129">
        <f>BK130+BK171+BK208+BK219</f>
        <v>0</v>
      </c>
    </row>
    <row r="130" spans="2:65" s="11" customFormat="1" ht="22.9" customHeight="1">
      <c r="B130" s="120"/>
      <c r="D130" s="121" t="s">
        <v>72</v>
      </c>
      <c r="E130" s="130" t="s">
        <v>122</v>
      </c>
      <c r="F130" s="130" t="s">
        <v>123</v>
      </c>
      <c r="I130" s="123"/>
      <c r="J130" s="131">
        <f>BK130</f>
        <v>0</v>
      </c>
      <c r="L130" s="120"/>
      <c r="M130" s="125"/>
      <c r="P130" s="126">
        <f>SUM(P131:P170)</f>
        <v>0</v>
      </c>
      <c r="R130" s="126">
        <f>SUM(R131:R170)</f>
        <v>0</v>
      </c>
      <c r="T130" s="127">
        <f>SUM(T131:T170)</f>
        <v>0</v>
      </c>
      <c r="AR130" s="121" t="s">
        <v>81</v>
      </c>
      <c r="AT130" s="128" t="s">
        <v>72</v>
      </c>
      <c r="AU130" s="128" t="s">
        <v>81</v>
      </c>
      <c r="AY130" s="121" t="s">
        <v>121</v>
      </c>
      <c r="BK130" s="129">
        <f>SUM(BK131:BK170)</f>
        <v>0</v>
      </c>
    </row>
    <row r="131" spans="2:65" s="1" customFormat="1" ht="24.2" customHeight="1">
      <c r="B131" s="31"/>
      <c r="C131" s="132">
        <v>1</v>
      </c>
      <c r="D131" s="132" t="s">
        <v>124</v>
      </c>
      <c r="E131" s="133" t="s">
        <v>125</v>
      </c>
      <c r="F131" s="134" t="s">
        <v>126</v>
      </c>
      <c r="G131" s="135" t="s">
        <v>127</v>
      </c>
      <c r="H131" s="136">
        <v>185.71</v>
      </c>
      <c r="I131" s="137"/>
      <c r="J131" s="138">
        <f>ROUND(I131*H131,2)</f>
        <v>0</v>
      </c>
      <c r="K131" s="139"/>
      <c r="L131" s="31"/>
      <c r="M131" s="140" t="s">
        <v>1</v>
      </c>
      <c r="N131" s="141" t="s">
        <v>38</v>
      </c>
      <c r="P131" s="142">
        <f>O131*H131</f>
        <v>0</v>
      </c>
      <c r="Q131" s="142">
        <v>0</v>
      </c>
      <c r="R131" s="142">
        <f>Q131*H131</f>
        <v>0</v>
      </c>
      <c r="S131" s="142">
        <v>0</v>
      </c>
      <c r="T131" s="143">
        <f>S131*H131</f>
        <v>0</v>
      </c>
      <c r="AR131" s="144" t="s">
        <v>128</v>
      </c>
      <c r="AT131" s="144" t="s">
        <v>124</v>
      </c>
      <c r="AU131" s="144" t="s">
        <v>83</v>
      </c>
      <c r="AY131" s="16" t="s">
        <v>121</v>
      </c>
      <c r="BE131" s="145">
        <f>IF(N131="základní",J131,0)</f>
        <v>0</v>
      </c>
      <c r="BF131" s="145">
        <f>IF(N131="snížená",J131,0)</f>
        <v>0</v>
      </c>
      <c r="BG131" s="145">
        <f>IF(N131="zákl. přenesená",J131,0)</f>
        <v>0</v>
      </c>
      <c r="BH131" s="145">
        <f>IF(N131="sníž. přenesená",J131,0)</f>
        <v>0</v>
      </c>
      <c r="BI131" s="145">
        <f>IF(N131="nulová",J131,0)</f>
        <v>0</v>
      </c>
      <c r="BJ131" s="16" t="s">
        <v>81</v>
      </c>
      <c r="BK131" s="145">
        <f>ROUND(I131*H131,2)</f>
        <v>0</v>
      </c>
      <c r="BL131" s="16" t="s">
        <v>128</v>
      </c>
      <c r="BM131" s="144" t="s">
        <v>83</v>
      </c>
    </row>
    <row r="132" spans="2:65" s="1" customFormat="1" ht="19.5">
      <c r="B132" s="31"/>
      <c r="D132" s="146" t="s">
        <v>129</v>
      </c>
      <c r="F132" s="147" t="s">
        <v>130</v>
      </c>
      <c r="I132" s="148"/>
      <c r="L132" s="31"/>
      <c r="M132" s="149"/>
      <c r="T132" s="55"/>
      <c r="AT132" s="16" t="s">
        <v>129</v>
      </c>
      <c r="AU132" s="16" t="s">
        <v>83</v>
      </c>
    </row>
    <row r="133" spans="2:65" s="12" customFormat="1">
      <c r="B133" s="150"/>
      <c r="D133" s="146" t="s">
        <v>131</v>
      </c>
      <c r="E133" s="151" t="s">
        <v>1</v>
      </c>
      <c r="F133" s="152" t="s">
        <v>132</v>
      </c>
      <c r="H133" s="151" t="s">
        <v>1</v>
      </c>
      <c r="I133" s="153"/>
      <c r="L133" s="150"/>
      <c r="M133" s="154"/>
      <c r="T133" s="155"/>
      <c r="AT133" s="151" t="s">
        <v>131</v>
      </c>
      <c r="AU133" s="151" t="s">
        <v>83</v>
      </c>
      <c r="AV133" s="12" t="s">
        <v>81</v>
      </c>
      <c r="AW133" s="12" t="s">
        <v>30</v>
      </c>
      <c r="AX133" s="12" t="s">
        <v>73</v>
      </c>
      <c r="AY133" s="151" t="s">
        <v>121</v>
      </c>
    </row>
    <row r="134" spans="2:65" s="13" customFormat="1">
      <c r="B134" s="156"/>
      <c r="D134" s="146" t="s">
        <v>131</v>
      </c>
      <c r="E134" s="157" t="s">
        <v>1</v>
      </c>
      <c r="F134" s="158" t="s">
        <v>133</v>
      </c>
      <c r="H134" s="159">
        <v>5.94</v>
      </c>
      <c r="I134" s="160"/>
      <c r="L134" s="156"/>
      <c r="M134" s="161"/>
      <c r="T134" s="162"/>
      <c r="AT134" s="157" t="s">
        <v>131</v>
      </c>
      <c r="AU134" s="157" t="s">
        <v>83</v>
      </c>
      <c r="AV134" s="13" t="s">
        <v>83</v>
      </c>
      <c r="AW134" s="13" t="s">
        <v>30</v>
      </c>
      <c r="AX134" s="13" t="s">
        <v>73</v>
      </c>
      <c r="AY134" s="157" t="s">
        <v>121</v>
      </c>
    </row>
    <row r="135" spans="2:65" s="12" customFormat="1">
      <c r="B135" s="150"/>
      <c r="D135" s="146" t="s">
        <v>131</v>
      </c>
      <c r="E135" s="151" t="s">
        <v>1</v>
      </c>
      <c r="F135" s="152" t="s">
        <v>134</v>
      </c>
      <c r="H135" s="151" t="s">
        <v>1</v>
      </c>
      <c r="I135" s="153"/>
      <c r="L135" s="150"/>
      <c r="M135" s="154"/>
      <c r="T135" s="155"/>
      <c r="AT135" s="151" t="s">
        <v>131</v>
      </c>
      <c r="AU135" s="151" t="s">
        <v>83</v>
      </c>
      <c r="AV135" s="12" t="s">
        <v>81</v>
      </c>
      <c r="AW135" s="12" t="s">
        <v>30</v>
      </c>
      <c r="AX135" s="12" t="s">
        <v>73</v>
      </c>
      <c r="AY135" s="151" t="s">
        <v>121</v>
      </c>
    </row>
    <row r="136" spans="2:65" s="13" customFormat="1">
      <c r="B136" s="156"/>
      <c r="D136" s="146" t="s">
        <v>131</v>
      </c>
      <c r="E136" s="157" t="s">
        <v>1</v>
      </c>
      <c r="F136" s="158" t="s">
        <v>135</v>
      </c>
      <c r="H136" s="159">
        <v>3.36</v>
      </c>
      <c r="I136" s="160"/>
      <c r="L136" s="156"/>
      <c r="M136" s="161"/>
      <c r="T136" s="162"/>
      <c r="AT136" s="157" t="s">
        <v>131</v>
      </c>
      <c r="AU136" s="157" t="s">
        <v>83</v>
      </c>
      <c r="AV136" s="13" t="s">
        <v>83</v>
      </c>
      <c r="AW136" s="13" t="s">
        <v>30</v>
      </c>
      <c r="AX136" s="13" t="s">
        <v>73</v>
      </c>
      <c r="AY136" s="157" t="s">
        <v>121</v>
      </c>
    </row>
    <row r="137" spans="2:65" s="12" customFormat="1">
      <c r="B137" s="150"/>
      <c r="D137" s="146" t="s">
        <v>131</v>
      </c>
      <c r="E137" s="151" t="s">
        <v>1</v>
      </c>
      <c r="F137" s="152" t="s">
        <v>136</v>
      </c>
      <c r="H137" s="151" t="s">
        <v>1</v>
      </c>
      <c r="I137" s="153"/>
      <c r="L137" s="150"/>
      <c r="M137" s="154"/>
      <c r="T137" s="155"/>
      <c r="AT137" s="151" t="s">
        <v>131</v>
      </c>
      <c r="AU137" s="151" t="s">
        <v>83</v>
      </c>
      <c r="AV137" s="12" t="s">
        <v>81</v>
      </c>
      <c r="AW137" s="12" t="s">
        <v>30</v>
      </c>
      <c r="AX137" s="12" t="s">
        <v>73</v>
      </c>
      <c r="AY137" s="151" t="s">
        <v>121</v>
      </c>
    </row>
    <row r="138" spans="2:65" s="13" customFormat="1">
      <c r="B138" s="156"/>
      <c r="D138" s="146" t="s">
        <v>131</v>
      </c>
      <c r="E138" s="157" t="s">
        <v>1</v>
      </c>
      <c r="F138" s="158" t="s">
        <v>137</v>
      </c>
      <c r="H138" s="159">
        <v>10.08</v>
      </c>
      <c r="I138" s="160"/>
      <c r="L138" s="156"/>
      <c r="M138" s="161"/>
      <c r="T138" s="162"/>
      <c r="AT138" s="157" t="s">
        <v>131</v>
      </c>
      <c r="AU138" s="157" t="s">
        <v>83</v>
      </c>
      <c r="AV138" s="13" t="s">
        <v>83</v>
      </c>
      <c r="AW138" s="13" t="s">
        <v>30</v>
      </c>
      <c r="AX138" s="13" t="s">
        <v>73</v>
      </c>
      <c r="AY138" s="157" t="s">
        <v>121</v>
      </c>
    </row>
    <row r="139" spans="2:65" s="12" customFormat="1">
      <c r="B139" s="150"/>
      <c r="D139" s="146" t="s">
        <v>131</v>
      </c>
      <c r="E139" s="151" t="s">
        <v>1</v>
      </c>
      <c r="F139" s="152" t="s">
        <v>138</v>
      </c>
      <c r="H139" s="151" t="s">
        <v>1</v>
      </c>
      <c r="I139" s="153"/>
      <c r="L139" s="150"/>
      <c r="M139" s="154"/>
      <c r="T139" s="155"/>
      <c r="AT139" s="151" t="s">
        <v>131</v>
      </c>
      <c r="AU139" s="151" t="s">
        <v>83</v>
      </c>
      <c r="AV139" s="12" t="s">
        <v>81</v>
      </c>
      <c r="AW139" s="12" t="s">
        <v>30</v>
      </c>
      <c r="AX139" s="12" t="s">
        <v>73</v>
      </c>
      <c r="AY139" s="151" t="s">
        <v>121</v>
      </c>
    </row>
    <row r="140" spans="2:65" s="13" customFormat="1">
      <c r="B140" s="156"/>
      <c r="D140" s="146" t="s">
        <v>131</v>
      </c>
      <c r="E140" s="157" t="s">
        <v>1</v>
      </c>
      <c r="F140" s="158" t="s">
        <v>139</v>
      </c>
      <c r="H140" s="159">
        <v>9</v>
      </c>
      <c r="I140" s="160"/>
      <c r="L140" s="156"/>
      <c r="M140" s="161"/>
      <c r="T140" s="162"/>
      <c r="AT140" s="157" t="s">
        <v>131</v>
      </c>
      <c r="AU140" s="157" t="s">
        <v>83</v>
      </c>
      <c r="AV140" s="13" t="s">
        <v>83</v>
      </c>
      <c r="AW140" s="13" t="s">
        <v>30</v>
      </c>
      <c r="AX140" s="13" t="s">
        <v>73</v>
      </c>
      <c r="AY140" s="157" t="s">
        <v>121</v>
      </c>
    </row>
    <row r="141" spans="2:65" s="12" customFormat="1">
      <c r="B141" s="150"/>
      <c r="D141" s="146" t="s">
        <v>131</v>
      </c>
      <c r="E141" s="151" t="s">
        <v>1</v>
      </c>
      <c r="F141" s="152" t="s">
        <v>140</v>
      </c>
      <c r="H141" s="151" t="s">
        <v>1</v>
      </c>
      <c r="I141" s="153"/>
      <c r="L141" s="150"/>
      <c r="M141" s="154"/>
      <c r="T141" s="155"/>
      <c r="AT141" s="151" t="s">
        <v>131</v>
      </c>
      <c r="AU141" s="151" t="s">
        <v>83</v>
      </c>
      <c r="AV141" s="12" t="s">
        <v>81</v>
      </c>
      <c r="AW141" s="12" t="s">
        <v>30</v>
      </c>
      <c r="AX141" s="12" t="s">
        <v>73</v>
      </c>
      <c r="AY141" s="151" t="s">
        <v>121</v>
      </c>
    </row>
    <row r="142" spans="2:65" s="13" customFormat="1">
      <c r="B142" s="156"/>
      <c r="D142" s="146" t="s">
        <v>131</v>
      </c>
      <c r="E142" s="157" t="s">
        <v>1</v>
      </c>
      <c r="F142" s="158" t="s">
        <v>141</v>
      </c>
      <c r="H142" s="159">
        <v>12.96</v>
      </c>
      <c r="I142" s="160"/>
      <c r="L142" s="156"/>
      <c r="M142" s="161"/>
      <c r="T142" s="162"/>
      <c r="AT142" s="157" t="s">
        <v>131</v>
      </c>
      <c r="AU142" s="157" t="s">
        <v>83</v>
      </c>
      <c r="AV142" s="13" t="s">
        <v>83</v>
      </c>
      <c r="AW142" s="13" t="s">
        <v>30</v>
      </c>
      <c r="AX142" s="13" t="s">
        <v>73</v>
      </c>
      <c r="AY142" s="157" t="s">
        <v>121</v>
      </c>
    </row>
    <row r="143" spans="2:65" s="12" customFormat="1">
      <c r="B143" s="150"/>
      <c r="D143" s="146" t="s">
        <v>131</v>
      </c>
      <c r="E143" s="151" t="s">
        <v>1</v>
      </c>
      <c r="F143" s="152" t="s">
        <v>142</v>
      </c>
      <c r="H143" s="151" t="s">
        <v>1</v>
      </c>
      <c r="I143" s="153"/>
      <c r="L143" s="150"/>
      <c r="M143" s="154"/>
      <c r="T143" s="155"/>
      <c r="AT143" s="151" t="s">
        <v>131</v>
      </c>
      <c r="AU143" s="151" t="s">
        <v>83</v>
      </c>
      <c r="AV143" s="12" t="s">
        <v>81</v>
      </c>
      <c r="AW143" s="12" t="s">
        <v>30</v>
      </c>
      <c r="AX143" s="12" t="s">
        <v>73</v>
      </c>
      <c r="AY143" s="151" t="s">
        <v>121</v>
      </c>
    </row>
    <row r="144" spans="2:65" s="13" customFormat="1">
      <c r="B144" s="156"/>
      <c r="D144" s="146" t="s">
        <v>131</v>
      </c>
      <c r="E144" s="157" t="s">
        <v>1</v>
      </c>
      <c r="F144" s="158" t="s">
        <v>143</v>
      </c>
      <c r="H144" s="159">
        <v>16.8</v>
      </c>
      <c r="I144" s="160"/>
      <c r="L144" s="156"/>
      <c r="M144" s="161"/>
      <c r="T144" s="162"/>
      <c r="AT144" s="157" t="s">
        <v>131</v>
      </c>
      <c r="AU144" s="157" t="s">
        <v>83</v>
      </c>
      <c r="AV144" s="13" t="s">
        <v>83</v>
      </c>
      <c r="AW144" s="13" t="s">
        <v>30</v>
      </c>
      <c r="AX144" s="13" t="s">
        <v>73</v>
      </c>
      <c r="AY144" s="157" t="s">
        <v>121</v>
      </c>
    </row>
    <row r="145" spans="2:51" s="12" customFormat="1">
      <c r="B145" s="150"/>
      <c r="D145" s="146" t="s">
        <v>131</v>
      </c>
      <c r="E145" s="151" t="s">
        <v>1</v>
      </c>
      <c r="F145" s="152" t="s">
        <v>144</v>
      </c>
      <c r="H145" s="151" t="s">
        <v>1</v>
      </c>
      <c r="I145" s="153"/>
      <c r="L145" s="150"/>
      <c r="M145" s="154"/>
      <c r="T145" s="155"/>
      <c r="AT145" s="151" t="s">
        <v>131</v>
      </c>
      <c r="AU145" s="151" t="s">
        <v>83</v>
      </c>
      <c r="AV145" s="12" t="s">
        <v>81</v>
      </c>
      <c r="AW145" s="12" t="s">
        <v>30</v>
      </c>
      <c r="AX145" s="12" t="s">
        <v>73</v>
      </c>
      <c r="AY145" s="151" t="s">
        <v>121</v>
      </c>
    </row>
    <row r="146" spans="2:51" s="13" customFormat="1">
      <c r="B146" s="156"/>
      <c r="D146" s="146" t="s">
        <v>131</v>
      </c>
      <c r="E146" s="157" t="s">
        <v>1</v>
      </c>
      <c r="F146" s="158" t="s">
        <v>145</v>
      </c>
      <c r="H146" s="159">
        <v>16.079999999999998</v>
      </c>
      <c r="I146" s="160"/>
      <c r="L146" s="156"/>
      <c r="M146" s="161"/>
      <c r="T146" s="162"/>
      <c r="AT146" s="157" t="s">
        <v>131</v>
      </c>
      <c r="AU146" s="157" t="s">
        <v>83</v>
      </c>
      <c r="AV146" s="13" t="s">
        <v>83</v>
      </c>
      <c r="AW146" s="13" t="s">
        <v>30</v>
      </c>
      <c r="AX146" s="13" t="s">
        <v>73</v>
      </c>
      <c r="AY146" s="157" t="s">
        <v>121</v>
      </c>
    </row>
    <row r="147" spans="2:51" s="12" customFormat="1">
      <c r="B147" s="150"/>
      <c r="D147" s="146" t="s">
        <v>131</v>
      </c>
      <c r="E147" s="151" t="s">
        <v>1</v>
      </c>
      <c r="F147" s="152" t="s">
        <v>146</v>
      </c>
      <c r="H147" s="151" t="s">
        <v>1</v>
      </c>
      <c r="I147" s="153"/>
      <c r="L147" s="150"/>
      <c r="M147" s="154"/>
      <c r="T147" s="155"/>
      <c r="AT147" s="151" t="s">
        <v>131</v>
      </c>
      <c r="AU147" s="151" t="s">
        <v>83</v>
      </c>
      <c r="AV147" s="12" t="s">
        <v>81</v>
      </c>
      <c r="AW147" s="12" t="s">
        <v>30</v>
      </c>
      <c r="AX147" s="12" t="s">
        <v>73</v>
      </c>
      <c r="AY147" s="151" t="s">
        <v>121</v>
      </c>
    </row>
    <row r="148" spans="2:51" s="13" customFormat="1">
      <c r="B148" s="156"/>
      <c r="D148" s="146" t="s">
        <v>131</v>
      </c>
      <c r="E148" s="157" t="s">
        <v>1</v>
      </c>
      <c r="F148" s="158" t="s">
        <v>147</v>
      </c>
      <c r="H148" s="159">
        <v>4.8600000000000003</v>
      </c>
      <c r="I148" s="160"/>
      <c r="L148" s="156"/>
      <c r="M148" s="161"/>
      <c r="T148" s="162"/>
      <c r="AT148" s="157" t="s">
        <v>131</v>
      </c>
      <c r="AU148" s="157" t="s">
        <v>83</v>
      </c>
      <c r="AV148" s="13" t="s">
        <v>83</v>
      </c>
      <c r="AW148" s="13" t="s">
        <v>30</v>
      </c>
      <c r="AX148" s="13" t="s">
        <v>73</v>
      </c>
      <c r="AY148" s="157" t="s">
        <v>121</v>
      </c>
    </row>
    <row r="149" spans="2:51" s="12" customFormat="1">
      <c r="B149" s="150"/>
      <c r="D149" s="146" t="s">
        <v>131</v>
      </c>
      <c r="E149" s="151" t="s">
        <v>1</v>
      </c>
      <c r="F149" s="152" t="s">
        <v>148</v>
      </c>
      <c r="H149" s="151" t="s">
        <v>1</v>
      </c>
      <c r="I149" s="153"/>
      <c r="L149" s="150"/>
      <c r="M149" s="154"/>
      <c r="T149" s="155"/>
      <c r="AT149" s="151" t="s">
        <v>131</v>
      </c>
      <c r="AU149" s="151" t="s">
        <v>83</v>
      </c>
      <c r="AV149" s="12" t="s">
        <v>81</v>
      </c>
      <c r="AW149" s="12" t="s">
        <v>30</v>
      </c>
      <c r="AX149" s="12" t="s">
        <v>73</v>
      </c>
      <c r="AY149" s="151" t="s">
        <v>121</v>
      </c>
    </row>
    <row r="150" spans="2:51" s="13" customFormat="1">
      <c r="B150" s="156"/>
      <c r="D150" s="146" t="s">
        <v>131</v>
      </c>
      <c r="E150" s="157" t="s">
        <v>1</v>
      </c>
      <c r="F150" s="158" t="s">
        <v>149</v>
      </c>
      <c r="H150" s="159">
        <v>6.48</v>
      </c>
      <c r="I150" s="160"/>
      <c r="L150" s="156"/>
      <c r="M150" s="161"/>
      <c r="T150" s="162"/>
      <c r="AT150" s="157" t="s">
        <v>131</v>
      </c>
      <c r="AU150" s="157" t="s">
        <v>83</v>
      </c>
      <c r="AV150" s="13" t="s">
        <v>83</v>
      </c>
      <c r="AW150" s="13" t="s">
        <v>30</v>
      </c>
      <c r="AX150" s="13" t="s">
        <v>73</v>
      </c>
      <c r="AY150" s="157" t="s">
        <v>121</v>
      </c>
    </row>
    <row r="151" spans="2:51" s="12" customFormat="1">
      <c r="B151" s="150"/>
      <c r="D151" s="146" t="s">
        <v>131</v>
      </c>
      <c r="E151" s="151" t="s">
        <v>1</v>
      </c>
      <c r="F151" s="152" t="s">
        <v>150</v>
      </c>
      <c r="H151" s="151" t="s">
        <v>1</v>
      </c>
      <c r="I151" s="153"/>
      <c r="L151" s="150"/>
      <c r="M151" s="154"/>
      <c r="T151" s="155"/>
      <c r="AT151" s="151" t="s">
        <v>131</v>
      </c>
      <c r="AU151" s="151" t="s">
        <v>83</v>
      </c>
      <c r="AV151" s="12" t="s">
        <v>81</v>
      </c>
      <c r="AW151" s="12" t="s">
        <v>30</v>
      </c>
      <c r="AX151" s="12" t="s">
        <v>73</v>
      </c>
      <c r="AY151" s="151" t="s">
        <v>121</v>
      </c>
    </row>
    <row r="152" spans="2:51" s="13" customFormat="1">
      <c r="B152" s="156"/>
      <c r="D152" s="146" t="s">
        <v>131</v>
      </c>
      <c r="E152" s="157" t="s">
        <v>1</v>
      </c>
      <c r="F152" s="158" t="s">
        <v>151</v>
      </c>
      <c r="H152" s="159">
        <v>6.94</v>
      </c>
      <c r="I152" s="160"/>
      <c r="L152" s="156"/>
      <c r="M152" s="161"/>
      <c r="T152" s="162"/>
      <c r="AT152" s="157" t="s">
        <v>131</v>
      </c>
      <c r="AU152" s="157" t="s">
        <v>83</v>
      </c>
      <c r="AV152" s="13" t="s">
        <v>83</v>
      </c>
      <c r="AW152" s="13" t="s">
        <v>30</v>
      </c>
      <c r="AX152" s="13" t="s">
        <v>73</v>
      </c>
      <c r="AY152" s="157" t="s">
        <v>121</v>
      </c>
    </row>
    <row r="153" spans="2:51" s="12" customFormat="1">
      <c r="B153" s="150"/>
      <c r="D153" s="146" t="s">
        <v>131</v>
      </c>
      <c r="E153" s="151" t="s">
        <v>1</v>
      </c>
      <c r="F153" s="152" t="s">
        <v>152</v>
      </c>
      <c r="H153" s="151" t="s">
        <v>1</v>
      </c>
      <c r="I153" s="153"/>
      <c r="L153" s="150"/>
      <c r="M153" s="154"/>
      <c r="T153" s="155"/>
      <c r="AT153" s="151" t="s">
        <v>131</v>
      </c>
      <c r="AU153" s="151" t="s">
        <v>83</v>
      </c>
      <c r="AV153" s="12" t="s">
        <v>81</v>
      </c>
      <c r="AW153" s="12" t="s">
        <v>30</v>
      </c>
      <c r="AX153" s="12" t="s">
        <v>73</v>
      </c>
      <c r="AY153" s="151" t="s">
        <v>121</v>
      </c>
    </row>
    <row r="154" spans="2:51" s="13" customFormat="1">
      <c r="B154" s="156"/>
      <c r="D154" s="146" t="s">
        <v>131</v>
      </c>
      <c r="E154" s="157" t="s">
        <v>1</v>
      </c>
      <c r="F154" s="158" t="s">
        <v>153</v>
      </c>
      <c r="H154" s="159">
        <v>3.6</v>
      </c>
      <c r="I154" s="160"/>
      <c r="L154" s="156"/>
      <c r="M154" s="161"/>
      <c r="T154" s="162"/>
      <c r="AT154" s="157" t="s">
        <v>131</v>
      </c>
      <c r="AU154" s="157" t="s">
        <v>83</v>
      </c>
      <c r="AV154" s="13" t="s">
        <v>83</v>
      </c>
      <c r="AW154" s="13" t="s">
        <v>30</v>
      </c>
      <c r="AX154" s="13" t="s">
        <v>73</v>
      </c>
      <c r="AY154" s="157" t="s">
        <v>121</v>
      </c>
    </row>
    <row r="155" spans="2:51" s="12" customFormat="1">
      <c r="B155" s="150"/>
      <c r="D155" s="146" t="s">
        <v>131</v>
      </c>
      <c r="E155" s="151" t="s">
        <v>1</v>
      </c>
      <c r="F155" s="152" t="s">
        <v>154</v>
      </c>
      <c r="H155" s="151" t="s">
        <v>1</v>
      </c>
      <c r="I155" s="153"/>
      <c r="L155" s="150"/>
      <c r="M155" s="154"/>
      <c r="T155" s="155"/>
      <c r="AT155" s="151" t="s">
        <v>131</v>
      </c>
      <c r="AU155" s="151" t="s">
        <v>83</v>
      </c>
      <c r="AV155" s="12" t="s">
        <v>81</v>
      </c>
      <c r="AW155" s="12" t="s">
        <v>30</v>
      </c>
      <c r="AX155" s="12" t="s">
        <v>73</v>
      </c>
      <c r="AY155" s="151" t="s">
        <v>121</v>
      </c>
    </row>
    <row r="156" spans="2:51" s="13" customFormat="1">
      <c r="B156" s="156"/>
      <c r="D156" s="146" t="s">
        <v>131</v>
      </c>
      <c r="E156" s="157" t="s">
        <v>1</v>
      </c>
      <c r="F156" s="158" t="s">
        <v>155</v>
      </c>
      <c r="H156" s="159">
        <v>3.24</v>
      </c>
      <c r="I156" s="160"/>
      <c r="L156" s="156"/>
      <c r="M156" s="161"/>
      <c r="T156" s="162"/>
      <c r="AT156" s="157" t="s">
        <v>131</v>
      </c>
      <c r="AU156" s="157" t="s">
        <v>83</v>
      </c>
      <c r="AV156" s="13" t="s">
        <v>83</v>
      </c>
      <c r="AW156" s="13" t="s">
        <v>30</v>
      </c>
      <c r="AX156" s="13" t="s">
        <v>73</v>
      </c>
      <c r="AY156" s="157" t="s">
        <v>121</v>
      </c>
    </row>
    <row r="157" spans="2:51" s="12" customFormat="1">
      <c r="B157" s="150"/>
      <c r="D157" s="146" t="s">
        <v>131</v>
      </c>
      <c r="E157" s="151" t="s">
        <v>1</v>
      </c>
      <c r="F157" s="152" t="s">
        <v>156</v>
      </c>
      <c r="H157" s="151" t="s">
        <v>1</v>
      </c>
      <c r="I157" s="153"/>
      <c r="L157" s="150"/>
      <c r="M157" s="154"/>
      <c r="T157" s="155"/>
      <c r="AT157" s="151" t="s">
        <v>131</v>
      </c>
      <c r="AU157" s="151" t="s">
        <v>83</v>
      </c>
      <c r="AV157" s="12" t="s">
        <v>81</v>
      </c>
      <c r="AW157" s="12" t="s">
        <v>30</v>
      </c>
      <c r="AX157" s="12" t="s">
        <v>73</v>
      </c>
      <c r="AY157" s="151" t="s">
        <v>121</v>
      </c>
    </row>
    <row r="158" spans="2:51" s="13" customFormat="1">
      <c r="B158" s="156"/>
      <c r="D158" s="146" t="s">
        <v>131</v>
      </c>
      <c r="E158" s="157" t="s">
        <v>1</v>
      </c>
      <c r="F158" s="158" t="s">
        <v>157</v>
      </c>
      <c r="H158" s="159">
        <v>3.36</v>
      </c>
      <c r="I158" s="160"/>
      <c r="L158" s="156"/>
      <c r="M158" s="161"/>
      <c r="T158" s="162"/>
      <c r="AT158" s="157" t="s">
        <v>131</v>
      </c>
      <c r="AU158" s="157" t="s">
        <v>83</v>
      </c>
      <c r="AV158" s="13" t="s">
        <v>83</v>
      </c>
      <c r="AW158" s="13" t="s">
        <v>30</v>
      </c>
      <c r="AX158" s="13" t="s">
        <v>73</v>
      </c>
      <c r="AY158" s="157" t="s">
        <v>121</v>
      </c>
    </row>
    <row r="159" spans="2:51" s="13" customFormat="1">
      <c r="B159" s="156"/>
      <c r="D159" s="146" t="s">
        <v>131</v>
      </c>
      <c r="E159" s="157" t="s">
        <v>1</v>
      </c>
      <c r="F159" s="158" t="s">
        <v>157</v>
      </c>
      <c r="H159" s="159">
        <v>3.36</v>
      </c>
      <c r="I159" s="160"/>
      <c r="L159" s="156"/>
      <c r="M159" s="161"/>
      <c r="T159" s="162"/>
      <c r="AT159" s="157" t="s">
        <v>131</v>
      </c>
      <c r="AU159" s="157" t="s">
        <v>83</v>
      </c>
      <c r="AV159" s="13" t="s">
        <v>83</v>
      </c>
      <c r="AW159" s="13" t="s">
        <v>30</v>
      </c>
      <c r="AX159" s="13" t="s">
        <v>73</v>
      </c>
      <c r="AY159" s="157" t="s">
        <v>121</v>
      </c>
    </row>
    <row r="160" spans="2:51" s="12" customFormat="1">
      <c r="B160" s="150"/>
      <c r="D160" s="146" t="s">
        <v>131</v>
      </c>
      <c r="E160" s="151" t="s">
        <v>1</v>
      </c>
      <c r="F160" s="152" t="s">
        <v>158</v>
      </c>
      <c r="H160" s="151" t="s">
        <v>1</v>
      </c>
      <c r="I160" s="153"/>
      <c r="L160" s="150"/>
      <c r="M160" s="154"/>
      <c r="T160" s="155"/>
      <c r="AT160" s="151" t="s">
        <v>131</v>
      </c>
      <c r="AU160" s="151" t="s">
        <v>83</v>
      </c>
      <c r="AV160" s="12" t="s">
        <v>81</v>
      </c>
      <c r="AW160" s="12" t="s">
        <v>30</v>
      </c>
      <c r="AX160" s="12" t="s">
        <v>73</v>
      </c>
      <c r="AY160" s="151" t="s">
        <v>121</v>
      </c>
    </row>
    <row r="161" spans="2:65" s="13" customFormat="1">
      <c r="B161" s="156"/>
      <c r="D161" s="146" t="s">
        <v>131</v>
      </c>
      <c r="E161" s="157" t="s">
        <v>1</v>
      </c>
      <c r="F161" s="158" t="s">
        <v>159</v>
      </c>
      <c r="H161" s="159">
        <v>25.92</v>
      </c>
      <c r="I161" s="160"/>
      <c r="L161" s="156"/>
      <c r="M161" s="161"/>
      <c r="T161" s="162"/>
      <c r="AT161" s="157" t="s">
        <v>131</v>
      </c>
      <c r="AU161" s="157" t="s">
        <v>83</v>
      </c>
      <c r="AV161" s="13" t="s">
        <v>83</v>
      </c>
      <c r="AW161" s="13" t="s">
        <v>30</v>
      </c>
      <c r="AX161" s="13" t="s">
        <v>73</v>
      </c>
      <c r="AY161" s="157" t="s">
        <v>121</v>
      </c>
    </row>
    <row r="162" spans="2:65" s="12" customFormat="1">
      <c r="B162" s="150"/>
      <c r="D162" s="146" t="s">
        <v>131</v>
      </c>
      <c r="E162" s="151" t="s">
        <v>1</v>
      </c>
      <c r="F162" s="152" t="s">
        <v>160</v>
      </c>
      <c r="H162" s="151" t="s">
        <v>1</v>
      </c>
      <c r="I162" s="153"/>
      <c r="L162" s="150"/>
      <c r="M162" s="154"/>
      <c r="T162" s="155"/>
      <c r="AT162" s="151" t="s">
        <v>131</v>
      </c>
      <c r="AU162" s="151" t="s">
        <v>83</v>
      </c>
      <c r="AV162" s="12" t="s">
        <v>81</v>
      </c>
      <c r="AW162" s="12" t="s">
        <v>30</v>
      </c>
      <c r="AX162" s="12" t="s">
        <v>73</v>
      </c>
      <c r="AY162" s="151" t="s">
        <v>121</v>
      </c>
    </row>
    <row r="163" spans="2:65" s="13" customFormat="1">
      <c r="B163" s="156"/>
      <c r="D163" s="146" t="s">
        <v>131</v>
      </c>
      <c r="E163" s="157" t="s">
        <v>1</v>
      </c>
      <c r="F163" s="158" t="s">
        <v>161</v>
      </c>
      <c r="H163" s="159">
        <v>28.8</v>
      </c>
      <c r="I163" s="160"/>
      <c r="L163" s="156"/>
      <c r="M163" s="161"/>
      <c r="T163" s="162"/>
      <c r="AT163" s="157" t="s">
        <v>131</v>
      </c>
      <c r="AU163" s="157" t="s">
        <v>83</v>
      </c>
      <c r="AV163" s="13" t="s">
        <v>83</v>
      </c>
      <c r="AW163" s="13" t="s">
        <v>30</v>
      </c>
      <c r="AX163" s="13" t="s">
        <v>73</v>
      </c>
      <c r="AY163" s="157" t="s">
        <v>121</v>
      </c>
    </row>
    <row r="164" spans="2:65" s="12" customFormat="1">
      <c r="B164" s="150"/>
      <c r="D164" s="146" t="s">
        <v>131</v>
      </c>
      <c r="E164" s="151" t="s">
        <v>1</v>
      </c>
      <c r="F164" s="152" t="s">
        <v>162</v>
      </c>
      <c r="H164" s="151" t="s">
        <v>1</v>
      </c>
      <c r="I164" s="153"/>
      <c r="L164" s="150"/>
      <c r="M164" s="154"/>
      <c r="T164" s="155"/>
      <c r="AT164" s="151" t="s">
        <v>131</v>
      </c>
      <c r="AU164" s="151" t="s">
        <v>83</v>
      </c>
      <c r="AV164" s="12" t="s">
        <v>81</v>
      </c>
      <c r="AW164" s="12" t="s">
        <v>30</v>
      </c>
      <c r="AX164" s="12" t="s">
        <v>73</v>
      </c>
      <c r="AY164" s="151" t="s">
        <v>121</v>
      </c>
    </row>
    <row r="165" spans="2:65" s="13" customFormat="1">
      <c r="B165" s="156"/>
      <c r="D165" s="146" t="s">
        <v>131</v>
      </c>
      <c r="E165" s="157" t="s">
        <v>1</v>
      </c>
      <c r="F165" s="158" t="s">
        <v>163</v>
      </c>
      <c r="H165" s="159">
        <v>11.88</v>
      </c>
      <c r="I165" s="160"/>
      <c r="L165" s="156"/>
      <c r="M165" s="161"/>
      <c r="T165" s="162"/>
      <c r="AT165" s="157" t="s">
        <v>131</v>
      </c>
      <c r="AU165" s="157" t="s">
        <v>83</v>
      </c>
      <c r="AV165" s="13" t="s">
        <v>83</v>
      </c>
      <c r="AW165" s="13" t="s">
        <v>30</v>
      </c>
      <c r="AX165" s="13" t="s">
        <v>73</v>
      </c>
      <c r="AY165" s="157" t="s">
        <v>121</v>
      </c>
    </row>
    <row r="166" spans="2:65" s="12" customFormat="1">
      <c r="B166" s="150"/>
      <c r="D166" s="146" t="s">
        <v>131</v>
      </c>
      <c r="E166" s="151" t="s">
        <v>1</v>
      </c>
      <c r="F166" s="152" t="s">
        <v>164</v>
      </c>
      <c r="H166" s="151" t="s">
        <v>1</v>
      </c>
      <c r="I166" s="153"/>
      <c r="L166" s="150"/>
      <c r="M166" s="154"/>
      <c r="T166" s="155"/>
      <c r="AT166" s="151" t="s">
        <v>131</v>
      </c>
      <c r="AU166" s="151" t="s">
        <v>83</v>
      </c>
      <c r="AV166" s="12" t="s">
        <v>81</v>
      </c>
      <c r="AW166" s="12" t="s">
        <v>30</v>
      </c>
      <c r="AX166" s="12" t="s">
        <v>73</v>
      </c>
      <c r="AY166" s="151" t="s">
        <v>121</v>
      </c>
    </row>
    <row r="167" spans="2:65" s="13" customFormat="1">
      <c r="B167" s="156"/>
      <c r="D167" s="146" t="s">
        <v>131</v>
      </c>
      <c r="E167" s="157" t="s">
        <v>1</v>
      </c>
      <c r="F167" s="158" t="s">
        <v>165</v>
      </c>
      <c r="H167" s="159">
        <v>12.6</v>
      </c>
      <c r="I167" s="160"/>
      <c r="L167" s="156"/>
      <c r="M167" s="161"/>
      <c r="T167" s="162"/>
      <c r="AT167" s="157" t="s">
        <v>131</v>
      </c>
      <c r="AU167" s="157" t="s">
        <v>83</v>
      </c>
      <c r="AV167" s="13" t="s">
        <v>83</v>
      </c>
      <c r="AW167" s="13" t="s">
        <v>30</v>
      </c>
      <c r="AX167" s="13" t="s">
        <v>73</v>
      </c>
      <c r="AY167" s="157" t="s">
        <v>121</v>
      </c>
    </row>
    <row r="168" spans="2:65" s="14" customFormat="1">
      <c r="B168" s="163"/>
      <c r="D168" s="146" t="s">
        <v>131</v>
      </c>
      <c r="E168" s="164" t="s">
        <v>1</v>
      </c>
      <c r="F168" s="165" t="s">
        <v>166</v>
      </c>
      <c r="H168" s="166">
        <v>185.71</v>
      </c>
      <c r="I168" s="167"/>
      <c r="L168" s="163"/>
      <c r="M168" s="168"/>
      <c r="T168" s="169"/>
      <c r="AT168" s="164" t="s">
        <v>131</v>
      </c>
      <c r="AU168" s="164" t="s">
        <v>83</v>
      </c>
      <c r="AV168" s="14" t="s">
        <v>128</v>
      </c>
      <c r="AW168" s="14" t="s">
        <v>30</v>
      </c>
      <c r="AX168" s="14" t="s">
        <v>81</v>
      </c>
      <c r="AY168" s="164" t="s">
        <v>121</v>
      </c>
    </row>
    <row r="169" spans="2:65" s="1" customFormat="1" ht="33" customHeight="1">
      <c r="B169" s="31"/>
      <c r="C169" s="132">
        <v>2</v>
      </c>
      <c r="D169" s="132" t="s">
        <v>124</v>
      </c>
      <c r="E169" s="133" t="s">
        <v>167</v>
      </c>
      <c r="F169" s="134" t="s">
        <v>168</v>
      </c>
      <c r="G169" s="135" t="s">
        <v>127</v>
      </c>
      <c r="H169" s="136">
        <v>31.68</v>
      </c>
      <c r="I169" s="137"/>
      <c r="J169" s="138">
        <f>ROUND(I169*H169,2)</f>
        <v>0</v>
      </c>
      <c r="K169" s="139"/>
      <c r="L169" s="31"/>
      <c r="M169" s="140" t="s">
        <v>1</v>
      </c>
      <c r="N169" s="141" t="s">
        <v>38</v>
      </c>
      <c r="P169" s="142">
        <f>O169*H169</f>
        <v>0</v>
      </c>
      <c r="Q169" s="142">
        <v>0</v>
      </c>
      <c r="R169" s="142">
        <f>Q169*H169</f>
        <v>0</v>
      </c>
      <c r="S169" s="142">
        <v>0</v>
      </c>
      <c r="T169" s="143">
        <f>S169*H169</f>
        <v>0</v>
      </c>
      <c r="AR169" s="144" t="s">
        <v>128</v>
      </c>
      <c r="AT169" s="144" t="s">
        <v>124</v>
      </c>
      <c r="AU169" s="144" t="s">
        <v>83</v>
      </c>
      <c r="AY169" s="16" t="s">
        <v>121</v>
      </c>
      <c r="BE169" s="145">
        <f>IF(N169="základní",J169,0)</f>
        <v>0</v>
      </c>
      <c r="BF169" s="145">
        <f>IF(N169="snížená",J169,0)</f>
        <v>0</v>
      </c>
      <c r="BG169" s="145">
        <f>IF(N169="zákl. přenesená",J169,0)</f>
        <v>0</v>
      </c>
      <c r="BH169" s="145">
        <f>IF(N169="sníž. přenesená",J169,0)</f>
        <v>0</v>
      </c>
      <c r="BI169" s="145">
        <f>IF(N169="nulová",J169,0)</f>
        <v>0</v>
      </c>
      <c r="BJ169" s="16" t="s">
        <v>81</v>
      </c>
      <c r="BK169" s="145">
        <f>ROUND(I169*H169,2)</f>
        <v>0</v>
      </c>
      <c r="BL169" s="16" t="s">
        <v>128</v>
      </c>
      <c r="BM169" s="144" t="s">
        <v>128</v>
      </c>
    </row>
    <row r="170" spans="2:65" s="1" customFormat="1" ht="29.25">
      <c r="B170" s="31"/>
      <c r="D170" s="146" t="s">
        <v>129</v>
      </c>
      <c r="F170" s="147" t="s">
        <v>169</v>
      </c>
      <c r="I170" s="148"/>
      <c r="L170" s="31"/>
      <c r="M170" s="149"/>
      <c r="T170" s="55"/>
      <c r="AT170" s="16" t="s">
        <v>129</v>
      </c>
      <c r="AU170" s="16" t="s">
        <v>83</v>
      </c>
    </row>
    <row r="171" spans="2:65" s="11" customFormat="1" ht="22.9" customHeight="1">
      <c r="B171" s="120"/>
      <c r="D171" s="121" t="s">
        <v>72</v>
      </c>
      <c r="E171" s="130" t="s">
        <v>170</v>
      </c>
      <c r="F171" s="130" t="s">
        <v>171</v>
      </c>
      <c r="I171" s="123"/>
      <c r="J171" s="131">
        <f>BK171</f>
        <v>0</v>
      </c>
      <c r="L171" s="120"/>
      <c r="M171" s="125"/>
      <c r="P171" s="126">
        <f>SUM(P172:P207)</f>
        <v>0</v>
      </c>
      <c r="R171" s="126">
        <f>SUM(R172:R207)</f>
        <v>0</v>
      </c>
      <c r="T171" s="127">
        <f>SUM(T172:T207)</f>
        <v>0</v>
      </c>
      <c r="AR171" s="121" t="s">
        <v>81</v>
      </c>
      <c r="AT171" s="128" t="s">
        <v>72</v>
      </c>
      <c r="AU171" s="128" t="s">
        <v>81</v>
      </c>
      <c r="AY171" s="121" t="s">
        <v>121</v>
      </c>
      <c r="BK171" s="129">
        <f>SUM(BK172:BK207)</f>
        <v>0</v>
      </c>
    </row>
    <row r="172" spans="2:65" s="1" customFormat="1" ht="37.9" customHeight="1">
      <c r="B172" s="31"/>
      <c r="C172" s="132">
        <v>3</v>
      </c>
      <c r="D172" s="132" t="s">
        <v>124</v>
      </c>
      <c r="E172" s="133" t="s">
        <v>172</v>
      </c>
      <c r="F172" s="134" t="s">
        <v>173</v>
      </c>
      <c r="G172" s="135" t="s">
        <v>127</v>
      </c>
      <c r="H172" s="136">
        <v>456</v>
      </c>
      <c r="I172" s="137"/>
      <c r="J172" s="138">
        <f>ROUND(I172*H172,2)</f>
        <v>0</v>
      </c>
      <c r="K172" s="139"/>
      <c r="L172" s="31"/>
      <c r="M172" s="140" t="s">
        <v>1</v>
      </c>
      <c r="N172" s="141" t="s">
        <v>38</v>
      </c>
      <c r="P172" s="142">
        <f>O172*H172</f>
        <v>0</v>
      </c>
      <c r="Q172" s="142">
        <v>0</v>
      </c>
      <c r="R172" s="142">
        <f>Q172*H172</f>
        <v>0</v>
      </c>
      <c r="S172" s="142">
        <v>0</v>
      </c>
      <c r="T172" s="143">
        <f>S172*H172</f>
        <v>0</v>
      </c>
      <c r="AR172" s="144" t="s">
        <v>128</v>
      </c>
      <c r="AT172" s="144" t="s">
        <v>124</v>
      </c>
      <c r="AU172" s="144" t="s">
        <v>83</v>
      </c>
      <c r="AY172" s="16" t="s">
        <v>121</v>
      </c>
      <c r="BE172" s="145">
        <f>IF(N172="základní",J172,0)</f>
        <v>0</v>
      </c>
      <c r="BF172" s="145">
        <f>IF(N172="snížená",J172,0)</f>
        <v>0</v>
      </c>
      <c r="BG172" s="145">
        <f>IF(N172="zákl. přenesená",J172,0)</f>
        <v>0</v>
      </c>
      <c r="BH172" s="145">
        <f>IF(N172="sníž. přenesená",J172,0)</f>
        <v>0</v>
      </c>
      <c r="BI172" s="145">
        <f>IF(N172="nulová",J172,0)</f>
        <v>0</v>
      </c>
      <c r="BJ172" s="16" t="s">
        <v>81</v>
      </c>
      <c r="BK172" s="145">
        <f>ROUND(I172*H172,2)</f>
        <v>0</v>
      </c>
      <c r="BL172" s="16" t="s">
        <v>128</v>
      </c>
      <c r="BM172" s="144" t="s">
        <v>122</v>
      </c>
    </row>
    <row r="173" spans="2:65" s="1" customFormat="1" ht="29.25">
      <c r="B173" s="31"/>
      <c r="D173" s="146" t="s">
        <v>129</v>
      </c>
      <c r="F173" s="147" t="s">
        <v>174</v>
      </c>
      <c r="I173" s="148"/>
      <c r="L173" s="31"/>
      <c r="M173" s="149"/>
      <c r="T173" s="55"/>
      <c r="AT173" s="16" t="s">
        <v>129</v>
      </c>
      <c r="AU173" s="16" t="s">
        <v>83</v>
      </c>
    </row>
    <row r="174" spans="2:65" s="13" customFormat="1">
      <c r="B174" s="156"/>
      <c r="D174" s="146" t="s">
        <v>131</v>
      </c>
      <c r="E174" s="157" t="s">
        <v>1</v>
      </c>
      <c r="F174" s="158">
        <v>456</v>
      </c>
      <c r="H174" s="159">
        <v>456</v>
      </c>
      <c r="I174" s="160"/>
      <c r="L174" s="156"/>
      <c r="M174" s="161"/>
      <c r="T174" s="162"/>
      <c r="AT174" s="157" t="s">
        <v>131</v>
      </c>
      <c r="AU174" s="157" t="s">
        <v>83</v>
      </c>
      <c r="AV174" s="13" t="s">
        <v>83</v>
      </c>
      <c r="AW174" s="13" t="s">
        <v>30</v>
      </c>
      <c r="AX174" s="13" t="s">
        <v>73</v>
      </c>
      <c r="AY174" s="157" t="s">
        <v>121</v>
      </c>
    </row>
    <row r="175" spans="2:65" s="14" customFormat="1">
      <c r="B175" s="163"/>
      <c r="D175" s="146" t="s">
        <v>131</v>
      </c>
      <c r="E175" s="164" t="s">
        <v>1</v>
      </c>
      <c r="F175" s="165" t="s">
        <v>166</v>
      </c>
      <c r="H175" s="166">
        <v>456</v>
      </c>
      <c r="I175" s="167"/>
      <c r="L175" s="163"/>
      <c r="M175" s="168"/>
      <c r="T175" s="169"/>
      <c r="AT175" s="164" t="s">
        <v>131</v>
      </c>
      <c r="AU175" s="164" t="s">
        <v>83</v>
      </c>
      <c r="AV175" s="14" t="s">
        <v>128</v>
      </c>
      <c r="AW175" s="14" t="s">
        <v>30</v>
      </c>
      <c r="AX175" s="14" t="s">
        <v>81</v>
      </c>
      <c r="AY175" s="164" t="s">
        <v>121</v>
      </c>
    </row>
    <row r="176" spans="2:65" s="1" customFormat="1" ht="37.9" customHeight="1">
      <c r="B176" s="31"/>
      <c r="C176" s="132">
        <v>4</v>
      </c>
      <c r="D176" s="132" t="s">
        <v>124</v>
      </c>
      <c r="E176" s="133" t="s">
        <v>176</v>
      </c>
      <c r="F176" s="134" t="s">
        <v>177</v>
      </c>
      <c r="G176" s="135" t="s">
        <v>127</v>
      </c>
      <c r="H176" s="136">
        <v>13680</v>
      </c>
      <c r="I176" s="137"/>
      <c r="J176" s="138">
        <f>ROUND(I176*H176,2)</f>
        <v>0</v>
      </c>
      <c r="K176" s="139"/>
      <c r="L176" s="31"/>
      <c r="M176" s="140" t="s">
        <v>1</v>
      </c>
      <c r="N176" s="141" t="s">
        <v>38</v>
      </c>
      <c r="P176" s="142">
        <f>O176*H176</f>
        <v>0</v>
      </c>
      <c r="Q176" s="142">
        <v>0</v>
      </c>
      <c r="R176" s="142">
        <f>Q176*H176</f>
        <v>0</v>
      </c>
      <c r="S176" s="142">
        <v>0</v>
      </c>
      <c r="T176" s="143">
        <f>S176*H176</f>
        <v>0</v>
      </c>
      <c r="AR176" s="144" t="s">
        <v>128</v>
      </c>
      <c r="AT176" s="144" t="s">
        <v>124</v>
      </c>
      <c r="AU176" s="144" t="s">
        <v>83</v>
      </c>
      <c r="AY176" s="16" t="s">
        <v>121</v>
      </c>
      <c r="BE176" s="145">
        <f>IF(N176="základní",J176,0)</f>
        <v>0</v>
      </c>
      <c r="BF176" s="145">
        <f>IF(N176="snížená",J176,0)</f>
        <v>0</v>
      </c>
      <c r="BG176" s="145">
        <f>IF(N176="zákl. přenesená",J176,0)</f>
        <v>0</v>
      </c>
      <c r="BH176" s="145">
        <f>IF(N176="sníž. přenesená",J176,0)</f>
        <v>0</v>
      </c>
      <c r="BI176" s="145">
        <f>IF(N176="nulová",J176,0)</f>
        <v>0</v>
      </c>
      <c r="BJ176" s="16" t="s">
        <v>81</v>
      </c>
      <c r="BK176" s="145">
        <f>ROUND(I176*H176,2)</f>
        <v>0</v>
      </c>
      <c r="BL176" s="16" t="s">
        <v>128</v>
      </c>
      <c r="BM176" s="144" t="s">
        <v>178</v>
      </c>
    </row>
    <row r="177" spans="2:65" s="1" customFormat="1" ht="29.25">
      <c r="B177" s="31"/>
      <c r="D177" s="146" t="s">
        <v>129</v>
      </c>
      <c r="F177" s="147" t="s">
        <v>179</v>
      </c>
      <c r="I177" s="148"/>
      <c r="L177" s="31"/>
      <c r="M177" s="149"/>
      <c r="T177" s="55"/>
      <c r="AT177" s="16" t="s">
        <v>129</v>
      </c>
      <c r="AU177" s="16" t="s">
        <v>83</v>
      </c>
    </row>
    <row r="178" spans="2:65" s="13" customFormat="1">
      <c r="B178" s="156"/>
      <c r="D178" s="146" t="s">
        <v>131</v>
      </c>
      <c r="E178" s="157" t="s">
        <v>1</v>
      </c>
      <c r="F178" s="158" t="s">
        <v>459</v>
      </c>
      <c r="H178" s="159">
        <v>13680</v>
      </c>
      <c r="I178" s="160"/>
      <c r="L178" s="156"/>
      <c r="M178" s="161"/>
      <c r="T178" s="162"/>
      <c r="AT178" s="157" t="s">
        <v>131</v>
      </c>
      <c r="AU178" s="157" t="s">
        <v>83</v>
      </c>
      <c r="AV178" s="13" t="s">
        <v>83</v>
      </c>
      <c r="AW178" s="13" t="s">
        <v>30</v>
      </c>
      <c r="AX178" s="13" t="s">
        <v>73</v>
      </c>
      <c r="AY178" s="157" t="s">
        <v>121</v>
      </c>
    </row>
    <row r="179" spans="2:65" s="14" customFormat="1">
      <c r="B179" s="163"/>
      <c r="D179" s="146" t="s">
        <v>131</v>
      </c>
      <c r="E179" s="164" t="s">
        <v>1</v>
      </c>
      <c r="F179" s="165" t="s">
        <v>166</v>
      </c>
      <c r="H179" s="166">
        <v>13680</v>
      </c>
      <c r="I179" s="167"/>
      <c r="L179" s="163"/>
      <c r="M179" s="168"/>
      <c r="T179" s="169"/>
      <c r="AT179" s="164" t="s">
        <v>131</v>
      </c>
      <c r="AU179" s="164" t="s">
        <v>83</v>
      </c>
      <c r="AV179" s="14" t="s">
        <v>128</v>
      </c>
      <c r="AW179" s="14" t="s">
        <v>30</v>
      </c>
      <c r="AX179" s="14" t="s">
        <v>81</v>
      </c>
      <c r="AY179" s="164" t="s">
        <v>121</v>
      </c>
    </row>
    <row r="180" spans="2:65" s="1" customFormat="1" ht="37.9" customHeight="1">
      <c r="B180" s="31"/>
      <c r="C180" s="132">
        <v>5</v>
      </c>
      <c r="D180" s="132" t="s">
        <v>124</v>
      </c>
      <c r="E180" s="133" t="s">
        <v>180</v>
      </c>
      <c r="F180" s="134" t="s">
        <v>181</v>
      </c>
      <c r="G180" s="135" t="s">
        <v>127</v>
      </c>
      <c r="H180" s="136">
        <v>456</v>
      </c>
      <c r="I180" s="137"/>
      <c r="J180" s="138">
        <f>ROUND(I180*H180,2)</f>
        <v>0</v>
      </c>
      <c r="K180" s="139"/>
      <c r="L180" s="31"/>
      <c r="M180" s="140" t="s">
        <v>1</v>
      </c>
      <c r="N180" s="141" t="s">
        <v>38</v>
      </c>
      <c r="P180" s="142">
        <f>O180*H180</f>
        <v>0</v>
      </c>
      <c r="Q180" s="142">
        <v>0</v>
      </c>
      <c r="R180" s="142">
        <f>Q180*H180</f>
        <v>0</v>
      </c>
      <c r="S180" s="142">
        <v>0</v>
      </c>
      <c r="T180" s="143">
        <f>S180*H180</f>
        <v>0</v>
      </c>
      <c r="AR180" s="144" t="s">
        <v>128</v>
      </c>
      <c r="AT180" s="144" t="s">
        <v>124</v>
      </c>
      <c r="AU180" s="144" t="s">
        <v>83</v>
      </c>
      <c r="AY180" s="16" t="s">
        <v>121</v>
      </c>
      <c r="BE180" s="145">
        <f>IF(N180="základní",J180,0)</f>
        <v>0</v>
      </c>
      <c r="BF180" s="145">
        <f>IF(N180="snížená",J180,0)</f>
        <v>0</v>
      </c>
      <c r="BG180" s="145">
        <f>IF(N180="zákl. přenesená",J180,0)</f>
        <v>0</v>
      </c>
      <c r="BH180" s="145">
        <f>IF(N180="sníž. přenesená",J180,0)</f>
        <v>0</v>
      </c>
      <c r="BI180" s="145">
        <f>IF(N180="nulová",J180,0)</f>
        <v>0</v>
      </c>
      <c r="BJ180" s="16" t="s">
        <v>81</v>
      </c>
      <c r="BK180" s="145">
        <f>ROUND(I180*H180,2)</f>
        <v>0</v>
      </c>
      <c r="BL180" s="16" t="s">
        <v>128</v>
      </c>
      <c r="BM180" s="144" t="s">
        <v>182</v>
      </c>
    </row>
    <row r="181" spans="2:65" s="1" customFormat="1" ht="29.25">
      <c r="B181" s="31"/>
      <c r="D181" s="146" t="s">
        <v>129</v>
      </c>
      <c r="F181" s="147" t="s">
        <v>183</v>
      </c>
      <c r="I181" s="148"/>
      <c r="L181" s="31"/>
      <c r="M181" s="149"/>
      <c r="T181" s="55"/>
      <c r="AT181" s="16" t="s">
        <v>129</v>
      </c>
      <c r="AU181" s="16" t="s">
        <v>83</v>
      </c>
    </row>
    <row r="182" spans="2:65" s="13" customFormat="1">
      <c r="B182" s="156"/>
      <c r="D182" s="146" t="s">
        <v>131</v>
      </c>
      <c r="E182" s="157" t="s">
        <v>1</v>
      </c>
      <c r="F182" s="158">
        <v>456</v>
      </c>
      <c r="H182" s="159">
        <v>456</v>
      </c>
      <c r="I182" s="160"/>
      <c r="L182" s="156"/>
      <c r="M182" s="161"/>
      <c r="T182" s="162"/>
      <c r="AT182" s="157" t="s">
        <v>131</v>
      </c>
      <c r="AU182" s="157" t="s">
        <v>83</v>
      </c>
      <c r="AV182" s="13" t="s">
        <v>83</v>
      </c>
      <c r="AW182" s="13" t="s">
        <v>30</v>
      </c>
      <c r="AX182" s="13" t="s">
        <v>73</v>
      </c>
      <c r="AY182" s="157" t="s">
        <v>121</v>
      </c>
    </row>
    <row r="183" spans="2:65" s="14" customFormat="1">
      <c r="B183" s="163"/>
      <c r="D183" s="146" t="s">
        <v>131</v>
      </c>
      <c r="E183" s="164" t="s">
        <v>1</v>
      </c>
      <c r="F183" s="165" t="s">
        <v>166</v>
      </c>
      <c r="H183" s="166">
        <v>456</v>
      </c>
      <c r="I183" s="167"/>
      <c r="L183" s="163"/>
      <c r="M183" s="168"/>
      <c r="T183" s="169"/>
      <c r="AT183" s="164" t="s">
        <v>131</v>
      </c>
      <c r="AU183" s="164" t="s">
        <v>83</v>
      </c>
      <c r="AV183" s="14" t="s">
        <v>128</v>
      </c>
      <c r="AW183" s="14" t="s">
        <v>30</v>
      </c>
      <c r="AX183" s="14" t="s">
        <v>81</v>
      </c>
      <c r="AY183" s="164" t="s">
        <v>121</v>
      </c>
    </row>
    <row r="184" spans="2:65" s="1" customFormat="1" ht="24.2" customHeight="1">
      <c r="B184" s="31"/>
      <c r="C184" s="132">
        <v>6</v>
      </c>
      <c r="D184" s="132" t="s">
        <v>124</v>
      </c>
      <c r="E184" s="133" t="s">
        <v>185</v>
      </c>
      <c r="F184" s="134" t="s">
        <v>186</v>
      </c>
      <c r="G184" s="135" t="s">
        <v>127</v>
      </c>
      <c r="H184" s="136">
        <v>520</v>
      </c>
      <c r="I184" s="137"/>
      <c r="J184" s="138">
        <f>ROUND(I184*H184,2)</f>
        <v>0</v>
      </c>
      <c r="K184" s="139"/>
      <c r="L184" s="31"/>
      <c r="M184" s="140" t="s">
        <v>1</v>
      </c>
      <c r="N184" s="141" t="s">
        <v>38</v>
      </c>
      <c r="P184" s="142">
        <f>O184*H184</f>
        <v>0</v>
      </c>
      <c r="Q184" s="142">
        <v>0</v>
      </c>
      <c r="R184" s="142">
        <f>Q184*H184</f>
        <v>0</v>
      </c>
      <c r="S184" s="142">
        <v>0</v>
      </c>
      <c r="T184" s="143">
        <f>S184*H184</f>
        <v>0</v>
      </c>
      <c r="AR184" s="144" t="s">
        <v>128</v>
      </c>
      <c r="AT184" s="144" t="s">
        <v>124</v>
      </c>
      <c r="AU184" s="144" t="s">
        <v>83</v>
      </c>
      <c r="AY184" s="16" t="s">
        <v>121</v>
      </c>
      <c r="BE184" s="145">
        <f>IF(N184="základní",J184,0)</f>
        <v>0</v>
      </c>
      <c r="BF184" s="145">
        <f>IF(N184="snížená",J184,0)</f>
        <v>0</v>
      </c>
      <c r="BG184" s="145">
        <f>IF(N184="zákl. přenesená",J184,0)</f>
        <v>0</v>
      </c>
      <c r="BH184" s="145">
        <f>IF(N184="sníž. přenesená",J184,0)</f>
        <v>0</v>
      </c>
      <c r="BI184" s="145">
        <f>IF(N184="nulová",J184,0)</f>
        <v>0</v>
      </c>
      <c r="BJ184" s="16" t="s">
        <v>81</v>
      </c>
      <c r="BK184" s="145">
        <f>ROUND(I184*H184,2)</f>
        <v>0</v>
      </c>
      <c r="BL184" s="16" t="s">
        <v>128</v>
      </c>
      <c r="BM184" s="144" t="s">
        <v>8</v>
      </c>
    </row>
    <row r="185" spans="2:65" s="1" customFormat="1" ht="19.5">
      <c r="B185" s="31"/>
      <c r="D185" s="146" t="s">
        <v>129</v>
      </c>
      <c r="F185" s="147" t="s">
        <v>187</v>
      </c>
      <c r="I185" s="148"/>
      <c r="L185" s="31"/>
      <c r="M185" s="149"/>
      <c r="T185" s="55"/>
      <c r="AT185" s="16" t="s">
        <v>129</v>
      </c>
      <c r="AU185" s="16" t="s">
        <v>83</v>
      </c>
    </row>
    <row r="186" spans="2:65" s="13" customFormat="1">
      <c r="B186" s="156"/>
      <c r="D186" s="146" t="s">
        <v>131</v>
      </c>
      <c r="E186" s="157" t="s">
        <v>1</v>
      </c>
      <c r="F186" s="158" t="s">
        <v>188</v>
      </c>
      <c r="H186" s="159">
        <v>520</v>
      </c>
      <c r="I186" s="160"/>
      <c r="L186" s="156"/>
      <c r="M186" s="161"/>
      <c r="T186" s="162"/>
      <c r="AT186" s="157" t="s">
        <v>131</v>
      </c>
      <c r="AU186" s="157" t="s">
        <v>83</v>
      </c>
      <c r="AV186" s="13" t="s">
        <v>83</v>
      </c>
      <c r="AW186" s="13" t="s">
        <v>30</v>
      </c>
      <c r="AX186" s="13" t="s">
        <v>73</v>
      </c>
      <c r="AY186" s="157" t="s">
        <v>121</v>
      </c>
    </row>
    <row r="187" spans="2:65" s="14" customFormat="1">
      <c r="B187" s="163"/>
      <c r="D187" s="146" t="s">
        <v>131</v>
      </c>
      <c r="E187" s="164" t="s">
        <v>1</v>
      </c>
      <c r="F187" s="165" t="s">
        <v>166</v>
      </c>
      <c r="H187" s="166">
        <v>520</v>
      </c>
      <c r="I187" s="167"/>
      <c r="L187" s="163"/>
      <c r="M187" s="168"/>
      <c r="T187" s="169"/>
      <c r="AT187" s="164" t="s">
        <v>131</v>
      </c>
      <c r="AU187" s="164" t="s">
        <v>83</v>
      </c>
      <c r="AV187" s="14" t="s">
        <v>128</v>
      </c>
      <c r="AW187" s="14" t="s">
        <v>30</v>
      </c>
      <c r="AX187" s="14" t="s">
        <v>81</v>
      </c>
      <c r="AY187" s="164" t="s">
        <v>121</v>
      </c>
    </row>
    <row r="188" spans="2:65" s="1" customFormat="1" ht="24.2" customHeight="1">
      <c r="B188" s="31"/>
      <c r="C188" s="132" t="s">
        <v>189</v>
      </c>
      <c r="D188" s="132" t="s">
        <v>124</v>
      </c>
      <c r="E188" s="133" t="s">
        <v>190</v>
      </c>
      <c r="F188" s="134" t="s">
        <v>191</v>
      </c>
      <c r="G188" s="135" t="s">
        <v>127</v>
      </c>
      <c r="H188" s="136">
        <v>435.65</v>
      </c>
      <c r="I188" s="137"/>
      <c r="J188" s="138">
        <f>ROUND(I188*H188,2)</f>
        <v>0</v>
      </c>
      <c r="K188" s="139"/>
      <c r="L188" s="31"/>
      <c r="M188" s="140" t="s">
        <v>1</v>
      </c>
      <c r="N188" s="141" t="s">
        <v>38</v>
      </c>
      <c r="P188" s="142">
        <f>O188*H188</f>
        <v>0</v>
      </c>
      <c r="Q188" s="142">
        <v>0</v>
      </c>
      <c r="R188" s="142">
        <f>Q188*H188</f>
        <v>0</v>
      </c>
      <c r="S188" s="142">
        <v>0</v>
      </c>
      <c r="T188" s="143">
        <f>S188*H188</f>
        <v>0</v>
      </c>
      <c r="AR188" s="144" t="s">
        <v>128</v>
      </c>
      <c r="AT188" s="144" t="s">
        <v>124</v>
      </c>
      <c r="AU188" s="144" t="s">
        <v>83</v>
      </c>
      <c r="AY188" s="16" t="s">
        <v>121</v>
      </c>
      <c r="BE188" s="145">
        <f>IF(N188="základní",J188,0)</f>
        <v>0</v>
      </c>
      <c r="BF188" s="145">
        <f>IF(N188="snížená",J188,0)</f>
        <v>0</v>
      </c>
      <c r="BG188" s="145">
        <f>IF(N188="zákl. přenesená",J188,0)</f>
        <v>0</v>
      </c>
      <c r="BH188" s="145">
        <f>IF(N188="sníž. přenesená",J188,0)</f>
        <v>0</v>
      </c>
      <c r="BI188" s="145">
        <f>IF(N188="nulová",J188,0)</f>
        <v>0</v>
      </c>
      <c r="BJ188" s="16" t="s">
        <v>81</v>
      </c>
      <c r="BK188" s="145">
        <f>ROUND(I188*H188,2)</f>
        <v>0</v>
      </c>
      <c r="BL188" s="16" t="s">
        <v>128</v>
      </c>
      <c r="BM188" s="144" t="s">
        <v>192</v>
      </c>
    </row>
    <row r="189" spans="2:65" s="1" customFormat="1" ht="29.25">
      <c r="B189" s="31"/>
      <c r="D189" s="146" t="s">
        <v>129</v>
      </c>
      <c r="F189" s="147" t="s">
        <v>193</v>
      </c>
      <c r="I189" s="148"/>
      <c r="L189" s="31"/>
      <c r="M189" s="149"/>
      <c r="T189" s="55"/>
      <c r="AT189" s="16" t="s">
        <v>129</v>
      </c>
      <c r="AU189" s="16" t="s">
        <v>83</v>
      </c>
    </row>
    <row r="190" spans="2:65" s="13" customFormat="1">
      <c r="B190" s="156"/>
      <c r="D190" s="146" t="s">
        <v>131</v>
      </c>
      <c r="E190" s="157" t="s">
        <v>1</v>
      </c>
      <c r="F190" s="158" t="s">
        <v>194</v>
      </c>
      <c r="H190" s="159">
        <v>4.8600000000000003</v>
      </c>
      <c r="I190" s="160"/>
      <c r="L190" s="156"/>
      <c r="M190" s="161"/>
      <c r="T190" s="162"/>
      <c r="AT190" s="157" t="s">
        <v>131</v>
      </c>
      <c r="AU190" s="157" t="s">
        <v>83</v>
      </c>
      <c r="AV190" s="13" t="s">
        <v>83</v>
      </c>
      <c r="AW190" s="13" t="s">
        <v>30</v>
      </c>
      <c r="AX190" s="13" t="s">
        <v>73</v>
      </c>
      <c r="AY190" s="157" t="s">
        <v>121</v>
      </c>
    </row>
    <row r="191" spans="2:65" s="13" customFormat="1">
      <c r="B191" s="156"/>
      <c r="D191" s="146" t="s">
        <v>131</v>
      </c>
      <c r="E191" s="157" t="s">
        <v>1</v>
      </c>
      <c r="F191" s="158" t="s">
        <v>195</v>
      </c>
      <c r="H191" s="159">
        <v>3.84</v>
      </c>
      <c r="I191" s="160"/>
      <c r="L191" s="156"/>
      <c r="M191" s="161"/>
      <c r="T191" s="162"/>
      <c r="AT191" s="157" t="s">
        <v>131</v>
      </c>
      <c r="AU191" s="157" t="s">
        <v>83</v>
      </c>
      <c r="AV191" s="13" t="s">
        <v>83</v>
      </c>
      <c r="AW191" s="13" t="s">
        <v>30</v>
      </c>
      <c r="AX191" s="13" t="s">
        <v>73</v>
      </c>
      <c r="AY191" s="157" t="s">
        <v>121</v>
      </c>
    </row>
    <row r="192" spans="2:65" s="13" customFormat="1">
      <c r="B192" s="156"/>
      <c r="D192" s="146" t="s">
        <v>131</v>
      </c>
      <c r="E192" s="157" t="s">
        <v>1</v>
      </c>
      <c r="F192" s="158" t="s">
        <v>196</v>
      </c>
      <c r="H192" s="159">
        <v>11.52</v>
      </c>
      <c r="I192" s="160"/>
      <c r="L192" s="156"/>
      <c r="M192" s="161"/>
      <c r="T192" s="162"/>
      <c r="AT192" s="157" t="s">
        <v>131</v>
      </c>
      <c r="AU192" s="157" t="s">
        <v>83</v>
      </c>
      <c r="AV192" s="13" t="s">
        <v>83</v>
      </c>
      <c r="AW192" s="13" t="s">
        <v>30</v>
      </c>
      <c r="AX192" s="13" t="s">
        <v>73</v>
      </c>
      <c r="AY192" s="157" t="s">
        <v>121</v>
      </c>
    </row>
    <row r="193" spans="2:63" s="13" customFormat="1">
      <c r="B193" s="156"/>
      <c r="D193" s="146" t="s">
        <v>131</v>
      </c>
      <c r="E193" s="157" t="s">
        <v>1</v>
      </c>
      <c r="F193" s="158" t="s">
        <v>197</v>
      </c>
      <c r="H193" s="159">
        <v>8.64</v>
      </c>
      <c r="I193" s="160"/>
      <c r="L193" s="156"/>
      <c r="M193" s="161"/>
      <c r="T193" s="162"/>
      <c r="AT193" s="157" t="s">
        <v>131</v>
      </c>
      <c r="AU193" s="157" t="s">
        <v>83</v>
      </c>
      <c r="AV193" s="13" t="s">
        <v>83</v>
      </c>
      <c r="AW193" s="13" t="s">
        <v>30</v>
      </c>
      <c r="AX193" s="13" t="s">
        <v>73</v>
      </c>
      <c r="AY193" s="157" t="s">
        <v>121</v>
      </c>
    </row>
    <row r="194" spans="2:63" s="13" customFormat="1">
      <c r="B194" s="156"/>
      <c r="D194" s="146" t="s">
        <v>131</v>
      </c>
      <c r="E194" s="157" t="s">
        <v>1</v>
      </c>
      <c r="F194" s="158" t="s">
        <v>198</v>
      </c>
      <c r="H194" s="159">
        <v>19.440000000000001</v>
      </c>
      <c r="I194" s="160"/>
      <c r="L194" s="156"/>
      <c r="M194" s="161"/>
      <c r="T194" s="162"/>
      <c r="AT194" s="157" t="s">
        <v>131</v>
      </c>
      <c r="AU194" s="157" t="s">
        <v>83</v>
      </c>
      <c r="AV194" s="13" t="s">
        <v>83</v>
      </c>
      <c r="AW194" s="13" t="s">
        <v>30</v>
      </c>
      <c r="AX194" s="13" t="s">
        <v>73</v>
      </c>
      <c r="AY194" s="157" t="s">
        <v>121</v>
      </c>
    </row>
    <row r="195" spans="2:63" s="13" customFormat="1">
      <c r="B195" s="156"/>
      <c r="D195" s="146" t="s">
        <v>131</v>
      </c>
      <c r="E195" s="157" t="s">
        <v>1</v>
      </c>
      <c r="F195" s="158" t="s">
        <v>460</v>
      </c>
      <c r="H195" s="159">
        <v>21.12</v>
      </c>
      <c r="I195" s="160"/>
      <c r="L195" s="156"/>
      <c r="M195" s="161"/>
      <c r="T195" s="162"/>
      <c r="AT195" s="157" t="s">
        <v>131</v>
      </c>
      <c r="AU195" s="157" t="s">
        <v>83</v>
      </c>
      <c r="AV195" s="13" t="s">
        <v>83</v>
      </c>
      <c r="AW195" s="13" t="s">
        <v>30</v>
      </c>
      <c r="AX195" s="13" t="s">
        <v>73</v>
      </c>
      <c r="AY195" s="157" t="s">
        <v>121</v>
      </c>
    </row>
    <row r="196" spans="2:63" s="13" customFormat="1">
      <c r="B196" s="156"/>
      <c r="D196" s="146" t="s">
        <v>131</v>
      </c>
      <c r="E196" s="157" t="s">
        <v>1</v>
      </c>
      <c r="F196" s="158" t="s">
        <v>200</v>
      </c>
      <c r="H196" s="159">
        <v>22.2</v>
      </c>
      <c r="I196" s="160"/>
      <c r="L196" s="156"/>
      <c r="M196" s="161"/>
      <c r="T196" s="162"/>
      <c r="AT196" s="157" t="s">
        <v>131</v>
      </c>
      <c r="AU196" s="157" t="s">
        <v>83</v>
      </c>
      <c r="AV196" s="13" t="s">
        <v>83</v>
      </c>
      <c r="AW196" s="13" t="s">
        <v>30</v>
      </c>
      <c r="AX196" s="13" t="s">
        <v>73</v>
      </c>
      <c r="AY196" s="157" t="s">
        <v>121</v>
      </c>
    </row>
    <row r="197" spans="2:63" s="13" customFormat="1">
      <c r="B197" s="156"/>
      <c r="D197" s="146" t="s">
        <v>131</v>
      </c>
      <c r="E197" s="157" t="s">
        <v>1</v>
      </c>
      <c r="F197" s="158" t="s">
        <v>201</v>
      </c>
      <c r="H197" s="159">
        <v>5.4</v>
      </c>
      <c r="I197" s="160"/>
      <c r="L197" s="156"/>
      <c r="M197" s="161"/>
      <c r="T197" s="162"/>
      <c r="AT197" s="157" t="s">
        <v>131</v>
      </c>
      <c r="AU197" s="157" t="s">
        <v>83</v>
      </c>
      <c r="AV197" s="13" t="s">
        <v>83</v>
      </c>
      <c r="AW197" s="13" t="s">
        <v>30</v>
      </c>
      <c r="AX197" s="13" t="s">
        <v>73</v>
      </c>
      <c r="AY197" s="157" t="s">
        <v>121</v>
      </c>
    </row>
    <row r="198" spans="2:63" s="13" customFormat="1">
      <c r="B198" s="156"/>
      <c r="D198" s="146" t="s">
        <v>131</v>
      </c>
      <c r="E198" s="157" t="s">
        <v>1</v>
      </c>
      <c r="F198" s="158" t="s">
        <v>202</v>
      </c>
      <c r="H198" s="159">
        <v>7.2</v>
      </c>
      <c r="I198" s="160"/>
      <c r="L198" s="156"/>
      <c r="M198" s="161"/>
      <c r="T198" s="162"/>
      <c r="AT198" s="157" t="s">
        <v>131</v>
      </c>
      <c r="AU198" s="157" t="s">
        <v>83</v>
      </c>
      <c r="AV198" s="13" t="s">
        <v>83</v>
      </c>
      <c r="AW198" s="13" t="s">
        <v>30</v>
      </c>
      <c r="AX198" s="13" t="s">
        <v>73</v>
      </c>
      <c r="AY198" s="157" t="s">
        <v>121</v>
      </c>
    </row>
    <row r="199" spans="2:63" s="13" customFormat="1">
      <c r="B199" s="156"/>
      <c r="D199" s="146" t="s">
        <v>131</v>
      </c>
      <c r="E199" s="157" t="s">
        <v>1</v>
      </c>
      <c r="F199" s="158" t="s">
        <v>203</v>
      </c>
      <c r="H199" s="159">
        <v>7.8</v>
      </c>
      <c r="I199" s="160"/>
      <c r="L199" s="156"/>
      <c r="M199" s="161"/>
      <c r="T199" s="162"/>
      <c r="AT199" s="157" t="s">
        <v>131</v>
      </c>
      <c r="AU199" s="157" t="s">
        <v>83</v>
      </c>
      <c r="AV199" s="13" t="s">
        <v>83</v>
      </c>
      <c r="AW199" s="13" t="s">
        <v>30</v>
      </c>
      <c r="AX199" s="13" t="s">
        <v>73</v>
      </c>
      <c r="AY199" s="157" t="s">
        <v>121</v>
      </c>
    </row>
    <row r="200" spans="2:63" s="13" customFormat="1">
      <c r="B200" s="156"/>
      <c r="D200" s="146" t="s">
        <v>131</v>
      </c>
      <c r="E200" s="157" t="s">
        <v>1</v>
      </c>
      <c r="F200" s="158" t="s">
        <v>204</v>
      </c>
      <c r="H200" s="159">
        <v>2.16</v>
      </c>
      <c r="I200" s="160"/>
      <c r="L200" s="156"/>
      <c r="M200" s="161"/>
      <c r="T200" s="162"/>
      <c r="AT200" s="157" t="s">
        <v>131</v>
      </c>
      <c r="AU200" s="157" t="s">
        <v>83</v>
      </c>
      <c r="AV200" s="13" t="s">
        <v>83</v>
      </c>
      <c r="AW200" s="13" t="s">
        <v>30</v>
      </c>
      <c r="AX200" s="13" t="s">
        <v>73</v>
      </c>
      <c r="AY200" s="157" t="s">
        <v>121</v>
      </c>
    </row>
    <row r="201" spans="2:63" s="13" customFormat="1">
      <c r="B201" s="156"/>
      <c r="D201" s="146" t="s">
        <v>131</v>
      </c>
      <c r="E201" s="157" t="s">
        <v>1</v>
      </c>
      <c r="F201" s="158" t="s">
        <v>205</v>
      </c>
      <c r="H201" s="159">
        <v>7.29</v>
      </c>
      <c r="I201" s="160"/>
      <c r="L201" s="156"/>
      <c r="M201" s="161"/>
      <c r="T201" s="162"/>
      <c r="AT201" s="157" t="s">
        <v>131</v>
      </c>
      <c r="AU201" s="157" t="s">
        <v>83</v>
      </c>
      <c r="AV201" s="13" t="s">
        <v>83</v>
      </c>
      <c r="AW201" s="13" t="s">
        <v>30</v>
      </c>
      <c r="AX201" s="13" t="s">
        <v>73</v>
      </c>
      <c r="AY201" s="157" t="s">
        <v>121</v>
      </c>
    </row>
    <row r="202" spans="2:63" s="13" customFormat="1">
      <c r="B202" s="156"/>
      <c r="D202" s="146" t="s">
        <v>131</v>
      </c>
      <c r="E202" s="157" t="s">
        <v>1</v>
      </c>
      <c r="F202" s="158" t="s">
        <v>206</v>
      </c>
      <c r="H202" s="159">
        <v>7.35</v>
      </c>
      <c r="I202" s="160"/>
      <c r="L202" s="156"/>
      <c r="M202" s="161"/>
      <c r="T202" s="162"/>
      <c r="AT202" s="157" t="s">
        <v>131</v>
      </c>
      <c r="AU202" s="157" t="s">
        <v>83</v>
      </c>
      <c r="AV202" s="13" t="s">
        <v>83</v>
      </c>
      <c r="AW202" s="13" t="s">
        <v>30</v>
      </c>
      <c r="AX202" s="13" t="s">
        <v>73</v>
      </c>
      <c r="AY202" s="157" t="s">
        <v>121</v>
      </c>
    </row>
    <row r="203" spans="2:63" s="13" customFormat="1">
      <c r="B203" s="156"/>
      <c r="D203" s="146" t="s">
        <v>131</v>
      </c>
      <c r="E203" s="157" t="s">
        <v>1</v>
      </c>
      <c r="F203" s="158" t="s">
        <v>207</v>
      </c>
      <c r="H203" s="159">
        <v>38.880000000000003</v>
      </c>
      <c r="I203" s="160"/>
      <c r="L203" s="156"/>
      <c r="M203" s="161"/>
      <c r="T203" s="162"/>
      <c r="AT203" s="157" t="s">
        <v>131</v>
      </c>
      <c r="AU203" s="157" t="s">
        <v>83</v>
      </c>
      <c r="AV203" s="13" t="s">
        <v>83</v>
      </c>
      <c r="AW203" s="13" t="s">
        <v>30</v>
      </c>
      <c r="AX203" s="13" t="s">
        <v>73</v>
      </c>
      <c r="AY203" s="157" t="s">
        <v>121</v>
      </c>
    </row>
    <row r="204" spans="2:63" s="13" customFormat="1">
      <c r="B204" s="156"/>
      <c r="D204" s="146" t="s">
        <v>131</v>
      </c>
      <c r="E204" s="157" t="s">
        <v>1</v>
      </c>
      <c r="F204" s="158" t="s">
        <v>208</v>
      </c>
      <c r="H204" s="159">
        <v>36</v>
      </c>
      <c r="I204" s="160"/>
      <c r="L204" s="156"/>
      <c r="M204" s="161"/>
      <c r="T204" s="162"/>
      <c r="AT204" s="157" t="s">
        <v>131</v>
      </c>
      <c r="AU204" s="157" t="s">
        <v>83</v>
      </c>
      <c r="AV204" s="13" t="s">
        <v>83</v>
      </c>
      <c r="AW204" s="13" t="s">
        <v>30</v>
      </c>
      <c r="AX204" s="13" t="s">
        <v>73</v>
      </c>
      <c r="AY204" s="157" t="s">
        <v>121</v>
      </c>
    </row>
    <row r="205" spans="2:63" s="13" customFormat="1">
      <c r="B205" s="156"/>
      <c r="D205" s="146" t="s">
        <v>131</v>
      </c>
      <c r="E205" s="157" t="s">
        <v>1</v>
      </c>
      <c r="F205" s="158" t="s">
        <v>209</v>
      </c>
      <c r="H205" s="159">
        <v>16.2</v>
      </c>
      <c r="I205" s="160"/>
      <c r="L205" s="156"/>
      <c r="M205" s="161"/>
      <c r="T205" s="162"/>
      <c r="AT205" s="157" t="s">
        <v>131</v>
      </c>
      <c r="AU205" s="157" t="s">
        <v>83</v>
      </c>
      <c r="AV205" s="13" t="s">
        <v>83</v>
      </c>
      <c r="AW205" s="13" t="s">
        <v>30</v>
      </c>
      <c r="AX205" s="13" t="s">
        <v>73</v>
      </c>
      <c r="AY205" s="157" t="s">
        <v>121</v>
      </c>
    </row>
    <row r="206" spans="2:63" s="13" customFormat="1">
      <c r="B206" s="156"/>
      <c r="D206" s="146" t="s">
        <v>131</v>
      </c>
      <c r="E206" s="157" t="s">
        <v>1</v>
      </c>
      <c r="F206" s="158" t="s">
        <v>210</v>
      </c>
      <c r="H206" s="159">
        <v>15.75</v>
      </c>
      <c r="I206" s="160"/>
      <c r="L206" s="156"/>
      <c r="M206" s="161"/>
      <c r="T206" s="162"/>
      <c r="AT206" s="157" t="s">
        <v>131</v>
      </c>
      <c r="AU206" s="157" t="s">
        <v>83</v>
      </c>
      <c r="AV206" s="13" t="s">
        <v>83</v>
      </c>
      <c r="AW206" s="13" t="s">
        <v>30</v>
      </c>
      <c r="AX206" s="13" t="s">
        <v>73</v>
      </c>
      <c r="AY206" s="157" t="s">
        <v>121</v>
      </c>
    </row>
    <row r="207" spans="2:63" s="14" customFormat="1">
      <c r="B207" s="163"/>
      <c r="D207" s="146" t="s">
        <v>131</v>
      </c>
      <c r="E207" s="164" t="s">
        <v>1</v>
      </c>
      <c r="F207" s="165" t="s">
        <v>166</v>
      </c>
      <c r="H207" s="166">
        <v>435.65</v>
      </c>
      <c r="I207" s="167"/>
      <c r="L207" s="163"/>
      <c r="M207" s="168"/>
      <c r="T207" s="169"/>
      <c r="AT207" s="164" t="s">
        <v>131</v>
      </c>
      <c r="AU207" s="164" t="s">
        <v>83</v>
      </c>
      <c r="AV207" s="14" t="s">
        <v>128</v>
      </c>
      <c r="AW207" s="14" t="s">
        <v>30</v>
      </c>
      <c r="AX207" s="14" t="s">
        <v>81</v>
      </c>
      <c r="AY207" s="164" t="s">
        <v>121</v>
      </c>
    </row>
    <row r="208" spans="2:63" s="11" customFormat="1" ht="22.9" customHeight="1">
      <c r="B208" s="120"/>
      <c r="D208" s="121" t="s">
        <v>72</v>
      </c>
      <c r="E208" s="130" t="s">
        <v>211</v>
      </c>
      <c r="F208" s="130" t="s">
        <v>212</v>
      </c>
      <c r="I208" s="123"/>
      <c r="J208" s="131">
        <f>BK208</f>
        <v>0</v>
      </c>
      <c r="L208" s="120"/>
      <c r="M208" s="125"/>
      <c r="P208" s="126">
        <f>SUM(P209:P218)</f>
        <v>0</v>
      </c>
      <c r="R208" s="126">
        <f>SUM(R209:R218)</f>
        <v>0</v>
      </c>
      <c r="T208" s="127">
        <f>SUM(T209:T218)</f>
        <v>0</v>
      </c>
      <c r="AR208" s="121" t="s">
        <v>81</v>
      </c>
      <c r="AT208" s="128" t="s">
        <v>72</v>
      </c>
      <c r="AU208" s="128" t="s">
        <v>81</v>
      </c>
      <c r="AY208" s="121" t="s">
        <v>121</v>
      </c>
      <c r="BK208" s="129">
        <f>SUM(BK209:BK218)</f>
        <v>0</v>
      </c>
    </row>
    <row r="209" spans="2:65" s="1" customFormat="1" ht="33" customHeight="1">
      <c r="B209" s="31"/>
      <c r="C209" s="132">
        <v>8</v>
      </c>
      <c r="D209" s="132" t="s">
        <v>124</v>
      </c>
      <c r="E209" s="133" t="s">
        <v>213</v>
      </c>
      <c r="F209" s="134" t="s">
        <v>214</v>
      </c>
      <c r="G209" s="135" t="s">
        <v>215</v>
      </c>
      <c r="H209" s="136">
        <v>12.621</v>
      </c>
      <c r="I209" s="137"/>
      <c r="J209" s="138">
        <f>ROUND(I209*H209,2)</f>
        <v>0</v>
      </c>
      <c r="K209" s="139"/>
      <c r="L209" s="31"/>
      <c r="M209" s="140" t="s">
        <v>1</v>
      </c>
      <c r="N209" s="141" t="s">
        <v>38</v>
      </c>
      <c r="P209" s="142">
        <f>O209*H209</f>
        <v>0</v>
      </c>
      <c r="Q209" s="142">
        <v>0</v>
      </c>
      <c r="R209" s="142">
        <f>Q209*H209</f>
        <v>0</v>
      </c>
      <c r="S209" s="142">
        <v>0</v>
      </c>
      <c r="T209" s="143">
        <f>S209*H209</f>
        <v>0</v>
      </c>
      <c r="AR209" s="144" t="s">
        <v>128</v>
      </c>
      <c r="AT209" s="144" t="s">
        <v>124</v>
      </c>
      <c r="AU209" s="144" t="s">
        <v>83</v>
      </c>
      <c r="AY209" s="16" t="s">
        <v>121</v>
      </c>
      <c r="BE209" s="145">
        <f>IF(N209="základní",J209,0)</f>
        <v>0</v>
      </c>
      <c r="BF209" s="145">
        <f>IF(N209="snížená",J209,0)</f>
        <v>0</v>
      </c>
      <c r="BG209" s="145">
        <f>IF(N209="zákl. přenesená",J209,0)</f>
        <v>0</v>
      </c>
      <c r="BH209" s="145">
        <f>IF(N209="sníž. přenesená",J209,0)</f>
        <v>0</v>
      </c>
      <c r="BI209" s="145">
        <f>IF(N209="nulová",J209,0)</f>
        <v>0</v>
      </c>
      <c r="BJ209" s="16" t="s">
        <v>81</v>
      </c>
      <c r="BK209" s="145">
        <f>ROUND(I209*H209,2)</f>
        <v>0</v>
      </c>
      <c r="BL209" s="16" t="s">
        <v>128</v>
      </c>
      <c r="BM209" s="144" t="s">
        <v>216</v>
      </c>
    </row>
    <row r="210" spans="2:65" s="1" customFormat="1" ht="29.25">
      <c r="B210" s="31"/>
      <c r="D210" s="146" t="s">
        <v>129</v>
      </c>
      <c r="F210" s="147" t="s">
        <v>217</v>
      </c>
      <c r="I210" s="148"/>
      <c r="L210" s="31"/>
      <c r="M210" s="149"/>
      <c r="T210" s="55"/>
      <c r="AT210" s="16" t="s">
        <v>129</v>
      </c>
      <c r="AU210" s="16" t="s">
        <v>83</v>
      </c>
    </row>
    <row r="211" spans="2:65" s="1" customFormat="1" ht="24.2" customHeight="1">
      <c r="B211" s="31"/>
      <c r="C211" s="132">
        <v>9</v>
      </c>
      <c r="D211" s="132" t="s">
        <v>124</v>
      </c>
      <c r="E211" s="133" t="s">
        <v>218</v>
      </c>
      <c r="F211" s="134" t="s">
        <v>219</v>
      </c>
      <c r="G211" s="135" t="s">
        <v>215</v>
      </c>
      <c r="H211" s="136">
        <v>12.621</v>
      </c>
      <c r="I211" s="137"/>
      <c r="J211" s="138">
        <f>ROUND(I211*H211,2)</f>
        <v>0</v>
      </c>
      <c r="K211" s="139"/>
      <c r="L211" s="31"/>
      <c r="M211" s="140" t="s">
        <v>1</v>
      </c>
      <c r="N211" s="141" t="s">
        <v>38</v>
      </c>
      <c r="P211" s="142">
        <f>O211*H211</f>
        <v>0</v>
      </c>
      <c r="Q211" s="142">
        <v>0</v>
      </c>
      <c r="R211" s="142">
        <f>Q211*H211</f>
        <v>0</v>
      </c>
      <c r="S211" s="142">
        <v>0</v>
      </c>
      <c r="T211" s="143">
        <f>S211*H211</f>
        <v>0</v>
      </c>
      <c r="AR211" s="144" t="s">
        <v>128</v>
      </c>
      <c r="AT211" s="144" t="s">
        <v>124</v>
      </c>
      <c r="AU211" s="144" t="s">
        <v>83</v>
      </c>
      <c r="AY211" s="16" t="s">
        <v>121</v>
      </c>
      <c r="BE211" s="145">
        <f>IF(N211="základní",J211,0)</f>
        <v>0</v>
      </c>
      <c r="BF211" s="145">
        <f>IF(N211="snížená",J211,0)</f>
        <v>0</v>
      </c>
      <c r="BG211" s="145">
        <f>IF(N211="zákl. přenesená",J211,0)</f>
        <v>0</v>
      </c>
      <c r="BH211" s="145">
        <f>IF(N211="sníž. přenesená",J211,0)</f>
        <v>0</v>
      </c>
      <c r="BI211" s="145">
        <f>IF(N211="nulová",J211,0)</f>
        <v>0</v>
      </c>
      <c r="BJ211" s="16" t="s">
        <v>81</v>
      </c>
      <c r="BK211" s="145">
        <f>ROUND(I211*H211,2)</f>
        <v>0</v>
      </c>
      <c r="BL211" s="16" t="s">
        <v>128</v>
      </c>
      <c r="BM211" s="144" t="s">
        <v>220</v>
      </c>
    </row>
    <row r="212" spans="2:65" s="1" customFormat="1" ht="19.5">
      <c r="B212" s="31"/>
      <c r="D212" s="146" t="s">
        <v>129</v>
      </c>
      <c r="F212" s="147" t="s">
        <v>221</v>
      </c>
      <c r="I212" s="148"/>
      <c r="L212" s="31"/>
      <c r="M212" s="149"/>
      <c r="T212" s="55"/>
      <c r="AT212" s="16" t="s">
        <v>129</v>
      </c>
      <c r="AU212" s="16" t="s">
        <v>83</v>
      </c>
    </row>
    <row r="213" spans="2:65" s="1" customFormat="1" ht="24.2" customHeight="1">
      <c r="B213" s="31"/>
      <c r="C213" s="132">
        <v>10</v>
      </c>
      <c r="D213" s="132" t="s">
        <v>124</v>
      </c>
      <c r="E213" s="133" t="s">
        <v>222</v>
      </c>
      <c r="F213" s="134" t="s">
        <v>223</v>
      </c>
      <c r="G213" s="135" t="s">
        <v>215</v>
      </c>
      <c r="H213" s="136">
        <v>239.79900000000001</v>
      </c>
      <c r="I213" s="137"/>
      <c r="J213" s="138">
        <f>ROUND(I213*H213,2)</f>
        <v>0</v>
      </c>
      <c r="K213" s="139"/>
      <c r="L213" s="31"/>
      <c r="M213" s="140" t="s">
        <v>1</v>
      </c>
      <c r="N213" s="141" t="s">
        <v>38</v>
      </c>
      <c r="P213" s="142">
        <f>O213*H213</f>
        <v>0</v>
      </c>
      <c r="Q213" s="142">
        <v>0</v>
      </c>
      <c r="R213" s="142">
        <f>Q213*H213</f>
        <v>0</v>
      </c>
      <c r="S213" s="142">
        <v>0</v>
      </c>
      <c r="T213" s="143">
        <f>S213*H213</f>
        <v>0</v>
      </c>
      <c r="AR213" s="144" t="s">
        <v>128</v>
      </c>
      <c r="AT213" s="144" t="s">
        <v>124</v>
      </c>
      <c r="AU213" s="144" t="s">
        <v>83</v>
      </c>
      <c r="AY213" s="16" t="s">
        <v>121</v>
      </c>
      <c r="BE213" s="145">
        <f>IF(N213="základní",J213,0)</f>
        <v>0</v>
      </c>
      <c r="BF213" s="145">
        <f>IF(N213="snížená",J213,0)</f>
        <v>0</v>
      </c>
      <c r="BG213" s="145">
        <f>IF(N213="zákl. přenesená",J213,0)</f>
        <v>0</v>
      </c>
      <c r="BH213" s="145">
        <f>IF(N213="sníž. přenesená",J213,0)</f>
        <v>0</v>
      </c>
      <c r="BI213" s="145">
        <f>IF(N213="nulová",J213,0)</f>
        <v>0</v>
      </c>
      <c r="BJ213" s="16" t="s">
        <v>81</v>
      </c>
      <c r="BK213" s="145">
        <f>ROUND(I213*H213,2)</f>
        <v>0</v>
      </c>
      <c r="BL213" s="16" t="s">
        <v>128</v>
      </c>
      <c r="BM213" s="144" t="s">
        <v>224</v>
      </c>
    </row>
    <row r="214" spans="2:65" s="1" customFormat="1" ht="29.25">
      <c r="B214" s="31"/>
      <c r="D214" s="146" t="s">
        <v>129</v>
      </c>
      <c r="F214" s="147" t="s">
        <v>225</v>
      </c>
      <c r="I214" s="148"/>
      <c r="L214" s="31"/>
      <c r="M214" s="149"/>
      <c r="T214" s="55"/>
      <c r="AT214" s="16" t="s">
        <v>129</v>
      </c>
      <c r="AU214" s="16" t="s">
        <v>83</v>
      </c>
    </row>
    <row r="215" spans="2:65" s="13" customFormat="1">
      <c r="B215" s="156"/>
      <c r="D215" s="146" t="s">
        <v>131</v>
      </c>
      <c r="E215" s="157" t="s">
        <v>1</v>
      </c>
      <c r="F215" s="158" t="s">
        <v>226</v>
      </c>
      <c r="H215" s="159">
        <v>239.79900000000001</v>
      </c>
      <c r="I215" s="160"/>
      <c r="L215" s="156"/>
      <c r="M215" s="161"/>
      <c r="T215" s="162"/>
      <c r="AT215" s="157" t="s">
        <v>131</v>
      </c>
      <c r="AU215" s="157" t="s">
        <v>83</v>
      </c>
      <c r="AV215" s="13" t="s">
        <v>83</v>
      </c>
      <c r="AW215" s="13" t="s">
        <v>30</v>
      </c>
      <c r="AX215" s="13" t="s">
        <v>73</v>
      </c>
      <c r="AY215" s="157" t="s">
        <v>121</v>
      </c>
    </row>
    <row r="216" spans="2:65" s="14" customFormat="1">
      <c r="B216" s="163"/>
      <c r="D216" s="146" t="s">
        <v>131</v>
      </c>
      <c r="E216" s="164" t="s">
        <v>1</v>
      </c>
      <c r="F216" s="165" t="s">
        <v>166</v>
      </c>
      <c r="H216" s="166">
        <v>239.79900000000001</v>
      </c>
      <c r="I216" s="167"/>
      <c r="L216" s="163"/>
      <c r="M216" s="168"/>
      <c r="T216" s="169"/>
      <c r="AT216" s="164" t="s">
        <v>131</v>
      </c>
      <c r="AU216" s="164" t="s">
        <v>83</v>
      </c>
      <c r="AV216" s="14" t="s">
        <v>128</v>
      </c>
      <c r="AW216" s="14" t="s">
        <v>30</v>
      </c>
      <c r="AX216" s="14" t="s">
        <v>81</v>
      </c>
      <c r="AY216" s="164" t="s">
        <v>121</v>
      </c>
    </row>
    <row r="217" spans="2:65" s="1" customFormat="1" ht="33" customHeight="1">
      <c r="B217" s="31"/>
      <c r="C217" s="132">
        <v>11</v>
      </c>
      <c r="D217" s="132" t="s">
        <v>124</v>
      </c>
      <c r="E217" s="133" t="s">
        <v>227</v>
      </c>
      <c r="F217" s="134" t="s">
        <v>228</v>
      </c>
      <c r="G217" s="135" t="s">
        <v>215</v>
      </c>
      <c r="H217" s="136">
        <v>12.621</v>
      </c>
      <c r="I217" s="137"/>
      <c r="J217" s="138">
        <f>ROUND(I217*H217,2)</f>
        <v>0</v>
      </c>
      <c r="K217" s="139"/>
      <c r="L217" s="31"/>
      <c r="M217" s="140" t="s">
        <v>1</v>
      </c>
      <c r="N217" s="141" t="s">
        <v>38</v>
      </c>
      <c r="P217" s="142">
        <f>O217*H217</f>
        <v>0</v>
      </c>
      <c r="Q217" s="142">
        <v>0</v>
      </c>
      <c r="R217" s="142">
        <f>Q217*H217</f>
        <v>0</v>
      </c>
      <c r="S217" s="142">
        <v>0</v>
      </c>
      <c r="T217" s="143">
        <f>S217*H217</f>
        <v>0</v>
      </c>
      <c r="AR217" s="144" t="s">
        <v>128</v>
      </c>
      <c r="AT217" s="144" t="s">
        <v>124</v>
      </c>
      <c r="AU217" s="144" t="s">
        <v>83</v>
      </c>
      <c r="AY217" s="16" t="s">
        <v>121</v>
      </c>
      <c r="BE217" s="145">
        <f>IF(N217="základní",J217,0)</f>
        <v>0</v>
      </c>
      <c r="BF217" s="145">
        <f>IF(N217="snížená",J217,0)</f>
        <v>0</v>
      </c>
      <c r="BG217" s="145">
        <f>IF(N217="zákl. přenesená",J217,0)</f>
        <v>0</v>
      </c>
      <c r="BH217" s="145">
        <f>IF(N217="sníž. přenesená",J217,0)</f>
        <v>0</v>
      </c>
      <c r="BI217" s="145">
        <f>IF(N217="nulová",J217,0)</f>
        <v>0</v>
      </c>
      <c r="BJ217" s="16" t="s">
        <v>81</v>
      </c>
      <c r="BK217" s="145">
        <f>ROUND(I217*H217,2)</f>
        <v>0</v>
      </c>
      <c r="BL217" s="16" t="s">
        <v>128</v>
      </c>
      <c r="BM217" s="144" t="s">
        <v>229</v>
      </c>
    </row>
    <row r="218" spans="2:65" s="1" customFormat="1" ht="19.5">
      <c r="B218" s="31"/>
      <c r="D218" s="146" t="s">
        <v>129</v>
      </c>
      <c r="F218" s="147" t="s">
        <v>230</v>
      </c>
      <c r="I218" s="148"/>
      <c r="L218" s="31"/>
      <c r="M218" s="149"/>
      <c r="T218" s="55"/>
      <c r="AT218" s="16" t="s">
        <v>129</v>
      </c>
      <c r="AU218" s="16" t="s">
        <v>83</v>
      </c>
    </row>
    <row r="219" spans="2:65" s="11" customFormat="1" ht="22.9" customHeight="1">
      <c r="B219" s="120"/>
      <c r="D219" s="121" t="s">
        <v>72</v>
      </c>
      <c r="E219" s="130" t="s">
        <v>231</v>
      </c>
      <c r="F219" s="130" t="s">
        <v>232</v>
      </c>
      <c r="I219" s="123"/>
      <c r="J219" s="131">
        <f>BK219</f>
        <v>0</v>
      </c>
      <c r="L219" s="120"/>
      <c r="M219" s="125"/>
      <c r="P219" s="126">
        <f>SUM(P220:P221)</f>
        <v>0</v>
      </c>
      <c r="R219" s="126">
        <f>SUM(R220:R221)</f>
        <v>0</v>
      </c>
      <c r="T219" s="127">
        <f>SUM(T220:T221)</f>
        <v>0</v>
      </c>
      <c r="AR219" s="121" t="s">
        <v>81</v>
      </c>
      <c r="AT219" s="128" t="s">
        <v>72</v>
      </c>
      <c r="AU219" s="128" t="s">
        <v>81</v>
      </c>
      <c r="AY219" s="121" t="s">
        <v>121</v>
      </c>
      <c r="BK219" s="129">
        <f>SUM(BK220:BK221)</f>
        <v>0</v>
      </c>
    </row>
    <row r="220" spans="2:65" s="1" customFormat="1" ht="24.2" customHeight="1">
      <c r="B220" s="31"/>
      <c r="C220" s="132">
        <v>12</v>
      </c>
      <c r="D220" s="132" t="s">
        <v>124</v>
      </c>
      <c r="E220" s="133" t="s">
        <v>234</v>
      </c>
      <c r="F220" s="134" t="s">
        <v>235</v>
      </c>
      <c r="G220" s="135" t="s">
        <v>215</v>
      </c>
      <c r="H220" s="136">
        <v>16.053000000000001</v>
      </c>
      <c r="I220" s="137"/>
      <c r="J220" s="138">
        <f>ROUND(I220*H220,2)</f>
        <v>0</v>
      </c>
      <c r="K220" s="139"/>
      <c r="L220" s="31"/>
      <c r="M220" s="140" t="s">
        <v>1</v>
      </c>
      <c r="N220" s="141" t="s">
        <v>38</v>
      </c>
      <c r="P220" s="142">
        <f>O220*H220</f>
        <v>0</v>
      </c>
      <c r="Q220" s="142">
        <v>0</v>
      </c>
      <c r="R220" s="142">
        <f>Q220*H220</f>
        <v>0</v>
      </c>
      <c r="S220" s="142">
        <v>0</v>
      </c>
      <c r="T220" s="143">
        <f>S220*H220</f>
        <v>0</v>
      </c>
      <c r="AR220" s="144" t="s">
        <v>128</v>
      </c>
      <c r="AT220" s="144" t="s">
        <v>124</v>
      </c>
      <c r="AU220" s="144" t="s">
        <v>83</v>
      </c>
      <c r="AY220" s="16" t="s">
        <v>121</v>
      </c>
      <c r="BE220" s="145">
        <f>IF(N220="základní",J220,0)</f>
        <v>0</v>
      </c>
      <c r="BF220" s="145">
        <f>IF(N220="snížená",J220,0)</f>
        <v>0</v>
      </c>
      <c r="BG220" s="145">
        <f>IF(N220="zákl. přenesená",J220,0)</f>
        <v>0</v>
      </c>
      <c r="BH220" s="145">
        <f>IF(N220="sníž. přenesená",J220,0)</f>
        <v>0</v>
      </c>
      <c r="BI220" s="145">
        <f>IF(N220="nulová",J220,0)</f>
        <v>0</v>
      </c>
      <c r="BJ220" s="16" t="s">
        <v>81</v>
      </c>
      <c r="BK220" s="145">
        <f>ROUND(I220*H220,2)</f>
        <v>0</v>
      </c>
      <c r="BL220" s="16" t="s">
        <v>128</v>
      </c>
      <c r="BM220" s="144" t="s">
        <v>236</v>
      </c>
    </row>
    <row r="221" spans="2:65" s="1" customFormat="1" ht="39">
      <c r="B221" s="31"/>
      <c r="D221" s="146" t="s">
        <v>129</v>
      </c>
      <c r="F221" s="147" t="s">
        <v>237</v>
      </c>
      <c r="I221" s="148"/>
      <c r="L221" s="31"/>
      <c r="M221" s="149"/>
      <c r="T221" s="55"/>
      <c r="AT221" s="16" t="s">
        <v>129</v>
      </c>
      <c r="AU221" s="16" t="s">
        <v>83</v>
      </c>
    </row>
    <row r="222" spans="2:65" s="11" customFormat="1" ht="25.9" customHeight="1">
      <c r="B222" s="120"/>
      <c r="D222" s="121" t="s">
        <v>72</v>
      </c>
      <c r="E222" s="122" t="s">
        <v>238</v>
      </c>
      <c r="F222" s="122" t="s">
        <v>239</v>
      </c>
      <c r="I222" s="123"/>
      <c r="J222" s="124">
        <f>J223+J365+J448+J455+J464+J473</f>
        <v>0</v>
      </c>
      <c r="L222" s="120"/>
      <c r="M222" s="125"/>
      <c r="P222" s="126">
        <f>P223+P365+P448+P455+P464+P473</f>
        <v>0</v>
      </c>
      <c r="R222" s="126">
        <f>R223+R365+R448+R455+R464+R473</f>
        <v>0</v>
      </c>
      <c r="T222" s="127">
        <f>T223+T365+T448+T455+T464+T473</f>
        <v>0</v>
      </c>
      <c r="AR222" s="121" t="s">
        <v>83</v>
      </c>
      <c r="AT222" s="128" t="s">
        <v>72</v>
      </c>
      <c r="AU222" s="128" t="s">
        <v>73</v>
      </c>
      <c r="AY222" s="121" t="s">
        <v>121</v>
      </c>
      <c r="BK222" s="129">
        <f>BK223+BK365+BK448+BK455+BK464+BK473</f>
        <v>0</v>
      </c>
    </row>
    <row r="223" spans="2:65" s="11" customFormat="1" ht="22.9" customHeight="1">
      <c r="B223" s="120"/>
      <c r="D223" s="121" t="s">
        <v>72</v>
      </c>
      <c r="E223" s="130" t="s">
        <v>240</v>
      </c>
      <c r="F223" s="130" t="s">
        <v>241</v>
      </c>
      <c r="I223" s="123"/>
      <c r="J223" s="131">
        <f>J224+J228+J232+J236+J265+J269+J273+J277+J281+J285+J289+J293+J297+J301+J305+J309+J313+J317+J321+J325+J329+J333+J338+J342+J361+J363</f>
        <v>0</v>
      </c>
      <c r="L223" s="120"/>
      <c r="M223" s="125"/>
      <c r="P223" s="126">
        <f>SUM(P224:P364)</f>
        <v>0</v>
      </c>
      <c r="R223" s="126">
        <f>SUM(R224:R364)</f>
        <v>0</v>
      </c>
      <c r="T223" s="127">
        <f>SUM(T224:T364)</f>
        <v>0</v>
      </c>
      <c r="AR223" s="121" t="s">
        <v>83</v>
      </c>
      <c r="AT223" s="128" t="s">
        <v>72</v>
      </c>
      <c r="AU223" s="128" t="s">
        <v>81</v>
      </c>
      <c r="AY223" s="121" t="s">
        <v>121</v>
      </c>
      <c r="BK223" s="129">
        <f>SUM(BK224:BK364)</f>
        <v>0</v>
      </c>
    </row>
    <row r="224" spans="2:65" s="1" customFormat="1" ht="24.2" customHeight="1">
      <c r="B224" s="31"/>
      <c r="C224" s="132">
        <v>13</v>
      </c>
      <c r="D224" s="132" t="s">
        <v>124</v>
      </c>
      <c r="E224" s="133" t="s">
        <v>242</v>
      </c>
      <c r="F224" s="134" t="s">
        <v>243</v>
      </c>
      <c r="G224" s="135" t="s">
        <v>127</v>
      </c>
      <c r="H224" s="136">
        <v>13.875</v>
      </c>
      <c r="I224" s="137"/>
      <c r="J224" s="138">
        <f>ROUND(I224*H224,2)</f>
        <v>0</v>
      </c>
      <c r="K224" s="139"/>
      <c r="L224" s="31"/>
      <c r="M224" s="140" t="s">
        <v>1</v>
      </c>
      <c r="N224" s="141" t="s">
        <v>38</v>
      </c>
      <c r="P224" s="142">
        <f>O224*H224</f>
        <v>0</v>
      </c>
      <c r="Q224" s="142">
        <v>0</v>
      </c>
      <c r="R224" s="142">
        <f>Q224*H224</f>
        <v>0</v>
      </c>
      <c r="S224" s="142">
        <v>0</v>
      </c>
      <c r="T224" s="143">
        <f>S224*H224</f>
        <v>0</v>
      </c>
      <c r="AR224" s="144" t="s">
        <v>216</v>
      </c>
      <c r="AT224" s="144" t="s">
        <v>124</v>
      </c>
      <c r="AU224" s="144" t="s">
        <v>83</v>
      </c>
      <c r="AY224" s="16" t="s">
        <v>121</v>
      </c>
      <c r="BE224" s="145">
        <f>IF(N224="základní",J224,0)</f>
        <v>0</v>
      </c>
      <c r="BF224" s="145">
        <f>IF(N224="snížená",J224,0)</f>
        <v>0</v>
      </c>
      <c r="BG224" s="145">
        <f>IF(N224="zákl. přenesená",J224,0)</f>
        <v>0</v>
      </c>
      <c r="BH224" s="145">
        <f>IF(N224="sníž. přenesená",J224,0)</f>
        <v>0</v>
      </c>
      <c r="BI224" s="145">
        <f>IF(N224="nulová",J224,0)</f>
        <v>0</v>
      </c>
      <c r="BJ224" s="16" t="s">
        <v>81</v>
      </c>
      <c r="BK224" s="145">
        <f>ROUND(I224*H224,2)</f>
        <v>0</v>
      </c>
      <c r="BL224" s="16" t="s">
        <v>216</v>
      </c>
      <c r="BM224" s="144" t="s">
        <v>233</v>
      </c>
    </row>
    <row r="225" spans="2:65" s="1" customFormat="1" ht="19.5">
      <c r="B225" s="31"/>
      <c r="D225" s="146" t="s">
        <v>129</v>
      </c>
      <c r="F225" s="147" t="s">
        <v>244</v>
      </c>
      <c r="I225" s="148"/>
      <c r="L225" s="31"/>
      <c r="M225" s="149"/>
      <c r="T225" s="55"/>
      <c r="AT225" s="16" t="s">
        <v>129</v>
      </c>
      <c r="AU225" s="16" t="s">
        <v>83</v>
      </c>
    </row>
    <row r="226" spans="2:65" s="13" customFormat="1">
      <c r="B226" s="156"/>
      <c r="D226" s="146" t="s">
        <v>131</v>
      </c>
      <c r="E226" s="157" t="s">
        <v>1</v>
      </c>
      <c r="F226" s="158" t="s">
        <v>245</v>
      </c>
      <c r="H226" s="159">
        <v>13.875</v>
      </c>
      <c r="I226" s="160"/>
      <c r="L226" s="156"/>
      <c r="M226" s="161"/>
      <c r="T226" s="162"/>
      <c r="AT226" s="157" t="s">
        <v>131</v>
      </c>
      <c r="AU226" s="157" t="s">
        <v>83</v>
      </c>
      <c r="AV226" s="13" t="s">
        <v>83</v>
      </c>
      <c r="AW226" s="13" t="s">
        <v>30</v>
      </c>
      <c r="AX226" s="13" t="s">
        <v>73</v>
      </c>
      <c r="AY226" s="157" t="s">
        <v>121</v>
      </c>
    </row>
    <row r="227" spans="2:65" s="14" customFormat="1">
      <c r="B227" s="163"/>
      <c r="D227" s="146" t="s">
        <v>131</v>
      </c>
      <c r="E227" s="164" t="s">
        <v>1</v>
      </c>
      <c r="F227" s="165" t="s">
        <v>166</v>
      </c>
      <c r="H227" s="166">
        <v>13.875</v>
      </c>
      <c r="I227" s="167"/>
      <c r="L227" s="163"/>
      <c r="M227" s="168"/>
      <c r="T227" s="169"/>
      <c r="AT227" s="164" t="s">
        <v>131</v>
      </c>
      <c r="AU227" s="164" t="s">
        <v>83</v>
      </c>
      <c r="AV227" s="14" t="s">
        <v>128</v>
      </c>
      <c r="AW227" s="14" t="s">
        <v>30</v>
      </c>
      <c r="AX227" s="14" t="s">
        <v>81</v>
      </c>
      <c r="AY227" s="164" t="s">
        <v>121</v>
      </c>
    </row>
    <row r="228" spans="2:65" s="1" customFormat="1" ht="21.75" customHeight="1">
      <c r="B228" s="31"/>
      <c r="C228" s="170">
        <v>14</v>
      </c>
      <c r="D228" s="170" t="s">
        <v>247</v>
      </c>
      <c r="E228" s="171" t="s">
        <v>248</v>
      </c>
      <c r="F228" s="172" t="s">
        <v>461</v>
      </c>
      <c r="G228" s="173" t="s">
        <v>249</v>
      </c>
      <c r="H228" s="174">
        <v>3</v>
      </c>
      <c r="I228" s="175"/>
      <c r="J228" s="176">
        <f>ROUND(I228*H228,2)</f>
        <v>0</v>
      </c>
      <c r="K228" s="177"/>
      <c r="L228" s="178"/>
      <c r="M228" s="179" t="s">
        <v>1</v>
      </c>
      <c r="N228" s="180" t="s">
        <v>38</v>
      </c>
      <c r="P228" s="142">
        <f>O228*H228</f>
        <v>0</v>
      </c>
      <c r="Q228" s="142">
        <v>0</v>
      </c>
      <c r="R228" s="142">
        <f>Q228*H228</f>
        <v>0</v>
      </c>
      <c r="S228" s="142">
        <v>0</v>
      </c>
      <c r="T228" s="143">
        <f>S228*H228</f>
        <v>0</v>
      </c>
      <c r="AR228" s="144" t="s">
        <v>250</v>
      </c>
      <c r="AT228" s="144" t="s">
        <v>247</v>
      </c>
      <c r="AU228" s="144" t="s">
        <v>83</v>
      </c>
      <c r="AY228" s="16" t="s">
        <v>121</v>
      </c>
      <c r="BE228" s="145">
        <f>IF(N228="základní",J228,0)</f>
        <v>0</v>
      </c>
      <c r="BF228" s="145">
        <f>IF(N228="snížená",J228,0)</f>
        <v>0</v>
      </c>
      <c r="BG228" s="145">
        <f>IF(N228="zákl. přenesená",J228,0)</f>
        <v>0</v>
      </c>
      <c r="BH228" s="145">
        <f>IF(N228="sníž. přenesená",J228,0)</f>
        <v>0</v>
      </c>
      <c r="BI228" s="145">
        <f>IF(N228="nulová",J228,0)</f>
        <v>0</v>
      </c>
      <c r="BJ228" s="16" t="s">
        <v>81</v>
      </c>
      <c r="BK228" s="145">
        <f>ROUND(I228*H228,2)</f>
        <v>0</v>
      </c>
      <c r="BL228" s="16" t="s">
        <v>216</v>
      </c>
      <c r="BM228" s="144" t="s">
        <v>251</v>
      </c>
    </row>
    <row r="229" spans="2:65" s="1" customFormat="1">
      <c r="B229" s="31"/>
      <c r="D229" s="146" t="s">
        <v>129</v>
      </c>
      <c r="F229" s="147" t="s">
        <v>461</v>
      </c>
      <c r="I229" s="148"/>
      <c r="L229" s="31"/>
      <c r="M229" s="149"/>
      <c r="T229" s="55"/>
      <c r="AT229" s="16" t="s">
        <v>129</v>
      </c>
      <c r="AU229" s="16" t="s">
        <v>83</v>
      </c>
    </row>
    <row r="230" spans="2:65" s="13" customFormat="1">
      <c r="B230" s="156"/>
      <c r="D230" s="146" t="s">
        <v>131</v>
      </c>
      <c r="E230" s="157" t="s">
        <v>1</v>
      </c>
      <c r="F230" s="158" t="s">
        <v>252</v>
      </c>
      <c r="H230" s="159">
        <v>3</v>
      </c>
      <c r="I230" s="160"/>
      <c r="L230" s="156"/>
      <c r="M230" s="161"/>
      <c r="T230" s="162"/>
      <c r="AT230" s="157" t="s">
        <v>131</v>
      </c>
      <c r="AU230" s="157" t="s">
        <v>83</v>
      </c>
      <c r="AV230" s="13" t="s">
        <v>83</v>
      </c>
      <c r="AW230" s="13" t="s">
        <v>30</v>
      </c>
      <c r="AX230" s="13" t="s">
        <v>73</v>
      </c>
      <c r="AY230" s="157" t="s">
        <v>121</v>
      </c>
    </row>
    <row r="231" spans="2:65" s="14" customFormat="1">
      <c r="B231" s="163"/>
      <c r="D231" s="146" t="s">
        <v>131</v>
      </c>
      <c r="E231" s="164" t="s">
        <v>1</v>
      </c>
      <c r="F231" s="165" t="s">
        <v>166</v>
      </c>
      <c r="H231" s="166">
        <v>3</v>
      </c>
      <c r="I231" s="167"/>
      <c r="L231" s="163"/>
      <c r="M231" s="168"/>
      <c r="T231" s="169"/>
      <c r="AT231" s="164" t="s">
        <v>131</v>
      </c>
      <c r="AU231" s="164" t="s">
        <v>83</v>
      </c>
      <c r="AV231" s="14" t="s">
        <v>128</v>
      </c>
      <c r="AW231" s="14" t="s">
        <v>30</v>
      </c>
      <c r="AX231" s="14" t="s">
        <v>81</v>
      </c>
      <c r="AY231" s="164" t="s">
        <v>121</v>
      </c>
    </row>
    <row r="232" spans="2:65" s="1" customFormat="1" ht="16.5" customHeight="1">
      <c r="B232" s="31"/>
      <c r="C232" s="170">
        <v>15</v>
      </c>
      <c r="D232" s="170" t="s">
        <v>247</v>
      </c>
      <c r="E232" s="171" t="s">
        <v>253</v>
      </c>
      <c r="F232" s="172" t="s">
        <v>254</v>
      </c>
      <c r="G232" s="173" t="s">
        <v>249</v>
      </c>
      <c r="H232" s="174">
        <v>4</v>
      </c>
      <c r="I232" s="175"/>
      <c r="J232" s="176">
        <f>ROUND(I232*H232,2)</f>
        <v>0</v>
      </c>
      <c r="K232" s="177"/>
      <c r="L232" s="178"/>
      <c r="M232" s="179" t="s">
        <v>1</v>
      </c>
      <c r="N232" s="180" t="s">
        <v>38</v>
      </c>
      <c r="P232" s="142">
        <f>O232*H232</f>
        <v>0</v>
      </c>
      <c r="Q232" s="142">
        <v>0</v>
      </c>
      <c r="R232" s="142">
        <f>Q232*H232</f>
        <v>0</v>
      </c>
      <c r="S232" s="142">
        <v>0</v>
      </c>
      <c r="T232" s="143">
        <f>S232*H232</f>
        <v>0</v>
      </c>
      <c r="AR232" s="144" t="s">
        <v>250</v>
      </c>
      <c r="AT232" s="144" t="s">
        <v>247</v>
      </c>
      <c r="AU232" s="144" t="s">
        <v>83</v>
      </c>
      <c r="AY232" s="16" t="s">
        <v>121</v>
      </c>
      <c r="BE232" s="145">
        <f>IF(N232="základní",J232,0)</f>
        <v>0</v>
      </c>
      <c r="BF232" s="145">
        <f>IF(N232="snížená",J232,0)</f>
        <v>0</v>
      </c>
      <c r="BG232" s="145">
        <f>IF(N232="zákl. přenesená",J232,0)</f>
        <v>0</v>
      </c>
      <c r="BH232" s="145">
        <f>IF(N232="sníž. přenesená",J232,0)</f>
        <v>0</v>
      </c>
      <c r="BI232" s="145">
        <f>IF(N232="nulová",J232,0)</f>
        <v>0</v>
      </c>
      <c r="BJ232" s="16" t="s">
        <v>81</v>
      </c>
      <c r="BK232" s="145">
        <f>ROUND(I232*H232,2)</f>
        <v>0</v>
      </c>
      <c r="BL232" s="16" t="s">
        <v>216</v>
      </c>
      <c r="BM232" s="144" t="s">
        <v>255</v>
      </c>
    </row>
    <row r="233" spans="2:65" s="1" customFormat="1">
      <c r="B233" s="31"/>
      <c r="D233" s="146" t="s">
        <v>129</v>
      </c>
      <c r="F233" s="147" t="s">
        <v>254</v>
      </c>
      <c r="I233" s="148"/>
      <c r="L233" s="31"/>
      <c r="M233" s="149"/>
      <c r="T233" s="55"/>
      <c r="AT233" s="16" t="s">
        <v>129</v>
      </c>
      <c r="AU233" s="16" t="s">
        <v>83</v>
      </c>
    </row>
    <row r="234" spans="2:65" s="13" customFormat="1">
      <c r="B234" s="156"/>
      <c r="D234" s="146" t="s">
        <v>131</v>
      </c>
      <c r="E234" s="157" t="s">
        <v>1</v>
      </c>
      <c r="F234" s="158" t="s">
        <v>128</v>
      </c>
      <c r="H234" s="159">
        <v>4</v>
      </c>
      <c r="I234" s="160"/>
      <c r="L234" s="156"/>
      <c r="M234" s="161"/>
      <c r="T234" s="162"/>
      <c r="AT234" s="157" t="s">
        <v>131</v>
      </c>
      <c r="AU234" s="157" t="s">
        <v>83</v>
      </c>
      <c r="AV234" s="13" t="s">
        <v>83</v>
      </c>
      <c r="AW234" s="13" t="s">
        <v>30</v>
      </c>
      <c r="AX234" s="13" t="s">
        <v>73</v>
      </c>
      <c r="AY234" s="157" t="s">
        <v>121</v>
      </c>
    </row>
    <row r="235" spans="2:65" s="14" customFormat="1">
      <c r="B235" s="163"/>
      <c r="D235" s="146" t="s">
        <v>131</v>
      </c>
      <c r="E235" s="164" t="s">
        <v>1</v>
      </c>
      <c r="F235" s="165" t="s">
        <v>166</v>
      </c>
      <c r="H235" s="166">
        <v>4</v>
      </c>
      <c r="I235" s="167"/>
      <c r="L235" s="163"/>
      <c r="M235" s="168"/>
      <c r="T235" s="169"/>
      <c r="AT235" s="164" t="s">
        <v>131</v>
      </c>
      <c r="AU235" s="164" t="s">
        <v>83</v>
      </c>
      <c r="AV235" s="14" t="s">
        <v>128</v>
      </c>
      <c r="AW235" s="14" t="s">
        <v>30</v>
      </c>
      <c r="AX235" s="14" t="s">
        <v>81</v>
      </c>
      <c r="AY235" s="164" t="s">
        <v>121</v>
      </c>
    </row>
    <row r="236" spans="2:65" s="1" customFormat="1" ht="24.2" customHeight="1">
      <c r="B236" s="31"/>
      <c r="C236" s="132">
        <v>16</v>
      </c>
      <c r="D236" s="132" t="s">
        <v>124</v>
      </c>
      <c r="E236" s="133" t="s">
        <v>256</v>
      </c>
      <c r="F236" s="134" t="s">
        <v>257</v>
      </c>
      <c r="G236" s="135" t="s">
        <v>127</v>
      </c>
      <c r="H236" s="136">
        <v>206.19</v>
      </c>
      <c r="I236" s="137"/>
      <c r="J236" s="138">
        <f>ROUND(I236*H236,2)</f>
        <v>0</v>
      </c>
      <c r="K236" s="139"/>
      <c r="L236" s="31"/>
      <c r="M236" s="140" t="s">
        <v>1</v>
      </c>
      <c r="N236" s="141" t="s">
        <v>38</v>
      </c>
      <c r="P236" s="142">
        <f>O236*H236</f>
        <v>0</v>
      </c>
      <c r="Q236" s="142">
        <v>0</v>
      </c>
      <c r="R236" s="142">
        <f>Q236*H236</f>
        <v>0</v>
      </c>
      <c r="S236" s="142">
        <v>0</v>
      </c>
      <c r="T236" s="143">
        <f>S236*H236</f>
        <v>0</v>
      </c>
      <c r="AR236" s="144" t="s">
        <v>216</v>
      </c>
      <c r="AT236" s="144" t="s">
        <v>124</v>
      </c>
      <c r="AU236" s="144" t="s">
        <v>83</v>
      </c>
      <c r="AY236" s="16" t="s">
        <v>121</v>
      </c>
      <c r="BE236" s="145">
        <f>IF(N236="základní",J236,0)</f>
        <v>0</v>
      </c>
      <c r="BF236" s="145">
        <f>IF(N236="snížená",J236,0)</f>
        <v>0</v>
      </c>
      <c r="BG236" s="145">
        <f>IF(N236="zákl. přenesená",J236,0)</f>
        <v>0</v>
      </c>
      <c r="BH236" s="145">
        <f>IF(N236="sníž. přenesená",J236,0)</f>
        <v>0</v>
      </c>
      <c r="BI236" s="145">
        <f>IF(N236="nulová",J236,0)</f>
        <v>0</v>
      </c>
      <c r="BJ236" s="16" t="s">
        <v>81</v>
      </c>
      <c r="BK236" s="145">
        <f>ROUND(I236*H236,2)</f>
        <v>0</v>
      </c>
      <c r="BL236" s="16" t="s">
        <v>216</v>
      </c>
      <c r="BM236" s="144" t="s">
        <v>250</v>
      </c>
    </row>
    <row r="237" spans="2:65" s="1" customFormat="1" ht="19.5">
      <c r="B237" s="31"/>
      <c r="D237" s="146" t="s">
        <v>129</v>
      </c>
      <c r="F237" s="147" t="s">
        <v>258</v>
      </c>
      <c r="I237" s="148"/>
      <c r="L237" s="31"/>
      <c r="M237" s="149"/>
      <c r="T237" s="55"/>
      <c r="AT237" s="16" t="s">
        <v>129</v>
      </c>
      <c r="AU237" s="16" t="s">
        <v>83</v>
      </c>
    </row>
    <row r="238" spans="2:65" s="12" customFormat="1">
      <c r="B238" s="150"/>
      <c r="D238" s="146" t="s">
        <v>131</v>
      </c>
      <c r="E238" s="151" t="s">
        <v>1</v>
      </c>
      <c r="F238" s="152" t="s">
        <v>259</v>
      </c>
      <c r="H238" s="151" t="s">
        <v>1</v>
      </c>
      <c r="I238" s="153"/>
      <c r="L238" s="150"/>
      <c r="M238" s="154"/>
      <c r="T238" s="155"/>
      <c r="AT238" s="151" t="s">
        <v>131</v>
      </c>
      <c r="AU238" s="151" t="s">
        <v>83</v>
      </c>
      <c r="AV238" s="12" t="s">
        <v>81</v>
      </c>
      <c r="AW238" s="12" t="s">
        <v>30</v>
      </c>
      <c r="AX238" s="12" t="s">
        <v>73</v>
      </c>
      <c r="AY238" s="151" t="s">
        <v>121</v>
      </c>
    </row>
    <row r="239" spans="2:65" s="13" customFormat="1">
      <c r="B239" s="156"/>
      <c r="D239" s="146" t="s">
        <v>131</v>
      </c>
      <c r="E239" s="157" t="s">
        <v>1</v>
      </c>
      <c r="F239" s="158" t="s">
        <v>195</v>
      </c>
      <c r="H239" s="159">
        <v>3.84</v>
      </c>
      <c r="I239" s="160"/>
      <c r="L239" s="156"/>
      <c r="M239" s="161"/>
      <c r="T239" s="162"/>
      <c r="AT239" s="157" t="s">
        <v>131</v>
      </c>
      <c r="AU239" s="157" t="s">
        <v>83</v>
      </c>
      <c r="AV239" s="13" t="s">
        <v>83</v>
      </c>
      <c r="AW239" s="13" t="s">
        <v>30</v>
      </c>
      <c r="AX239" s="13" t="s">
        <v>73</v>
      </c>
      <c r="AY239" s="157" t="s">
        <v>121</v>
      </c>
    </row>
    <row r="240" spans="2:65" s="12" customFormat="1">
      <c r="B240" s="150"/>
      <c r="D240" s="146" t="s">
        <v>131</v>
      </c>
      <c r="E240" s="151" t="s">
        <v>1</v>
      </c>
      <c r="F240" s="152" t="s">
        <v>260</v>
      </c>
      <c r="H240" s="151" t="s">
        <v>1</v>
      </c>
      <c r="I240" s="153"/>
      <c r="L240" s="150"/>
      <c r="M240" s="154"/>
      <c r="T240" s="155"/>
      <c r="AT240" s="151" t="s">
        <v>131</v>
      </c>
      <c r="AU240" s="151" t="s">
        <v>83</v>
      </c>
      <c r="AV240" s="12" t="s">
        <v>81</v>
      </c>
      <c r="AW240" s="12" t="s">
        <v>30</v>
      </c>
      <c r="AX240" s="12" t="s">
        <v>73</v>
      </c>
      <c r="AY240" s="151" t="s">
        <v>121</v>
      </c>
    </row>
    <row r="241" spans="2:51" s="13" customFormat="1">
      <c r="B241" s="156"/>
      <c r="D241" s="146" t="s">
        <v>131</v>
      </c>
      <c r="E241" s="157" t="s">
        <v>1</v>
      </c>
      <c r="F241" s="158" t="s">
        <v>196</v>
      </c>
      <c r="H241" s="159">
        <v>11.52</v>
      </c>
      <c r="I241" s="160"/>
      <c r="L241" s="156"/>
      <c r="M241" s="161"/>
      <c r="T241" s="162"/>
      <c r="AT241" s="157" t="s">
        <v>131</v>
      </c>
      <c r="AU241" s="157" t="s">
        <v>83</v>
      </c>
      <c r="AV241" s="13" t="s">
        <v>83</v>
      </c>
      <c r="AW241" s="13" t="s">
        <v>30</v>
      </c>
      <c r="AX241" s="13" t="s">
        <v>73</v>
      </c>
      <c r="AY241" s="157" t="s">
        <v>121</v>
      </c>
    </row>
    <row r="242" spans="2:51" s="12" customFormat="1">
      <c r="B242" s="150"/>
      <c r="D242" s="146" t="s">
        <v>131</v>
      </c>
      <c r="E242" s="151" t="s">
        <v>1</v>
      </c>
      <c r="F242" s="152" t="s">
        <v>261</v>
      </c>
      <c r="H242" s="151" t="s">
        <v>1</v>
      </c>
      <c r="I242" s="153"/>
      <c r="L242" s="150"/>
      <c r="M242" s="154"/>
      <c r="T242" s="155"/>
      <c r="AT242" s="151" t="s">
        <v>131</v>
      </c>
      <c r="AU242" s="151" t="s">
        <v>83</v>
      </c>
      <c r="AV242" s="12" t="s">
        <v>81</v>
      </c>
      <c r="AW242" s="12" t="s">
        <v>30</v>
      </c>
      <c r="AX242" s="12" t="s">
        <v>73</v>
      </c>
      <c r="AY242" s="151" t="s">
        <v>121</v>
      </c>
    </row>
    <row r="243" spans="2:51" s="13" customFormat="1">
      <c r="B243" s="156"/>
      <c r="D243" s="146" t="s">
        <v>131</v>
      </c>
      <c r="E243" s="157" t="s">
        <v>1</v>
      </c>
      <c r="F243" s="158" t="s">
        <v>197</v>
      </c>
      <c r="H243" s="159">
        <v>8.64</v>
      </c>
      <c r="I243" s="160"/>
      <c r="L243" s="156"/>
      <c r="M243" s="161"/>
      <c r="T243" s="162"/>
      <c r="AT243" s="157" t="s">
        <v>131</v>
      </c>
      <c r="AU243" s="157" t="s">
        <v>83</v>
      </c>
      <c r="AV243" s="13" t="s">
        <v>83</v>
      </c>
      <c r="AW243" s="13" t="s">
        <v>30</v>
      </c>
      <c r="AX243" s="13" t="s">
        <v>73</v>
      </c>
      <c r="AY243" s="157" t="s">
        <v>121</v>
      </c>
    </row>
    <row r="244" spans="2:51" s="12" customFormat="1">
      <c r="B244" s="150"/>
      <c r="D244" s="146" t="s">
        <v>131</v>
      </c>
      <c r="E244" s="151" t="s">
        <v>1</v>
      </c>
      <c r="F244" s="152" t="s">
        <v>262</v>
      </c>
      <c r="H244" s="151" t="s">
        <v>1</v>
      </c>
      <c r="I244" s="153"/>
      <c r="L244" s="150"/>
      <c r="M244" s="154"/>
      <c r="T244" s="155"/>
      <c r="AT244" s="151" t="s">
        <v>131</v>
      </c>
      <c r="AU244" s="151" t="s">
        <v>83</v>
      </c>
      <c r="AV244" s="12" t="s">
        <v>81</v>
      </c>
      <c r="AW244" s="12" t="s">
        <v>30</v>
      </c>
      <c r="AX244" s="12" t="s">
        <v>73</v>
      </c>
      <c r="AY244" s="151" t="s">
        <v>121</v>
      </c>
    </row>
    <row r="245" spans="2:51" s="13" customFormat="1">
      <c r="B245" s="156"/>
      <c r="D245" s="146" t="s">
        <v>131</v>
      </c>
      <c r="E245" s="157" t="s">
        <v>1</v>
      </c>
      <c r="F245" s="158" t="s">
        <v>198</v>
      </c>
      <c r="H245" s="159">
        <v>19.440000000000001</v>
      </c>
      <c r="I245" s="160"/>
      <c r="L245" s="156"/>
      <c r="M245" s="161"/>
      <c r="T245" s="162"/>
      <c r="AT245" s="157" t="s">
        <v>131</v>
      </c>
      <c r="AU245" s="157" t="s">
        <v>83</v>
      </c>
      <c r="AV245" s="13" t="s">
        <v>83</v>
      </c>
      <c r="AW245" s="13" t="s">
        <v>30</v>
      </c>
      <c r="AX245" s="13" t="s">
        <v>73</v>
      </c>
      <c r="AY245" s="157" t="s">
        <v>121</v>
      </c>
    </row>
    <row r="246" spans="2:51" s="12" customFormat="1">
      <c r="B246" s="150"/>
      <c r="D246" s="146" t="s">
        <v>131</v>
      </c>
      <c r="E246" s="151" t="s">
        <v>1</v>
      </c>
      <c r="F246" s="152" t="s">
        <v>263</v>
      </c>
      <c r="H246" s="151" t="s">
        <v>1</v>
      </c>
      <c r="I246" s="153"/>
      <c r="L246" s="150"/>
      <c r="M246" s="154"/>
      <c r="T246" s="155"/>
      <c r="AT246" s="151" t="s">
        <v>131</v>
      </c>
      <c r="AU246" s="151" t="s">
        <v>83</v>
      </c>
      <c r="AV246" s="12" t="s">
        <v>81</v>
      </c>
      <c r="AW246" s="12" t="s">
        <v>30</v>
      </c>
      <c r="AX246" s="12" t="s">
        <v>73</v>
      </c>
      <c r="AY246" s="151" t="s">
        <v>121</v>
      </c>
    </row>
    <row r="247" spans="2:51" s="13" customFormat="1">
      <c r="B247" s="156"/>
      <c r="D247" s="146" t="s">
        <v>131</v>
      </c>
      <c r="E247" s="157" t="s">
        <v>1</v>
      </c>
      <c r="F247" s="158" t="s">
        <v>199</v>
      </c>
      <c r="H247" s="159">
        <v>19.2</v>
      </c>
      <c r="I247" s="160"/>
      <c r="L247" s="156"/>
      <c r="M247" s="161"/>
      <c r="T247" s="162"/>
      <c r="AT247" s="157" t="s">
        <v>131</v>
      </c>
      <c r="AU247" s="157" t="s">
        <v>83</v>
      </c>
      <c r="AV247" s="13" t="s">
        <v>83</v>
      </c>
      <c r="AW247" s="13" t="s">
        <v>30</v>
      </c>
      <c r="AX247" s="13" t="s">
        <v>73</v>
      </c>
      <c r="AY247" s="157" t="s">
        <v>121</v>
      </c>
    </row>
    <row r="248" spans="2:51" s="12" customFormat="1">
      <c r="B248" s="150"/>
      <c r="D248" s="146" t="s">
        <v>131</v>
      </c>
      <c r="E248" s="151" t="s">
        <v>1</v>
      </c>
      <c r="F248" s="152" t="s">
        <v>264</v>
      </c>
      <c r="H248" s="151" t="s">
        <v>1</v>
      </c>
      <c r="I248" s="153"/>
      <c r="L248" s="150"/>
      <c r="M248" s="154"/>
      <c r="T248" s="155"/>
      <c r="AT248" s="151" t="s">
        <v>131</v>
      </c>
      <c r="AU248" s="151" t="s">
        <v>83</v>
      </c>
      <c r="AV248" s="12" t="s">
        <v>81</v>
      </c>
      <c r="AW248" s="12" t="s">
        <v>30</v>
      </c>
      <c r="AX248" s="12" t="s">
        <v>73</v>
      </c>
      <c r="AY248" s="151" t="s">
        <v>121</v>
      </c>
    </row>
    <row r="249" spans="2:51" s="13" customFormat="1">
      <c r="B249" s="156"/>
      <c r="D249" s="146" t="s">
        <v>131</v>
      </c>
      <c r="E249" s="157" t="s">
        <v>1</v>
      </c>
      <c r="F249" s="158" t="s">
        <v>200</v>
      </c>
      <c r="H249" s="159">
        <v>22.2</v>
      </c>
      <c r="I249" s="160"/>
      <c r="L249" s="156"/>
      <c r="M249" s="161"/>
      <c r="T249" s="162"/>
      <c r="AT249" s="157" t="s">
        <v>131</v>
      </c>
      <c r="AU249" s="157" t="s">
        <v>83</v>
      </c>
      <c r="AV249" s="13" t="s">
        <v>83</v>
      </c>
      <c r="AW249" s="13" t="s">
        <v>30</v>
      </c>
      <c r="AX249" s="13" t="s">
        <v>73</v>
      </c>
      <c r="AY249" s="157" t="s">
        <v>121</v>
      </c>
    </row>
    <row r="250" spans="2:51" s="12" customFormat="1">
      <c r="B250" s="150"/>
      <c r="D250" s="146" t="s">
        <v>131</v>
      </c>
      <c r="E250" s="151" t="s">
        <v>1</v>
      </c>
      <c r="F250" s="152" t="s">
        <v>265</v>
      </c>
      <c r="H250" s="151" t="s">
        <v>1</v>
      </c>
      <c r="I250" s="153"/>
      <c r="L250" s="150"/>
      <c r="M250" s="154"/>
      <c r="T250" s="155"/>
      <c r="AT250" s="151" t="s">
        <v>131</v>
      </c>
      <c r="AU250" s="151" t="s">
        <v>83</v>
      </c>
      <c r="AV250" s="12" t="s">
        <v>81</v>
      </c>
      <c r="AW250" s="12" t="s">
        <v>30</v>
      </c>
      <c r="AX250" s="12" t="s">
        <v>73</v>
      </c>
      <c r="AY250" s="151" t="s">
        <v>121</v>
      </c>
    </row>
    <row r="251" spans="2:51" s="13" customFormat="1">
      <c r="B251" s="156"/>
      <c r="D251" s="146" t="s">
        <v>131</v>
      </c>
      <c r="E251" s="157" t="s">
        <v>1</v>
      </c>
      <c r="F251" s="158" t="s">
        <v>201</v>
      </c>
      <c r="H251" s="159">
        <v>5.4</v>
      </c>
      <c r="I251" s="160"/>
      <c r="L251" s="156"/>
      <c r="M251" s="161"/>
      <c r="T251" s="162"/>
      <c r="AT251" s="157" t="s">
        <v>131</v>
      </c>
      <c r="AU251" s="157" t="s">
        <v>83</v>
      </c>
      <c r="AV251" s="13" t="s">
        <v>83</v>
      </c>
      <c r="AW251" s="13" t="s">
        <v>30</v>
      </c>
      <c r="AX251" s="13" t="s">
        <v>73</v>
      </c>
      <c r="AY251" s="157" t="s">
        <v>121</v>
      </c>
    </row>
    <row r="252" spans="2:51" s="12" customFormat="1">
      <c r="B252" s="150"/>
      <c r="D252" s="146" t="s">
        <v>131</v>
      </c>
      <c r="E252" s="151" t="s">
        <v>1</v>
      </c>
      <c r="F252" s="152" t="s">
        <v>266</v>
      </c>
      <c r="H252" s="151" t="s">
        <v>1</v>
      </c>
      <c r="I252" s="153"/>
      <c r="L252" s="150"/>
      <c r="M252" s="154"/>
      <c r="T252" s="155"/>
      <c r="AT252" s="151" t="s">
        <v>131</v>
      </c>
      <c r="AU252" s="151" t="s">
        <v>83</v>
      </c>
      <c r="AV252" s="12" t="s">
        <v>81</v>
      </c>
      <c r="AW252" s="12" t="s">
        <v>30</v>
      </c>
      <c r="AX252" s="12" t="s">
        <v>73</v>
      </c>
      <c r="AY252" s="151" t="s">
        <v>121</v>
      </c>
    </row>
    <row r="253" spans="2:51" s="13" customFormat="1">
      <c r="B253" s="156"/>
      <c r="D253" s="146" t="s">
        <v>131</v>
      </c>
      <c r="E253" s="157" t="s">
        <v>1</v>
      </c>
      <c r="F253" s="158" t="s">
        <v>202</v>
      </c>
      <c r="H253" s="159">
        <v>7.2</v>
      </c>
      <c r="I253" s="160"/>
      <c r="L253" s="156"/>
      <c r="M253" s="161"/>
      <c r="T253" s="162"/>
      <c r="AT253" s="157" t="s">
        <v>131</v>
      </c>
      <c r="AU253" s="157" t="s">
        <v>83</v>
      </c>
      <c r="AV253" s="13" t="s">
        <v>83</v>
      </c>
      <c r="AW253" s="13" t="s">
        <v>30</v>
      </c>
      <c r="AX253" s="13" t="s">
        <v>73</v>
      </c>
      <c r="AY253" s="157" t="s">
        <v>121</v>
      </c>
    </row>
    <row r="254" spans="2:51" s="12" customFormat="1">
      <c r="B254" s="150"/>
      <c r="D254" s="146" t="s">
        <v>131</v>
      </c>
      <c r="E254" s="151" t="s">
        <v>1</v>
      </c>
      <c r="F254" s="152" t="s">
        <v>267</v>
      </c>
      <c r="H254" s="151" t="s">
        <v>1</v>
      </c>
      <c r="I254" s="153"/>
      <c r="L254" s="150"/>
      <c r="M254" s="154"/>
      <c r="T254" s="155"/>
      <c r="AT254" s="151" t="s">
        <v>131</v>
      </c>
      <c r="AU254" s="151" t="s">
        <v>83</v>
      </c>
      <c r="AV254" s="12" t="s">
        <v>81</v>
      </c>
      <c r="AW254" s="12" t="s">
        <v>30</v>
      </c>
      <c r="AX254" s="12" t="s">
        <v>73</v>
      </c>
      <c r="AY254" s="151" t="s">
        <v>121</v>
      </c>
    </row>
    <row r="255" spans="2:51" s="13" customFormat="1">
      <c r="B255" s="156"/>
      <c r="D255" s="146" t="s">
        <v>131</v>
      </c>
      <c r="E255" s="157" t="s">
        <v>1</v>
      </c>
      <c r="F255" s="158" t="s">
        <v>207</v>
      </c>
      <c r="H255" s="159">
        <v>38.880000000000003</v>
      </c>
      <c r="I255" s="160"/>
      <c r="L255" s="156"/>
      <c r="M255" s="161"/>
      <c r="T255" s="162"/>
      <c r="AT255" s="157" t="s">
        <v>131</v>
      </c>
      <c r="AU255" s="157" t="s">
        <v>83</v>
      </c>
      <c r="AV255" s="13" t="s">
        <v>83</v>
      </c>
      <c r="AW255" s="13" t="s">
        <v>30</v>
      </c>
      <c r="AX255" s="13" t="s">
        <v>73</v>
      </c>
      <c r="AY255" s="157" t="s">
        <v>121</v>
      </c>
    </row>
    <row r="256" spans="2:51" s="12" customFormat="1">
      <c r="B256" s="150"/>
      <c r="D256" s="146" t="s">
        <v>131</v>
      </c>
      <c r="E256" s="151" t="s">
        <v>1</v>
      </c>
      <c r="F256" s="152" t="s">
        <v>268</v>
      </c>
      <c r="H256" s="151" t="s">
        <v>1</v>
      </c>
      <c r="I256" s="153"/>
      <c r="L256" s="150"/>
      <c r="M256" s="154"/>
      <c r="T256" s="155"/>
      <c r="AT256" s="151" t="s">
        <v>131</v>
      </c>
      <c r="AU256" s="151" t="s">
        <v>83</v>
      </c>
      <c r="AV256" s="12" t="s">
        <v>81</v>
      </c>
      <c r="AW256" s="12" t="s">
        <v>30</v>
      </c>
      <c r="AX256" s="12" t="s">
        <v>73</v>
      </c>
      <c r="AY256" s="151" t="s">
        <v>121</v>
      </c>
    </row>
    <row r="257" spans="2:65" s="13" customFormat="1">
      <c r="B257" s="156"/>
      <c r="D257" s="146" t="s">
        <v>131</v>
      </c>
      <c r="E257" s="157" t="s">
        <v>1</v>
      </c>
      <c r="F257" s="158" t="s">
        <v>208</v>
      </c>
      <c r="H257" s="159">
        <v>36</v>
      </c>
      <c r="I257" s="160"/>
      <c r="L257" s="156"/>
      <c r="M257" s="161"/>
      <c r="T257" s="162"/>
      <c r="AT257" s="157" t="s">
        <v>131</v>
      </c>
      <c r="AU257" s="157" t="s">
        <v>83</v>
      </c>
      <c r="AV257" s="13" t="s">
        <v>83</v>
      </c>
      <c r="AW257" s="13" t="s">
        <v>30</v>
      </c>
      <c r="AX257" s="13" t="s">
        <v>73</v>
      </c>
      <c r="AY257" s="157" t="s">
        <v>121</v>
      </c>
    </row>
    <row r="258" spans="2:65" s="12" customFormat="1">
      <c r="B258" s="150"/>
      <c r="D258" s="146" t="s">
        <v>131</v>
      </c>
      <c r="E258" s="151" t="s">
        <v>1</v>
      </c>
      <c r="F258" s="152" t="s">
        <v>269</v>
      </c>
      <c r="H258" s="151" t="s">
        <v>1</v>
      </c>
      <c r="I258" s="153"/>
      <c r="L258" s="150"/>
      <c r="M258" s="154"/>
      <c r="T258" s="155"/>
      <c r="AT258" s="151" t="s">
        <v>131</v>
      </c>
      <c r="AU258" s="151" t="s">
        <v>83</v>
      </c>
      <c r="AV258" s="12" t="s">
        <v>81</v>
      </c>
      <c r="AW258" s="12" t="s">
        <v>30</v>
      </c>
      <c r="AX258" s="12" t="s">
        <v>73</v>
      </c>
      <c r="AY258" s="151" t="s">
        <v>121</v>
      </c>
    </row>
    <row r="259" spans="2:65" s="13" customFormat="1">
      <c r="B259" s="156"/>
      <c r="D259" s="146" t="s">
        <v>131</v>
      </c>
      <c r="E259" s="157" t="s">
        <v>1</v>
      </c>
      <c r="F259" s="158" t="s">
        <v>209</v>
      </c>
      <c r="H259" s="159">
        <v>16.2</v>
      </c>
      <c r="I259" s="160"/>
      <c r="L259" s="156"/>
      <c r="M259" s="161"/>
      <c r="T259" s="162"/>
      <c r="AT259" s="157" t="s">
        <v>131</v>
      </c>
      <c r="AU259" s="157" t="s">
        <v>83</v>
      </c>
      <c r="AV259" s="13" t="s">
        <v>83</v>
      </c>
      <c r="AW259" s="13" t="s">
        <v>30</v>
      </c>
      <c r="AX259" s="13" t="s">
        <v>73</v>
      </c>
      <c r="AY259" s="157" t="s">
        <v>121</v>
      </c>
    </row>
    <row r="260" spans="2:65" s="12" customFormat="1">
      <c r="B260" s="150"/>
      <c r="D260" s="146" t="s">
        <v>131</v>
      </c>
      <c r="E260" s="151" t="s">
        <v>1</v>
      </c>
      <c r="F260" s="152" t="s">
        <v>270</v>
      </c>
      <c r="H260" s="151" t="s">
        <v>1</v>
      </c>
      <c r="I260" s="153"/>
      <c r="L260" s="150"/>
      <c r="M260" s="154"/>
      <c r="T260" s="155"/>
      <c r="AT260" s="151" t="s">
        <v>131</v>
      </c>
      <c r="AU260" s="151" t="s">
        <v>83</v>
      </c>
      <c r="AV260" s="12" t="s">
        <v>81</v>
      </c>
      <c r="AW260" s="12" t="s">
        <v>30</v>
      </c>
      <c r="AX260" s="12" t="s">
        <v>73</v>
      </c>
      <c r="AY260" s="151" t="s">
        <v>121</v>
      </c>
    </row>
    <row r="261" spans="2:65" s="13" customFormat="1">
      <c r="B261" s="156"/>
      <c r="D261" s="146" t="s">
        <v>131</v>
      </c>
      <c r="E261" s="157" t="s">
        <v>1</v>
      </c>
      <c r="F261" s="158" t="s">
        <v>210</v>
      </c>
      <c r="H261" s="159">
        <v>15.75</v>
      </c>
      <c r="I261" s="160"/>
      <c r="L261" s="156"/>
      <c r="M261" s="161"/>
      <c r="T261" s="162"/>
      <c r="AT261" s="157" t="s">
        <v>131</v>
      </c>
      <c r="AU261" s="157" t="s">
        <v>83</v>
      </c>
      <c r="AV261" s="13" t="s">
        <v>83</v>
      </c>
      <c r="AW261" s="13" t="s">
        <v>30</v>
      </c>
      <c r="AX261" s="13" t="s">
        <v>73</v>
      </c>
      <c r="AY261" s="157" t="s">
        <v>121</v>
      </c>
    </row>
    <row r="262" spans="2:65" s="13" customFormat="1">
      <c r="B262" s="156"/>
      <c r="D262" s="146" t="s">
        <v>131</v>
      </c>
      <c r="E262" s="151" t="s">
        <v>1</v>
      </c>
      <c r="F262" s="152" t="s">
        <v>462</v>
      </c>
      <c r="G262" s="12"/>
      <c r="H262" s="151" t="s">
        <v>1</v>
      </c>
      <c r="L262" s="156"/>
      <c r="M262" s="161"/>
      <c r="T262" s="162"/>
      <c r="AT262" s="157"/>
      <c r="AU262" s="157"/>
      <c r="AY262" s="157"/>
    </row>
    <row r="263" spans="2:65" s="13" customFormat="1">
      <c r="B263" s="156"/>
      <c r="D263" s="146" t="s">
        <v>131</v>
      </c>
      <c r="E263" s="157" t="s">
        <v>1</v>
      </c>
      <c r="F263" s="158" t="s">
        <v>463</v>
      </c>
      <c r="H263" s="159">
        <v>3.24</v>
      </c>
      <c r="L263" s="156"/>
      <c r="M263" s="161"/>
      <c r="T263" s="162"/>
      <c r="AT263" s="157"/>
      <c r="AU263" s="157"/>
      <c r="AY263" s="157"/>
    </row>
    <row r="264" spans="2:65" s="14" customFormat="1">
      <c r="B264" s="163"/>
      <c r="D264" s="146" t="s">
        <v>131</v>
      </c>
      <c r="E264" s="164" t="s">
        <v>1</v>
      </c>
      <c r="F264" s="165" t="s">
        <v>166</v>
      </c>
      <c r="H264" s="166">
        <v>206.19</v>
      </c>
      <c r="L264" s="163"/>
      <c r="M264" s="168"/>
      <c r="T264" s="169"/>
      <c r="AT264" s="164" t="s">
        <v>131</v>
      </c>
      <c r="AU264" s="164" t="s">
        <v>83</v>
      </c>
      <c r="AV264" s="14" t="s">
        <v>128</v>
      </c>
      <c r="AW264" s="14" t="s">
        <v>30</v>
      </c>
      <c r="AX264" s="14" t="s">
        <v>81</v>
      </c>
      <c r="AY264" s="164" t="s">
        <v>121</v>
      </c>
    </row>
    <row r="265" spans="2:65" s="1" customFormat="1" ht="16.5" customHeight="1">
      <c r="B265" s="31"/>
      <c r="C265" s="170">
        <v>17</v>
      </c>
      <c r="D265" s="170" t="s">
        <v>247</v>
      </c>
      <c r="E265" s="171" t="s">
        <v>272</v>
      </c>
      <c r="F265" s="172" t="s">
        <v>273</v>
      </c>
      <c r="G265" s="173" t="s">
        <v>249</v>
      </c>
      <c r="H265" s="174">
        <v>6</v>
      </c>
      <c r="I265" s="175"/>
      <c r="J265" s="176">
        <f>ROUND(I265*H265,2)</f>
        <v>0</v>
      </c>
      <c r="K265" s="177"/>
      <c r="L265" s="178"/>
      <c r="M265" s="179" t="s">
        <v>1</v>
      </c>
      <c r="N265" s="180" t="s">
        <v>38</v>
      </c>
      <c r="P265" s="142">
        <f>O265*H265</f>
        <v>0</v>
      </c>
      <c r="Q265" s="142">
        <v>0</v>
      </c>
      <c r="R265" s="142">
        <f>Q265*H265</f>
        <v>0</v>
      </c>
      <c r="S265" s="142">
        <v>0</v>
      </c>
      <c r="T265" s="143">
        <f>S265*H265</f>
        <v>0</v>
      </c>
      <c r="AR265" s="144" t="s">
        <v>250</v>
      </c>
      <c r="AT265" s="144" t="s">
        <v>247</v>
      </c>
      <c r="AU265" s="144" t="s">
        <v>83</v>
      </c>
      <c r="AY265" s="16" t="s">
        <v>121</v>
      </c>
      <c r="BE265" s="145">
        <f>IF(N265="základní",J265,0)</f>
        <v>0</v>
      </c>
      <c r="BF265" s="145">
        <f>IF(N265="snížená",J265,0)</f>
        <v>0</v>
      </c>
      <c r="BG265" s="145">
        <f>IF(N265="zákl. přenesená",J265,0)</f>
        <v>0</v>
      </c>
      <c r="BH265" s="145">
        <f>IF(N265="sníž. přenesená",J265,0)</f>
        <v>0</v>
      </c>
      <c r="BI265" s="145">
        <f>IF(N265="nulová",J265,0)</f>
        <v>0</v>
      </c>
      <c r="BJ265" s="16" t="s">
        <v>81</v>
      </c>
      <c r="BK265" s="145">
        <f>ROUND(I265*H265,2)</f>
        <v>0</v>
      </c>
      <c r="BL265" s="16" t="s">
        <v>216</v>
      </c>
      <c r="BM265" s="144" t="s">
        <v>274</v>
      </c>
    </row>
    <row r="266" spans="2:65" s="1" customFormat="1">
      <c r="B266" s="31"/>
      <c r="D266" s="146" t="s">
        <v>129</v>
      </c>
      <c r="F266" s="147" t="s">
        <v>273</v>
      </c>
      <c r="I266" s="148"/>
      <c r="L266" s="31"/>
      <c r="M266" s="149"/>
      <c r="T266" s="55"/>
      <c r="AT266" s="16" t="s">
        <v>129</v>
      </c>
      <c r="AU266" s="16" t="s">
        <v>83</v>
      </c>
    </row>
    <row r="267" spans="2:65" s="13" customFormat="1">
      <c r="B267" s="156"/>
      <c r="D267" s="146" t="s">
        <v>131</v>
      </c>
      <c r="E267" s="157" t="s">
        <v>1</v>
      </c>
      <c r="F267" s="158" t="s">
        <v>122</v>
      </c>
      <c r="H267" s="159">
        <v>6</v>
      </c>
      <c r="I267" s="160"/>
      <c r="L267" s="156"/>
      <c r="M267" s="161"/>
      <c r="T267" s="162"/>
      <c r="AT267" s="157" t="s">
        <v>131</v>
      </c>
      <c r="AU267" s="157" t="s">
        <v>83</v>
      </c>
      <c r="AV267" s="13" t="s">
        <v>83</v>
      </c>
      <c r="AW267" s="13" t="s">
        <v>30</v>
      </c>
      <c r="AX267" s="13" t="s">
        <v>73</v>
      </c>
      <c r="AY267" s="157" t="s">
        <v>121</v>
      </c>
    </row>
    <row r="268" spans="2:65" s="14" customFormat="1">
      <c r="B268" s="163"/>
      <c r="D268" s="146" t="s">
        <v>131</v>
      </c>
      <c r="E268" s="164" t="s">
        <v>1</v>
      </c>
      <c r="F268" s="165" t="s">
        <v>166</v>
      </c>
      <c r="H268" s="166">
        <v>6</v>
      </c>
      <c r="I268" s="167"/>
      <c r="L268" s="163"/>
      <c r="M268" s="168"/>
      <c r="T268" s="169"/>
      <c r="AT268" s="164" t="s">
        <v>131</v>
      </c>
      <c r="AU268" s="164" t="s">
        <v>83</v>
      </c>
      <c r="AV268" s="14" t="s">
        <v>128</v>
      </c>
      <c r="AW268" s="14" t="s">
        <v>30</v>
      </c>
      <c r="AX268" s="14" t="s">
        <v>81</v>
      </c>
      <c r="AY268" s="164" t="s">
        <v>121</v>
      </c>
    </row>
    <row r="269" spans="2:65" s="1" customFormat="1" ht="16.5" customHeight="1">
      <c r="B269" s="31"/>
      <c r="C269" s="170">
        <v>18</v>
      </c>
      <c r="D269" s="170" t="s">
        <v>247</v>
      </c>
      <c r="E269" s="171" t="s">
        <v>275</v>
      </c>
      <c r="F269" s="172" t="s">
        <v>276</v>
      </c>
      <c r="G269" s="173" t="s">
        <v>249</v>
      </c>
      <c r="H269" s="174">
        <v>6</v>
      </c>
      <c r="I269" s="175"/>
      <c r="J269" s="176">
        <f>ROUND(I269*H269,2)</f>
        <v>0</v>
      </c>
      <c r="K269" s="177"/>
      <c r="L269" s="178"/>
      <c r="M269" s="179" t="s">
        <v>1</v>
      </c>
      <c r="N269" s="180" t="s">
        <v>38</v>
      </c>
      <c r="P269" s="142">
        <f>O269*H269</f>
        <v>0</v>
      </c>
      <c r="Q269" s="142">
        <v>0</v>
      </c>
      <c r="R269" s="142">
        <f>Q269*H269</f>
        <v>0</v>
      </c>
      <c r="S269" s="142">
        <v>0</v>
      </c>
      <c r="T269" s="143">
        <f>S269*H269</f>
        <v>0</v>
      </c>
      <c r="AR269" s="144" t="s">
        <v>250</v>
      </c>
      <c r="AT269" s="144" t="s">
        <v>247</v>
      </c>
      <c r="AU269" s="144" t="s">
        <v>83</v>
      </c>
      <c r="AY269" s="16" t="s">
        <v>121</v>
      </c>
      <c r="BE269" s="145">
        <f>IF(N269="základní",J269,0)</f>
        <v>0</v>
      </c>
      <c r="BF269" s="145">
        <f>IF(N269="snížená",J269,0)</f>
        <v>0</v>
      </c>
      <c r="BG269" s="145">
        <f>IF(N269="zákl. přenesená",J269,0)</f>
        <v>0</v>
      </c>
      <c r="BH269" s="145">
        <f>IF(N269="sníž. přenesená",J269,0)</f>
        <v>0</v>
      </c>
      <c r="BI269" s="145">
        <f>IF(N269="nulová",J269,0)</f>
        <v>0</v>
      </c>
      <c r="BJ269" s="16" t="s">
        <v>81</v>
      </c>
      <c r="BK269" s="145">
        <f>ROUND(I269*H269,2)</f>
        <v>0</v>
      </c>
      <c r="BL269" s="16" t="s">
        <v>216</v>
      </c>
      <c r="BM269" s="144" t="s">
        <v>277</v>
      </c>
    </row>
    <row r="270" spans="2:65" s="1" customFormat="1">
      <c r="B270" s="31"/>
      <c r="D270" s="146" t="s">
        <v>129</v>
      </c>
      <c r="F270" s="147" t="s">
        <v>276</v>
      </c>
      <c r="I270" s="148"/>
      <c r="L270" s="31"/>
      <c r="M270" s="149"/>
      <c r="T270" s="55"/>
      <c r="AT270" s="16" t="s">
        <v>129</v>
      </c>
      <c r="AU270" s="16" t="s">
        <v>83</v>
      </c>
    </row>
    <row r="271" spans="2:65" s="13" customFormat="1">
      <c r="B271" s="156"/>
      <c r="D271" s="146" t="s">
        <v>131</v>
      </c>
      <c r="E271" s="157" t="s">
        <v>1</v>
      </c>
      <c r="F271" s="158" t="s">
        <v>122</v>
      </c>
      <c r="H271" s="159">
        <v>6</v>
      </c>
      <c r="I271" s="160"/>
      <c r="L271" s="156"/>
      <c r="M271" s="161"/>
      <c r="T271" s="162"/>
      <c r="AT271" s="157" t="s">
        <v>131</v>
      </c>
      <c r="AU271" s="157" t="s">
        <v>83</v>
      </c>
      <c r="AV271" s="13" t="s">
        <v>83</v>
      </c>
      <c r="AW271" s="13" t="s">
        <v>30</v>
      </c>
      <c r="AX271" s="13" t="s">
        <v>73</v>
      </c>
      <c r="AY271" s="157" t="s">
        <v>121</v>
      </c>
    </row>
    <row r="272" spans="2:65" s="14" customFormat="1">
      <c r="B272" s="163"/>
      <c r="D272" s="146" t="s">
        <v>131</v>
      </c>
      <c r="E272" s="164" t="s">
        <v>1</v>
      </c>
      <c r="F272" s="165" t="s">
        <v>166</v>
      </c>
      <c r="H272" s="166">
        <v>6</v>
      </c>
      <c r="I272" s="167"/>
      <c r="L272" s="163"/>
      <c r="M272" s="168"/>
      <c r="T272" s="169"/>
      <c r="AT272" s="164" t="s">
        <v>131</v>
      </c>
      <c r="AU272" s="164" t="s">
        <v>83</v>
      </c>
      <c r="AV272" s="14" t="s">
        <v>128</v>
      </c>
      <c r="AW272" s="14" t="s">
        <v>30</v>
      </c>
      <c r="AX272" s="14" t="s">
        <v>81</v>
      </c>
      <c r="AY272" s="164" t="s">
        <v>121</v>
      </c>
    </row>
    <row r="273" spans="2:65" s="1" customFormat="1" ht="16.5" customHeight="1">
      <c r="B273" s="31"/>
      <c r="C273" s="170">
        <v>19</v>
      </c>
      <c r="D273" s="170" t="s">
        <v>247</v>
      </c>
      <c r="E273" s="171" t="s">
        <v>279</v>
      </c>
      <c r="F273" s="172" t="s">
        <v>280</v>
      </c>
      <c r="G273" s="173" t="s">
        <v>249</v>
      </c>
      <c r="H273" s="174">
        <v>2</v>
      </c>
      <c r="I273" s="175"/>
      <c r="J273" s="176">
        <f>ROUND(I273*H273,2)</f>
        <v>0</v>
      </c>
      <c r="K273" s="177"/>
      <c r="L273" s="178"/>
      <c r="M273" s="179" t="s">
        <v>1</v>
      </c>
      <c r="N273" s="180" t="s">
        <v>38</v>
      </c>
      <c r="P273" s="142">
        <f>O273*H273</f>
        <v>0</v>
      </c>
      <c r="Q273" s="142">
        <v>0</v>
      </c>
      <c r="R273" s="142">
        <f>Q273*H273</f>
        <v>0</v>
      </c>
      <c r="S273" s="142">
        <v>0</v>
      </c>
      <c r="T273" s="143">
        <f>S273*H273</f>
        <v>0</v>
      </c>
      <c r="AR273" s="144" t="s">
        <v>250</v>
      </c>
      <c r="AT273" s="144" t="s">
        <v>247</v>
      </c>
      <c r="AU273" s="144" t="s">
        <v>83</v>
      </c>
      <c r="AY273" s="16" t="s">
        <v>121</v>
      </c>
      <c r="BE273" s="145">
        <f>IF(N273="základní",J273,0)</f>
        <v>0</v>
      </c>
      <c r="BF273" s="145">
        <f>IF(N273="snížená",J273,0)</f>
        <v>0</v>
      </c>
      <c r="BG273" s="145">
        <f>IF(N273="zákl. přenesená",J273,0)</f>
        <v>0</v>
      </c>
      <c r="BH273" s="145">
        <f>IF(N273="sníž. přenesená",J273,0)</f>
        <v>0</v>
      </c>
      <c r="BI273" s="145">
        <f>IF(N273="nulová",J273,0)</f>
        <v>0</v>
      </c>
      <c r="BJ273" s="16" t="s">
        <v>81</v>
      </c>
      <c r="BK273" s="145">
        <f>ROUND(I273*H273,2)</f>
        <v>0</v>
      </c>
      <c r="BL273" s="16" t="s">
        <v>216</v>
      </c>
      <c r="BM273" s="144" t="s">
        <v>281</v>
      </c>
    </row>
    <row r="274" spans="2:65" s="1" customFormat="1">
      <c r="B274" s="31"/>
      <c r="D274" s="146" t="s">
        <v>129</v>
      </c>
      <c r="F274" s="147" t="s">
        <v>280</v>
      </c>
      <c r="I274" s="148"/>
      <c r="L274" s="31"/>
      <c r="M274" s="149"/>
      <c r="T274" s="55"/>
      <c r="AT274" s="16" t="s">
        <v>129</v>
      </c>
      <c r="AU274" s="16" t="s">
        <v>83</v>
      </c>
    </row>
    <row r="275" spans="2:65" s="13" customFormat="1">
      <c r="B275" s="156"/>
      <c r="D275" s="146" t="s">
        <v>131</v>
      </c>
      <c r="E275" s="157" t="s">
        <v>1</v>
      </c>
      <c r="F275" s="158" t="s">
        <v>83</v>
      </c>
      <c r="H275" s="159">
        <v>2</v>
      </c>
      <c r="I275" s="160"/>
      <c r="L275" s="156"/>
      <c r="M275" s="161"/>
      <c r="T275" s="162"/>
      <c r="AT275" s="157" t="s">
        <v>131</v>
      </c>
      <c r="AU275" s="157" t="s">
        <v>83</v>
      </c>
      <c r="AV275" s="13" t="s">
        <v>83</v>
      </c>
      <c r="AW275" s="13" t="s">
        <v>30</v>
      </c>
      <c r="AX275" s="13" t="s">
        <v>73</v>
      </c>
      <c r="AY275" s="157" t="s">
        <v>121</v>
      </c>
    </row>
    <row r="276" spans="2:65" s="14" customFormat="1">
      <c r="B276" s="163"/>
      <c r="D276" s="146" t="s">
        <v>131</v>
      </c>
      <c r="E276" s="164" t="s">
        <v>1</v>
      </c>
      <c r="F276" s="165" t="s">
        <v>166</v>
      </c>
      <c r="H276" s="166">
        <v>2</v>
      </c>
      <c r="I276" s="167"/>
      <c r="L276" s="163"/>
      <c r="M276" s="168"/>
      <c r="T276" s="169"/>
      <c r="AT276" s="164" t="s">
        <v>131</v>
      </c>
      <c r="AU276" s="164" t="s">
        <v>83</v>
      </c>
      <c r="AV276" s="14" t="s">
        <v>128</v>
      </c>
      <c r="AW276" s="14" t="s">
        <v>30</v>
      </c>
      <c r="AX276" s="14" t="s">
        <v>81</v>
      </c>
      <c r="AY276" s="164" t="s">
        <v>121</v>
      </c>
    </row>
    <row r="277" spans="2:65" s="1" customFormat="1" ht="16.5" customHeight="1">
      <c r="B277" s="31"/>
      <c r="C277" s="170">
        <v>20</v>
      </c>
      <c r="D277" s="170" t="s">
        <v>247</v>
      </c>
      <c r="E277" s="171" t="s">
        <v>282</v>
      </c>
      <c r="F277" s="172" t="s">
        <v>283</v>
      </c>
      <c r="G277" s="173" t="s">
        <v>249</v>
      </c>
      <c r="H277" s="174">
        <v>6</v>
      </c>
      <c r="I277" s="175"/>
      <c r="J277" s="176">
        <f>ROUND(I277*H277,2)</f>
        <v>0</v>
      </c>
      <c r="K277" s="177"/>
      <c r="L277" s="178"/>
      <c r="M277" s="179" t="s">
        <v>1</v>
      </c>
      <c r="N277" s="180" t="s">
        <v>38</v>
      </c>
      <c r="P277" s="142">
        <f>O277*H277</f>
        <v>0</v>
      </c>
      <c r="Q277" s="142">
        <v>0</v>
      </c>
      <c r="R277" s="142">
        <f>Q277*H277</f>
        <v>0</v>
      </c>
      <c r="S277" s="142">
        <v>0</v>
      </c>
      <c r="T277" s="143">
        <f>S277*H277</f>
        <v>0</v>
      </c>
      <c r="AR277" s="144" t="s">
        <v>250</v>
      </c>
      <c r="AT277" s="144" t="s">
        <v>247</v>
      </c>
      <c r="AU277" s="144" t="s">
        <v>83</v>
      </c>
      <c r="AY277" s="16" t="s">
        <v>121</v>
      </c>
      <c r="BE277" s="145">
        <f>IF(N277="základní",J277,0)</f>
        <v>0</v>
      </c>
      <c r="BF277" s="145">
        <f>IF(N277="snížená",J277,0)</f>
        <v>0</v>
      </c>
      <c r="BG277" s="145">
        <f>IF(N277="zákl. přenesená",J277,0)</f>
        <v>0</v>
      </c>
      <c r="BH277" s="145">
        <f>IF(N277="sníž. přenesená",J277,0)</f>
        <v>0</v>
      </c>
      <c r="BI277" s="145">
        <f>IF(N277="nulová",J277,0)</f>
        <v>0</v>
      </c>
      <c r="BJ277" s="16" t="s">
        <v>81</v>
      </c>
      <c r="BK277" s="145">
        <f>ROUND(I277*H277,2)</f>
        <v>0</v>
      </c>
      <c r="BL277" s="16" t="s">
        <v>216</v>
      </c>
      <c r="BM277" s="144" t="s">
        <v>246</v>
      </c>
    </row>
    <row r="278" spans="2:65" s="1" customFormat="1">
      <c r="B278" s="31"/>
      <c r="D278" s="146" t="s">
        <v>129</v>
      </c>
      <c r="F278" s="147" t="s">
        <v>283</v>
      </c>
      <c r="I278" s="148"/>
      <c r="L278" s="31"/>
      <c r="M278" s="149"/>
      <c r="T278" s="55"/>
      <c r="AT278" s="16" t="s">
        <v>129</v>
      </c>
      <c r="AU278" s="16" t="s">
        <v>83</v>
      </c>
    </row>
    <row r="279" spans="2:65" s="13" customFormat="1">
      <c r="B279" s="156"/>
      <c r="D279" s="146" t="s">
        <v>131</v>
      </c>
      <c r="E279" s="157" t="s">
        <v>1</v>
      </c>
      <c r="F279" s="158" t="s">
        <v>122</v>
      </c>
      <c r="H279" s="159">
        <v>6</v>
      </c>
      <c r="I279" s="160"/>
      <c r="L279" s="156"/>
      <c r="M279" s="161"/>
      <c r="T279" s="162"/>
      <c r="AT279" s="157" t="s">
        <v>131</v>
      </c>
      <c r="AU279" s="157" t="s">
        <v>83</v>
      </c>
      <c r="AV279" s="13" t="s">
        <v>83</v>
      </c>
      <c r="AW279" s="13" t="s">
        <v>30</v>
      </c>
      <c r="AX279" s="13" t="s">
        <v>73</v>
      </c>
      <c r="AY279" s="157" t="s">
        <v>121</v>
      </c>
    </row>
    <row r="280" spans="2:65" s="14" customFormat="1">
      <c r="B280" s="163"/>
      <c r="D280" s="146" t="s">
        <v>131</v>
      </c>
      <c r="E280" s="164" t="s">
        <v>1</v>
      </c>
      <c r="F280" s="165" t="s">
        <v>166</v>
      </c>
      <c r="H280" s="166">
        <v>6</v>
      </c>
      <c r="I280" s="167"/>
      <c r="L280" s="163"/>
      <c r="M280" s="168"/>
      <c r="T280" s="169"/>
      <c r="AT280" s="164" t="s">
        <v>131</v>
      </c>
      <c r="AU280" s="164" t="s">
        <v>83</v>
      </c>
      <c r="AV280" s="14" t="s">
        <v>128</v>
      </c>
      <c r="AW280" s="14" t="s">
        <v>30</v>
      </c>
      <c r="AX280" s="14" t="s">
        <v>81</v>
      </c>
      <c r="AY280" s="164" t="s">
        <v>121</v>
      </c>
    </row>
    <row r="281" spans="2:65" s="1" customFormat="1" ht="16.5" customHeight="1">
      <c r="B281" s="31"/>
      <c r="C281" s="170">
        <v>21</v>
      </c>
      <c r="D281" s="170" t="s">
        <v>247</v>
      </c>
      <c r="E281" s="171" t="s">
        <v>285</v>
      </c>
      <c r="F281" s="172" t="s">
        <v>286</v>
      </c>
      <c r="G281" s="173" t="s">
        <v>249</v>
      </c>
      <c r="H281" s="174">
        <v>10</v>
      </c>
      <c r="I281" s="175"/>
      <c r="J281" s="176">
        <f>ROUND(I281*H281,2)</f>
        <v>0</v>
      </c>
      <c r="K281" s="177"/>
      <c r="L281" s="178"/>
      <c r="M281" s="179" t="s">
        <v>1</v>
      </c>
      <c r="N281" s="180" t="s">
        <v>38</v>
      </c>
      <c r="P281" s="142">
        <f>O281*H281</f>
        <v>0</v>
      </c>
      <c r="Q281" s="142">
        <v>0</v>
      </c>
      <c r="R281" s="142">
        <f>Q281*H281</f>
        <v>0</v>
      </c>
      <c r="S281" s="142">
        <v>0</v>
      </c>
      <c r="T281" s="143">
        <f>S281*H281</f>
        <v>0</v>
      </c>
      <c r="AR281" s="144" t="s">
        <v>250</v>
      </c>
      <c r="AT281" s="144" t="s">
        <v>247</v>
      </c>
      <c r="AU281" s="144" t="s">
        <v>83</v>
      </c>
      <c r="AY281" s="16" t="s">
        <v>121</v>
      </c>
      <c r="BE281" s="145">
        <f>IF(N281="základní",J281,0)</f>
        <v>0</v>
      </c>
      <c r="BF281" s="145">
        <f>IF(N281="snížená",J281,0)</f>
        <v>0</v>
      </c>
      <c r="BG281" s="145">
        <f>IF(N281="zákl. přenesená",J281,0)</f>
        <v>0</v>
      </c>
      <c r="BH281" s="145">
        <f>IF(N281="sníž. přenesená",J281,0)</f>
        <v>0</v>
      </c>
      <c r="BI281" s="145">
        <f>IF(N281="nulová",J281,0)</f>
        <v>0</v>
      </c>
      <c r="BJ281" s="16" t="s">
        <v>81</v>
      </c>
      <c r="BK281" s="145">
        <f>ROUND(I281*H281,2)</f>
        <v>0</v>
      </c>
      <c r="BL281" s="16" t="s">
        <v>216</v>
      </c>
      <c r="BM281" s="144" t="s">
        <v>271</v>
      </c>
    </row>
    <row r="282" spans="2:65" s="1" customFormat="1">
      <c r="B282" s="31"/>
      <c r="D282" s="146" t="s">
        <v>129</v>
      </c>
      <c r="F282" s="147" t="s">
        <v>286</v>
      </c>
      <c r="I282" s="148"/>
      <c r="L282" s="31"/>
      <c r="M282" s="149"/>
      <c r="T282" s="55"/>
      <c r="AT282" s="16" t="s">
        <v>129</v>
      </c>
      <c r="AU282" s="16" t="s">
        <v>83</v>
      </c>
    </row>
    <row r="283" spans="2:65" s="13" customFormat="1">
      <c r="B283" s="156"/>
      <c r="D283" s="146" t="s">
        <v>131</v>
      </c>
      <c r="E283" s="157" t="s">
        <v>1</v>
      </c>
      <c r="F283" s="158" t="s">
        <v>182</v>
      </c>
      <c r="H283" s="159">
        <v>10</v>
      </c>
      <c r="I283" s="160"/>
      <c r="L283" s="156"/>
      <c r="M283" s="161"/>
      <c r="T283" s="162"/>
      <c r="AT283" s="157" t="s">
        <v>131</v>
      </c>
      <c r="AU283" s="157" t="s">
        <v>83</v>
      </c>
      <c r="AV283" s="13" t="s">
        <v>83</v>
      </c>
      <c r="AW283" s="13" t="s">
        <v>30</v>
      </c>
      <c r="AX283" s="13" t="s">
        <v>73</v>
      </c>
      <c r="AY283" s="157" t="s">
        <v>121</v>
      </c>
    </row>
    <row r="284" spans="2:65" s="14" customFormat="1">
      <c r="B284" s="163"/>
      <c r="D284" s="146" t="s">
        <v>131</v>
      </c>
      <c r="E284" s="164" t="s">
        <v>1</v>
      </c>
      <c r="F284" s="165" t="s">
        <v>166</v>
      </c>
      <c r="H284" s="166">
        <v>10</v>
      </c>
      <c r="I284" s="167"/>
      <c r="L284" s="163"/>
      <c r="M284" s="168"/>
      <c r="T284" s="169"/>
      <c r="AT284" s="164" t="s">
        <v>131</v>
      </c>
      <c r="AU284" s="164" t="s">
        <v>83</v>
      </c>
      <c r="AV284" s="14" t="s">
        <v>128</v>
      </c>
      <c r="AW284" s="14" t="s">
        <v>30</v>
      </c>
      <c r="AX284" s="14" t="s">
        <v>81</v>
      </c>
      <c r="AY284" s="164" t="s">
        <v>121</v>
      </c>
    </row>
    <row r="285" spans="2:65" s="1" customFormat="1" ht="16.5" customHeight="1">
      <c r="B285" s="31"/>
      <c r="C285" s="170">
        <v>22</v>
      </c>
      <c r="D285" s="170" t="s">
        <v>247</v>
      </c>
      <c r="E285" s="171" t="s">
        <v>287</v>
      </c>
      <c r="F285" s="172" t="s">
        <v>288</v>
      </c>
      <c r="G285" s="173" t="s">
        <v>249</v>
      </c>
      <c r="H285" s="174">
        <v>8</v>
      </c>
      <c r="I285" s="175"/>
      <c r="J285" s="176">
        <f>ROUND(I285*H285,2)</f>
        <v>0</v>
      </c>
      <c r="K285" s="177"/>
      <c r="L285" s="178"/>
      <c r="M285" s="179" t="s">
        <v>1</v>
      </c>
      <c r="N285" s="180" t="s">
        <v>38</v>
      </c>
      <c r="P285" s="142">
        <f>O285*H285</f>
        <v>0</v>
      </c>
      <c r="Q285" s="142">
        <v>0</v>
      </c>
      <c r="R285" s="142">
        <f>Q285*H285</f>
        <v>0</v>
      </c>
      <c r="S285" s="142">
        <v>0</v>
      </c>
      <c r="T285" s="143">
        <f>S285*H285</f>
        <v>0</v>
      </c>
      <c r="AR285" s="144" t="s">
        <v>250</v>
      </c>
      <c r="AT285" s="144" t="s">
        <v>247</v>
      </c>
      <c r="AU285" s="144" t="s">
        <v>83</v>
      </c>
      <c r="AY285" s="16" t="s">
        <v>121</v>
      </c>
      <c r="BE285" s="145">
        <f>IF(N285="základní",J285,0)</f>
        <v>0</v>
      </c>
      <c r="BF285" s="145">
        <f>IF(N285="snížená",J285,0)</f>
        <v>0</v>
      </c>
      <c r="BG285" s="145">
        <f>IF(N285="zákl. přenesená",J285,0)</f>
        <v>0</v>
      </c>
      <c r="BH285" s="145">
        <f>IF(N285="sníž. přenesená",J285,0)</f>
        <v>0</v>
      </c>
      <c r="BI285" s="145">
        <f>IF(N285="nulová",J285,0)</f>
        <v>0</v>
      </c>
      <c r="BJ285" s="16" t="s">
        <v>81</v>
      </c>
      <c r="BK285" s="145">
        <f>ROUND(I285*H285,2)</f>
        <v>0</v>
      </c>
      <c r="BL285" s="16" t="s">
        <v>216</v>
      </c>
      <c r="BM285" s="144" t="s">
        <v>278</v>
      </c>
    </row>
    <row r="286" spans="2:65" s="1" customFormat="1">
      <c r="B286" s="31"/>
      <c r="D286" s="146" t="s">
        <v>129</v>
      </c>
      <c r="F286" s="147" t="s">
        <v>288</v>
      </c>
      <c r="I286" s="148"/>
      <c r="L286" s="31"/>
      <c r="M286" s="149"/>
      <c r="T286" s="55"/>
      <c r="AT286" s="16" t="s">
        <v>129</v>
      </c>
      <c r="AU286" s="16" t="s">
        <v>83</v>
      </c>
    </row>
    <row r="287" spans="2:65" s="13" customFormat="1">
      <c r="B287" s="156"/>
      <c r="D287" s="146" t="s">
        <v>131</v>
      </c>
      <c r="E287" s="157" t="s">
        <v>1</v>
      </c>
      <c r="F287" s="158" t="s">
        <v>178</v>
      </c>
      <c r="H287" s="159">
        <v>8</v>
      </c>
      <c r="I287" s="160"/>
      <c r="L287" s="156"/>
      <c r="M287" s="161"/>
      <c r="T287" s="162"/>
      <c r="AT287" s="157" t="s">
        <v>131</v>
      </c>
      <c r="AU287" s="157" t="s">
        <v>83</v>
      </c>
      <c r="AV287" s="13" t="s">
        <v>83</v>
      </c>
      <c r="AW287" s="13" t="s">
        <v>30</v>
      </c>
      <c r="AX287" s="13" t="s">
        <v>73</v>
      </c>
      <c r="AY287" s="157" t="s">
        <v>121</v>
      </c>
    </row>
    <row r="288" spans="2:65" s="14" customFormat="1">
      <c r="B288" s="163"/>
      <c r="D288" s="146" t="s">
        <v>131</v>
      </c>
      <c r="E288" s="164" t="s">
        <v>1</v>
      </c>
      <c r="F288" s="165" t="s">
        <v>166</v>
      </c>
      <c r="H288" s="166">
        <v>8</v>
      </c>
      <c r="I288" s="167"/>
      <c r="L288" s="163"/>
      <c r="M288" s="168"/>
      <c r="T288" s="169"/>
      <c r="AT288" s="164" t="s">
        <v>131</v>
      </c>
      <c r="AU288" s="164" t="s">
        <v>83</v>
      </c>
      <c r="AV288" s="14" t="s">
        <v>128</v>
      </c>
      <c r="AW288" s="14" t="s">
        <v>30</v>
      </c>
      <c r="AX288" s="14" t="s">
        <v>81</v>
      </c>
      <c r="AY288" s="164" t="s">
        <v>121</v>
      </c>
    </row>
    <row r="289" spans="2:65" s="1" customFormat="1" ht="16.5" customHeight="1">
      <c r="B289" s="31"/>
      <c r="C289" s="170">
        <v>23</v>
      </c>
      <c r="D289" s="170" t="s">
        <v>247</v>
      </c>
      <c r="E289" s="171" t="s">
        <v>290</v>
      </c>
      <c r="F289" s="172" t="s">
        <v>291</v>
      </c>
      <c r="G289" s="173" t="s">
        <v>249</v>
      </c>
      <c r="H289" s="174">
        <v>3</v>
      </c>
      <c r="I289" s="175"/>
      <c r="J289" s="176">
        <f>ROUND(I289*H289,2)</f>
        <v>0</v>
      </c>
      <c r="K289" s="177"/>
      <c r="L289" s="178"/>
      <c r="M289" s="179" t="s">
        <v>1</v>
      </c>
      <c r="N289" s="180" t="s">
        <v>38</v>
      </c>
      <c r="P289" s="142">
        <f>O289*H289</f>
        <v>0</v>
      </c>
      <c r="Q289" s="142">
        <v>0</v>
      </c>
      <c r="R289" s="142">
        <f>Q289*H289</f>
        <v>0</v>
      </c>
      <c r="S289" s="142">
        <v>0</v>
      </c>
      <c r="T289" s="143">
        <f>S289*H289</f>
        <v>0</v>
      </c>
      <c r="AR289" s="144" t="s">
        <v>250</v>
      </c>
      <c r="AT289" s="144" t="s">
        <v>247</v>
      </c>
      <c r="AU289" s="144" t="s">
        <v>83</v>
      </c>
      <c r="AY289" s="16" t="s">
        <v>121</v>
      </c>
      <c r="BE289" s="145">
        <f>IF(N289="základní",J289,0)</f>
        <v>0</v>
      </c>
      <c r="BF289" s="145">
        <f>IF(N289="snížená",J289,0)</f>
        <v>0</v>
      </c>
      <c r="BG289" s="145">
        <f>IF(N289="zákl. přenesená",J289,0)</f>
        <v>0</v>
      </c>
      <c r="BH289" s="145">
        <f>IF(N289="sníž. přenesená",J289,0)</f>
        <v>0</v>
      </c>
      <c r="BI289" s="145">
        <f>IF(N289="nulová",J289,0)</f>
        <v>0</v>
      </c>
      <c r="BJ289" s="16" t="s">
        <v>81</v>
      </c>
      <c r="BK289" s="145">
        <f>ROUND(I289*H289,2)</f>
        <v>0</v>
      </c>
      <c r="BL289" s="16" t="s">
        <v>216</v>
      </c>
      <c r="BM289" s="144" t="s">
        <v>284</v>
      </c>
    </row>
    <row r="290" spans="2:65" s="1" customFormat="1">
      <c r="B290" s="31"/>
      <c r="D290" s="146" t="s">
        <v>129</v>
      </c>
      <c r="F290" s="147" t="s">
        <v>291</v>
      </c>
      <c r="I290" s="148"/>
      <c r="L290" s="31"/>
      <c r="M290" s="149"/>
      <c r="T290" s="55"/>
      <c r="AT290" s="16" t="s">
        <v>129</v>
      </c>
      <c r="AU290" s="16" t="s">
        <v>83</v>
      </c>
    </row>
    <row r="291" spans="2:65" s="13" customFormat="1">
      <c r="B291" s="156"/>
      <c r="D291" s="146" t="s">
        <v>131</v>
      </c>
      <c r="E291" s="157" t="s">
        <v>1</v>
      </c>
      <c r="F291" s="158" t="s">
        <v>252</v>
      </c>
      <c r="H291" s="159">
        <v>3</v>
      </c>
      <c r="I291" s="160"/>
      <c r="L291" s="156"/>
      <c r="M291" s="161"/>
      <c r="T291" s="162"/>
      <c r="AT291" s="157" t="s">
        <v>131</v>
      </c>
      <c r="AU291" s="157" t="s">
        <v>83</v>
      </c>
      <c r="AV291" s="13" t="s">
        <v>83</v>
      </c>
      <c r="AW291" s="13" t="s">
        <v>30</v>
      </c>
      <c r="AX291" s="13" t="s">
        <v>73</v>
      </c>
      <c r="AY291" s="157" t="s">
        <v>121</v>
      </c>
    </row>
    <row r="292" spans="2:65" s="14" customFormat="1">
      <c r="B292" s="163"/>
      <c r="D292" s="146" t="s">
        <v>131</v>
      </c>
      <c r="E292" s="164" t="s">
        <v>1</v>
      </c>
      <c r="F292" s="165" t="s">
        <v>166</v>
      </c>
      <c r="H292" s="166">
        <v>3</v>
      </c>
      <c r="I292" s="167"/>
      <c r="L292" s="163"/>
      <c r="M292" s="168"/>
      <c r="T292" s="169"/>
      <c r="AT292" s="164" t="s">
        <v>131</v>
      </c>
      <c r="AU292" s="164" t="s">
        <v>83</v>
      </c>
      <c r="AV292" s="14" t="s">
        <v>128</v>
      </c>
      <c r="AW292" s="14" t="s">
        <v>30</v>
      </c>
      <c r="AX292" s="14" t="s">
        <v>81</v>
      </c>
      <c r="AY292" s="164" t="s">
        <v>121</v>
      </c>
    </row>
    <row r="293" spans="2:65" s="1" customFormat="1" ht="16.5" customHeight="1">
      <c r="B293" s="31"/>
      <c r="C293" s="170">
        <v>24</v>
      </c>
      <c r="D293" s="170" t="s">
        <v>247</v>
      </c>
      <c r="E293" s="171" t="s">
        <v>292</v>
      </c>
      <c r="F293" s="172" t="s">
        <v>293</v>
      </c>
      <c r="G293" s="173" t="s">
        <v>249</v>
      </c>
      <c r="H293" s="174">
        <v>4</v>
      </c>
      <c r="I293" s="175"/>
      <c r="J293" s="176">
        <f>ROUND(I293*H293,2)</f>
        <v>0</v>
      </c>
      <c r="K293" s="177"/>
      <c r="L293" s="178"/>
      <c r="M293" s="179" t="s">
        <v>1</v>
      </c>
      <c r="N293" s="180" t="s">
        <v>38</v>
      </c>
      <c r="P293" s="142">
        <f>O293*H293</f>
        <v>0</v>
      </c>
      <c r="Q293" s="142">
        <v>0</v>
      </c>
      <c r="R293" s="142">
        <f>Q293*H293</f>
        <v>0</v>
      </c>
      <c r="S293" s="142">
        <v>0</v>
      </c>
      <c r="T293" s="143">
        <f>S293*H293</f>
        <v>0</v>
      </c>
      <c r="AR293" s="144" t="s">
        <v>250</v>
      </c>
      <c r="AT293" s="144" t="s">
        <v>247</v>
      </c>
      <c r="AU293" s="144" t="s">
        <v>83</v>
      </c>
      <c r="AY293" s="16" t="s">
        <v>121</v>
      </c>
      <c r="BE293" s="145">
        <f>IF(N293="základní",J293,0)</f>
        <v>0</v>
      </c>
      <c r="BF293" s="145">
        <f>IF(N293="snížená",J293,0)</f>
        <v>0</v>
      </c>
      <c r="BG293" s="145">
        <f>IF(N293="zákl. přenesená",J293,0)</f>
        <v>0</v>
      </c>
      <c r="BH293" s="145">
        <f>IF(N293="sníž. přenesená",J293,0)</f>
        <v>0</v>
      </c>
      <c r="BI293" s="145">
        <f>IF(N293="nulová",J293,0)</f>
        <v>0</v>
      </c>
      <c r="BJ293" s="16" t="s">
        <v>81</v>
      </c>
      <c r="BK293" s="145">
        <f>ROUND(I293*H293,2)</f>
        <v>0</v>
      </c>
      <c r="BL293" s="16" t="s">
        <v>216</v>
      </c>
      <c r="BM293" s="144" t="s">
        <v>289</v>
      </c>
    </row>
    <row r="294" spans="2:65" s="1" customFormat="1">
      <c r="B294" s="31"/>
      <c r="D294" s="146" t="s">
        <v>129</v>
      </c>
      <c r="F294" s="147" t="s">
        <v>293</v>
      </c>
      <c r="I294" s="148"/>
      <c r="L294" s="31"/>
      <c r="M294" s="149"/>
      <c r="T294" s="55"/>
      <c r="AT294" s="16" t="s">
        <v>129</v>
      </c>
      <c r="AU294" s="16" t="s">
        <v>83</v>
      </c>
    </row>
    <row r="295" spans="2:65" s="13" customFormat="1">
      <c r="B295" s="156"/>
      <c r="D295" s="146" t="s">
        <v>131</v>
      </c>
      <c r="E295" s="157" t="s">
        <v>1</v>
      </c>
      <c r="F295" s="158" t="s">
        <v>128</v>
      </c>
      <c r="H295" s="159">
        <v>4</v>
      </c>
      <c r="I295" s="160"/>
      <c r="L295" s="156"/>
      <c r="M295" s="161"/>
      <c r="T295" s="162"/>
      <c r="AT295" s="157" t="s">
        <v>131</v>
      </c>
      <c r="AU295" s="157" t="s">
        <v>83</v>
      </c>
      <c r="AV295" s="13" t="s">
        <v>83</v>
      </c>
      <c r="AW295" s="13" t="s">
        <v>30</v>
      </c>
      <c r="AX295" s="13" t="s">
        <v>73</v>
      </c>
      <c r="AY295" s="157" t="s">
        <v>121</v>
      </c>
    </row>
    <row r="296" spans="2:65" s="14" customFormat="1">
      <c r="B296" s="163"/>
      <c r="D296" s="146" t="s">
        <v>131</v>
      </c>
      <c r="E296" s="164" t="s">
        <v>1</v>
      </c>
      <c r="F296" s="165" t="s">
        <v>166</v>
      </c>
      <c r="H296" s="166">
        <v>4</v>
      </c>
      <c r="I296" s="167"/>
      <c r="L296" s="163"/>
      <c r="M296" s="168"/>
      <c r="T296" s="169"/>
      <c r="AT296" s="164" t="s">
        <v>131</v>
      </c>
      <c r="AU296" s="164" t="s">
        <v>83</v>
      </c>
      <c r="AV296" s="14" t="s">
        <v>128</v>
      </c>
      <c r="AW296" s="14" t="s">
        <v>30</v>
      </c>
      <c r="AX296" s="14" t="s">
        <v>81</v>
      </c>
      <c r="AY296" s="164" t="s">
        <v>121</v>
      </c>
    </row>
    <row r="297" spans="2:65" s="1" customFormat="1" ht="16.5" customHeight="1">
      <c r="B297" s="31"/>
      <c r="C297" s="170">
        <v>25</v>
      </c>
      <c r="D297" s="170" t="s">
        <v>247</v>
      </c>
      <c r="E297" s="171" t="s">
        <v>295</v>
      </c>
      <c r="F297" s="172" t="s">
        <v>296</v>
      </c>
      <c r="G297" s="173" t="s">
        <v>249</v>
      </c>
      <c r="H297" s="174">
        <v>12</v>
      </c>
      <c r="I297" s="175"/>
      <c r="J297" s="176">
        <f>ROUND(I297*H297,2)</f>
        <v>0</v>
      </c>
      <c r="K297" s="177"/>
      <c r="L297" s="178"/>
      <c r="M297" s="179" t="s">
        <v>1</v>
      </c>
      <c r="N297" s="180" t="s">
        <v>38</v>
      </c>
      <c r="P297" s="142">
        <f>O297*H297</f>
        <v>0</v>
      </c>
      <c r="Q297" s="142">
        <v>0</v>
      </c>
      <c r="R297" s="142">
        <f>Q297*H297</f>
        <v>0</v>
      </c>
      <c r="S297" s="142">
        <v>0</v>
      </c>
      <c r="T297" s="143">
        <f>S297*H297</f>
        <v>0</v>
      </c>
      <c r="AR297" s="144" t="s">
        <v>250</v>
      </c>
      <c r="AT297" s="144" t="s">
        <v>247</v>
      </c>
      <c r="AU297" s="144" t="s">
        <v>83</v>
      </c>
      <c r="AY297" s="16" t="s">
        <v>121</v>
      </c>
      <c r="BE297" s="145">
        <f>IF(N297="základní",J297,0)</f>
        <v>0</v>
      </c>
      <c r="BF297" s="145">
        <f>IF(N297="snížená",J297,0)</f>
        <v>0</v>
      </c>
      <c r="BG297" s="145">
        <f>IF(N297="zákl. přenesená",J297,0)</f>
        <v>0</v>
      </c>
      <c r="BH297" s="145">
        <f>IF(N297="sníž. přenesená",J297,0)</f>
        <v>0</v>
      </c>
      <c r="BI297" s="145">
        <f>IF(N297="nulová",J297,0)</f>
        <v>0</v>
      </c>
      <c r="BJ297" s="16" t="s">
        <v>81</v>
      </c>
      <c r="BK297" s="145">
        <f>ROUND(I297*H297,2)</f>
        <v>0</v>
      </c>
      <c r="BL297" s="16" t="s">
        <v>216</v>
      </c>
      <c r="BM297" s="144" t="s">
        <v>294</v>
      </c>
    </row>
    <row r="298" spans="2:65" s="1" customFormat="1">
      <c r="B298" s="31"/>
      <c r="D298" s="146" t="s">
        <v>129</v>
      </c>
      <c r="F298" s="147" t="s">
        <v>296</v>
      </c>
      <c r="I298" s="148"/>
      <c r="L298" s="31"/>
      <c r="M298" s="149"/>
      <c r="T298" s="55"/>
      <c r="AT298" s="16" t="s">
        <v>129</v>
      </c>
      <c r="AU298" s="16" t="s">
        <v>83</v>
      </c>
    </row>
    <row r="299" spans="2:65" s="13" customFormat="1">
      <c r="B299" s="156"/>
      <c r="D299" s="146" t="s">
        <v>131</v>
      </c>
      <c r="E299" s="157" t="s">
        <v>1</v>
      </c>
      <c r="F299" s="158" t="s">
        <v>8</v>
      </c>
      <c r="H299" s="159">
        <v>12</v>
      </c>
      <c r="I299" s="160"/>
      <c r="L299" s="156"/>
      <c r="M299" s="161"/>
      <c r="T299" s="162"/>
      <c r="AT299" s="157" t="s">
        <v>131</v>
      </c>
      <c r="AU299" s="157" t="s">
        <v>83</v>
      </c>
      <c r="AV299" s="13" t="s">
        <v>83</v>
      </c>
      <c r="AW299" s="13" t="s">
        <v>30</v>
      </c>
      <c r="AX299" s="13" t="s">
        <v>73</v>
      </c>
      <c r="AY299" s="157" t="s">
        <v>121</v>
      </c>
    </row>
    <row r="300" spans="2:65" s="14" customFormat="1">
      <c r="B300" s="163"/>
      <c r="D300" s="146" t="s">
        <v>131</v>
      </c>
      <c r="E300" s="164" t="s">
        <v>1</v>
      </c>
      <c r="F300" s="165" t="s">
        <v>166</v>
      </c>
      <c r="H300" s="166">
        <v>12</v>
      </c>
      <c r="I300" s="167"/>
      <c r="L300" s="163"/>
      <c r="M300" s="168"/>
      <c r="T300" s="169"/>
      <c r="AT300" s="164" t="s">
        <v>131</v>
      </c>
      <c r="AU300" s="164" t="s">
        <v>83</v>
      </c>
      <c r="AV300" s="14" t="s">
        <v>128</v>
      </c>
      <c r="AW300" s="14" t="s">
        <v>30</v>
      </c>
      <c r="AX300" s="14" t="s">
        <v>81</v>
      </c>
      <c r="AY300" s="164" t="s">
        <v>121</v>
      </c>
    </row>
    <row r="301" spans="2:65" s="1" customFormat="1" ht="16.5" customHeight="1">
      <c r="B301" s="31"/>
      <c r="C301" s="170">
        <v>26</v>
      </c>
      <c r="D301" s="170" t="s">
        <v>247</v>
      </c>
      <c r="E301" s="171" t="s">
        <v>297</v>
      </c>
      <c r="F301" s="172" t="s">
        <v>298</v>
      </c>
      <c r="G301" s="173" t="s">
        <v>249</v>
      </c>
      <c r="H301" s="174">
        <v>16</v>
      </c>
      <c r="I301" s="175"/>
      <c r="J301" s="176">
        <f>ROUND(I301*H301,2)</f>
        <v>0</v>
      </c>
      <c r="K301" s="177"/>
      <c r="L301" s="178"/>
      <c r="M301" s="179" t="s">
        <v>1</v>
      </c>
      <c r="N301" s="180" t="s">
        <v>38</v>
      </c>
      <c r="P301" s="142">
        <f>O301*H301</f>
        <v>0</v>
      </c>
      <c r="Q301" s="142">
        <v>0</v>
      </c>
      <c r="R301" s="142">
        <f>Q301*H301</f>
        <v>0</v>
      </c>
      <c r="S301" s="142">
        <v>0</v>
      </c>
      <c r="T301" s="143">
        <f>S301*H301</f>
        <v>0</v>
      </c>
      <c r="AR301" s="144" t="s">
        <v>250</v>
      </c>
      <c r="AT301" s="144" t="s">
        <v>247</v>
      </c>
      <c r="AU301" s="144" t="s">
        <v>83</v>
      </c>
      <c r="AY301" s="16" t="s">
        <v>121</v>
      </c>
      <c r="BE301" s="145">
        <f>IF(N301="základní",J301,0)</f>
        <v>0</v>
      </c>
      <c r="BF301" s="145">
        <f>IF(N301="snížená",J301,0)</f>
        <v>0</v>
      </c>
      <c r="BG301" s="145">
        <f>IF(N301="zákl. přenesená",J301,0)</f>
        <v>0</v>
      </c>
      <c r="BH301" s="145">
        <f>IF(N301="sníž. přenesená",J301,0)</f>
        <v>0</v>
      </c>
      <c r="BI301" s="145">
        <f>IF(N301="nulová",J301,0)</f>
        <v>0</v>
      </c>
      <c r="BJ301" s="16" t="s">
        <v>81</v>
      </c>
      <c r="BK301" s="145">
        <f>ROUND(I301*H301,2)</f>
        <v>0</v>
      </c>
      <c r="BL301" s="16" t="s">
        <v>216</v>
      </c>
      <c r="BM301" s="144" t="s">
        <v>299</v>
      </c>
    </row>
    <row r="302" spans="2:65" s="1" customFormat="1">
      <c r="B302" s="31"/>
      <c r="D302" s="146" t="s">
        <v>129</v>
      </c>
      <c r="F302" s="147" t="s">
        <v>298</v>
      </c>
      <c r="I302" s="148"/>
      <c r="L302" s="31"/>
      <c r="M302" s="149"/>
      <c r="T302" s="55"/>
      <c r="AT302" s="16" t="s">
        <v>129</v>
      </c>
      <c r="AU302" s="16" t="s">
        <v>83</v>
      </c>
    </row>
    <row r="303" spans="2:65" s="13" customFormat="1">
      <c r="B303" s="156"/>
      <c r="D303" s="146" t="s">
        <v>131</v>
      </c>
      <c r="E303" s="157" t="s">
        <v>1</v>
      </c>
      <c r="F303" s="158" t="s">
        <v>216</v>
      </c>
      <c r="H303" s="159">
        <v>16</v>
      </c>
      <c r="I303" s="160"/>
      <c r="L303" s="156"/>
      <c r="M303" s="161"/>
      <c r="T303" s="162"/>
      <c r="AT303" s="157" t="s">
        <v>131</v>
      </c>
      <c r="AU303" s="157" t="s">
        <v>83</v>
      </c>
      <c r="AV303" s="13" t="s">
        <v>83</v>
      </c>
      <c r="AW303" s="13" t="s">
        <v>30</v>
      </c>
      <c r="AX303" s="13" t="s">
        <v>73</v>
      </c>
      <c r="AY303" s="157" t="s">
        <v>121</v>
      </c>
    </row>
    <row r="304" spans="2:65" s="14" customFormat="1">
      <c r="B304" s="163"/>
      <c r="D304" s="146" t="s">
        <v>131</v>
      </c>
      <c r="E304" s="164" t="s">
        <v>1</v>
      </c>
      <c r="F304" s="165" t="s">
        <v>166</v>
      </c>
      <c r="H304" s="166">
        <v>16</v>
      </c>
      <c r="I304" s="167"/>
      <c r="L304" s="163"/>
      <c r="M304" s="168"/>
      <c r="T304" s="169"/>
      <c r="AT304" s="164" t="s">
        <v>131</v>
      </c>
      <c r="AU304" s="164" t="s">
        <v>83</v>
      </c>
      <c r="AV304" s="14" t="s">
        <v>128</v>
      </c>
      <c r="AW304" s="14" t="s">
        <v>30</v>
      </c>
      <c r="AX304" s="14" t="s">
        <v>81</v>
      </c>
      <c r="AY304" s="164" t="s">
        <v>121</v>
      </c>
    </row>
    <row r="305" spans="2:65" s="1" customFormat="1" ht="16.5" customHeight="1">
      <c r="B305" s="31"/>
      <c r="C305" s="170">
        <v>27</v>
      </c>
      <c r="D305" s="170" t="s">
        <v>247</v>
      </c>
      <c r="E305" s="171" t="s">
        <v>300</v>
      </c>
      <c r="F305" s="172" t="s">
        <v>301</v>
      </c>
      <c r="G305" s="173" t="s">
        <v>249</v>
      </c>
      <c r="H305" s="174">
        <v>6</v>
      </c>
      <c r="I305" s="175"/>
      <c r="J305" s="176">
        <f>ROUND(I305*H305,2)</f>
        <v>0</v>
      </c>
      <c r="K305" s="177"/>
      <c r="L305" s="178"/>
      <c r="M305" s="179" t="s">
        <v>1</v>
      </c>
      <c r="N305" s="180" t="s">
        <v>38</v>
      </c>
      <c r="P305" s="142">
        <f>O305*H305</f>
        <v>0</v>
      </c>
      <c r="Q305" s="142">
        <v>0</v>
      </c>
      <c r="R305" s="142">
        <f>Q305*H305</f>
        <v>0</v>
      </c>
      <c r="S305" s="142">
        <v>0</v>
      </c>
      <c r="T305" s="143">
        <f>S305*H305</f>
        <v>0</v>
      </c>
      <c r="AR305" s="144" t="s">
        <v>250</v>
      </c>
      <c r="AT305" s="144" t="s">
        <v>247</v>
      </c>
      <c r="AU305" s="144" t="s">
        <v>83</v>
      </c>
      <c r="AY305" s="16" t="s">
        <v>121</v>
      </c>
      <c r="BE305" s="145">
        <f>IF(N305="základní",J305,0)</f>
        <v>0</v>
      </c>
      <c r="BF305" s="145">
        <f>IF(N305="snížená",J305,0)</f>
        <v>0</v>
      </c>
      <c r="BG305" s="145">
        <f>IF(N305="zákl. přenesená",J305,0)</f>
        <v>0</v>
      </c>
      <c r="BH305" s="145">
        <f>IF(N305="sníž. přenesená",J305,0)</f>
        <v>0</v>
      </c>
      <c r="BI305" s="145">
        <f>IF(N305="nulová",J305,0)</f>
        <v>0</v>
      </c>
      <c r="BJ305" s="16" t="s">
        <v>81</v>
      </c>
      <c r="BK305" s="145">
        <f>ROUND(I305*H305,2)</f>
        <v>0</v>
      </c>
      <c r="BL305" s="16" t="s">
        <v>216</v>
      </c>
      <c r="BM305" s="144" t="s">
        <v>302</v>
      </c>
    </row>
    <row r="306" spans="2:65" s="1" customFormat="1">
      <c r="B306" s="31"/>
      <c r="D306" s="146" t="s">
        <v>129</v>
      </c>
      <c r="F306" s="147" t="s">
        <v>301</v>
      </c>
      <c r="I306" s="148"/>
      <c r="L306" s="31"/>
      <c r="M306" s="149"/>
      <c r="T306" s="55"/>
      <c r="AT306" s="16" t="s">
        <v>129</v>
      </c>
      <c r="AU306" s="16" t="s">
        <v>83</v>
      </c>
    </row>
    <row r="307" spans="2:65" s="13" customFormat="1">
      <c r="B307" s="156"/>
      <c r="D307" s="146" t="s">
        <v>131</v>
      </c>
      <c r="E307" s="157" t="s">
        <v>1</v>
      </c>
      <c r="F307" s="158" t="s">
        <v>122</v>
      </c>
      <c r="H307" s="159">
        <v>6</v>
      </c>
      <c r="I307" s="160"/>
      <c r="L307" s="156"/>
      <c r="M307" s="161"/>
      <c r="T307" s="162"/>
      <c r="AT307" s="157" t="s">
        <v>131</v>
      </c>
      <c r="AU307" s="157" t="s">
        <v>83</v>
      </c>
      <c r="AV307" s="13" t="s">
        <v>83</v>
      </c>
      <c r="AW307" s="13" t="s">
        <v>30</v>
      </c>
      <c r="AX307" s="13" t="s">
        <v>73</v>
      </c>
      <c r="AY307" s="157" t="s">
        <v>121</v>
      </c>
    </row>
    <row r="308" spans="2:65" s="14" customFormat="1">
      <c r="B308" s="163"/>
      <c r="D308" s="146" t="s">
        <v>131</v>
      </c>
      <c r="E308" s="164" t="s">
        <v>1</v>
      </c>
      <c r="F308" s="165" t="s">
        <v>166</v>
      </c>
      <c r="H308" s="166">
        <v>6</v>
      </c>
      <c r="I308" s="167"/>
      <c r="L308" s="163"/>
      <c r="M308" s="168"/>
      <c r="T308" s="169"/>
      <c r="AT308" s="164" t="s">
        <v>131</v>
      </c>
      <c r="AU308" s="164" t="s">
        <v>83</v>
      </c>
      <c r="AV308" s="14" t="s">
        <v>128</v>
      </c>
      <c r="AW308" s="14" t="s">
        <v>30</v>
      </c>
      <c r="AX308" s="14" t="s">
        <v>81</v>
      </c>
      <c r="AY308" s="164" t="s">
        <v>121</v>
      </c>
    </row>
    <row r="309" spans="2:65" s="1" customFormat="1" ht="16.5" customHeight="1">
      <c r="B309" s="31"/>
      <c r="C309" s="170">
        <v>28</v>
      </c>
      <c r="D309" s="170" t="s">
        <v>247</v>
      </c>
      <c r="E309" s="171" t="s">
        <v>303</v>
      </c>
      <c r="F309" s="172" t="s">
        <v>304</v>
      </c>
      <c r="G309" s="173" t="s">
        <v>249</v>
      </c>
      <c r="H309" s="174">
        <v>7</v>
      </c>
      <c r="I309" s="175"/>
      <c r="J309" s="176">
        <f>ROUND(I309*H309,2)</f>
        <v>0</v>
      </c>
      <c r="K309" s="177"/>
      <c r="L309" s="178"/>
      <c r="M309" s="179" t="s">
        <v>1</v>
      </c>
      <c r="N309" s="180" t="s">
        <v>38</v>
      </c>
      <c r="P309" s="142">
        <f>O309*H309</f>
        <v>0</v>
      </c>
      <c r="Q309" s="142">
        <v>0</v>
      </c>
      <c r="R309" s="142">
        <f>Q309*H309</f>
        <v>0</v>
      </c>
      <c r="S309" s="142">
        <v>0</v>
      </c>
      <c r="T309" s="143">
        <f>S309*H309</f>
        <v>0</v>
      </c>
      <c r="AR309" s="144" t="s">
        <v>250</v>
      </c>
      <c r="AT309" s="144" t="s">
        <v>247</v>
      </c>
      <c r="AU309" s="144" t="s">
        <v>83</v>
      </c>
      <c r="AY309" s="16" t="s">
        <v>121</v>
      </c>
      <c r="BE309" s="145">
        <f>IF(N309="základní",J309,0)</f>
        <v>0</v>
      </c>
      <c r="BF309" s="145">
        <f>IF(N309="snížená",J309,0)</f>
        <v>0</v>
      </c>
      <c r="BG309" s="145">
        <f>IF(N309="zákl. přenesená",J309,0)</f>
        <v>0</v>
      </c>
      <c r="BH309" s="145">
        <f>IF(N309="sníž. přenesená",J309,0)</f>
        <v>0</v>
      </c>
      <c r="BI309" s="145">
        <f>IF(N309="nulová",J309,0)</f>
        <v>0</v>
      </c>
      <c r="BJ309" s="16" t="s">
        <v>81</v>
      </c>
      <c r="BK309" s="145">
        <f>ROUND(I309*H309,2)</f>
        <v>0</v>
      </c>
      <c r="BL309" s="16" t="s">
        <v>216</v>
      </c>
      <c r="BM309" s="144" t="s">
        <v>305</v>
      </c>
    </row>
    <row r="310" spans="2:65" s="1" customFormat="1">
      <c r="B310" s="31"/>
      <c r="D310" s="146" t="s">
        <v>129</v>
      </c>
      <c r="F310" s="147" t="s">
        <v>304</v>
      </c>
      <c r="I310" s="148"/>
      <c r="L310" s="31"/>
      <c r="M310" s="149"/>
      <c r="T310" s="55"/>
      <c r="AT310" s="16" t="s">
        <v>129</v>
      </c>
      <c r="AU310" s="16" t="s">
        <v>83</v>
      </c>
    </row>
    <row r="311" spans="2:65" s="13" customFormat="1">
      <c r="B311" s="156"/>
      <c r="D311" s="146" t="s">
        <v>131</v>
      </c>
      <c r="E311" s="157" t="s">
        <v>1</v>
      </c>
      <c r="F311" s="158" t="s">
        <v>189</v>
      </c>
      <c r="H311" s="159">
        <v>7</v>
      </c>
      <c r="I311" s="160"/>
      <c r="L311" s="156"/>
      <c r="M311" s="161"/>
      <c r="T311" s="162"/>
      <c r="AT311" s="157" t="s">
        <v>131</v>
      </c>
      <c r="AU311" s="157" t="s">
        <v>83</v>
      </c>
      <c r="AV311" s="13" t="s">
        <v>83</v>
      </c>
      <c r="AW311" s="13" t="s">
        <v>30</v>
      </c>
      <c r="AX311" s="13" t="s">
        <v>73</v>
      </c>
      <c r="AY311" s="157" t="s">
        <v>121</v>
      </c>
    </row>
    <row r="312" spans="2:65" s="14" customFormat="1">
      <c r="B312" s="163"/>
      <c r="D312" s="146" t="s">
        <v>131</v>
      </c>
      <c r="E312" s="164" t="s">
        <v>1</v>
      </c>
      <c r="F312" s="165" t="s">
        <v>166</v>
      </c>
      <c r="H312" s="166">
        <v>7</v>
      </c>
      <c r="I312" s="167"/>
      <c r="L312" s="163"/>
      <c r="M312" s="168"/>
      <c r="T312" s="169"/>
      <c r="AT312" s="164" t="s">
        <v>131</v>
      </c>
      <c r="AU312" s="164" t="s">
        <v>83</v>
      </c>
      <c r="AV312" s="14" t="s">
        <v>128</v>
      </c>
      <c r="AW312" s="14" t="s">
        <v>30</v>
      </c>
      <c r="AX312" s="14" t="s">
        <v>81</v>
      </c>
      <c r="AY312" s="164" t="s">
        <v>121</v>
      </c>
    </row>
    <row r="313" spans="2:65" s="14" customFormat="1" ht="12">
      <c r="B313" s="163"/>
      <c r="C313" s="170">
        <v>29</v>
      </c>
      <c r="D313" s="170" t="s">
        <v>247</v>
      </c>
      <c r="E313" s="171" t="s">
        <v>295</v>
      </c>
      <c r="F313" s="172" t="s">
        <v>464</v>
      </c>
      <c r="G313" s="173" t="s">
        <v>249</v>
      </c>
      <c r="H313" s="174">
        <v>1</v>
      </c>
      <c r="I313" s="175"/>
      <c r="J313" s="176">
        <f>ROUND(I313*H313,2)</f>
        <v>0</v>
      </c>
      <c r="L313" s="163"/>
      <c r="M313" s="168"/>
      <c r="T313" s="169"/>
      <c r="AT313" s="164"/>
      <c r="AU313" s="164"/>
      <c r="AY313" s="164"/>
    </row>
    <row r="314" spans="2:65" s="14" customFormat="1">
      <c r="B314" s="163"/>
      <c r="C314" s="1"/>
      <c r="D314" s="146" t="s">
        <v>129</v>
      </c>
      <c r="E314" s="1"/>
      <c r="F314" s="147" t="s">
        <v>464</v>
      </c>
      <c r="G314" s="1"/>
      <c r="H314" s="1"/>
      <c r="I314" s="167"/>
      <c r="L314" s="163"/>
      <c r="M314" s="168"/>
      <c r="T314" s="169"/>
      <c r="AT314" s="164"/>
      <c r="AU314" s="164"/>
      <c r="AY314" s="164"/>
    </row>
    <row r="315" spans="2:65" s="14" customFormat="1">
      <c r="B315" s="163"/>
      <c r="C315" s="13"/>
      <c r="D315" s="146" t="s">
        <v>131</v>
      </c>
      <c r="E315" s="157" t="s">
        <v>1</v>
      </c>
      <c r="F315" s="158">
        <v>1</v>
      </c>
      <c r="G315" s="13"/>
      <c r="H315" s="159">
        <v>1</v>
      </c>
      <c r="I315" s="167"/>
      <c r="L315" s="163"/>
      <c r="M315" s="168"/>
      <c r="T315" s="169"/>
      <c r="AT315" s="164"/>
      <c r="AU315" s="164"/>
      <c r="AY315" s="164"/>
    </row>
    <row r="316" spans="2:65" s="14" customFormat="1">
      <c r="B316" s="163"/>
      <c r="D316" s="146" t="s">
        <v>131</v>
      </c>
      <c r="E316" s="164" t="s">
        <v>1</v>
      </c>
      <c r="F316" s="165" t="s">
        <v>166</v>
      </c>
      <c r="H316" s="166">
        <v>1</v>
      </c>
      <c r="I316" s="167"/>
      <c r="L316" s="163"/>
      <c r="M316" s="168"/>
      <c r="T316" s="169"/>
      <c r="AT316" s="164"/>
      <c r="AU316" s="164"/>
      <c r="AY316" s="164"/>
    </row>
    <row r="317" spans="2:65" s="1" customFormat="1" ht="24.2" customHeight="1">
      <c r="B317" s="31"/>
      <c r="C317" s="132">
        <v>30</v>
      </c>
      <c r="D317" s="132" t="s">
        <v>124</v>
      </c>
      <c r="E317" s="133" t="s">
        <v>306</v>
      </c>
      <c r="F317" s="134" t="s">
        <v>307</v>
      </c>
      <c r="G317" s="135" t="s">
        <v>127</v>
      </c>
      <c r="H317" s="136">
        <v>4.8600000000000003</v>
      </c>
      <c r="I317" s="137"/>
      <c r="J317" s="138">
        <f>ROUND(I317*H317,2)</f>
        <v>0</v>
      </c>
      <c r="K317" s="139"/>
      <c r="L317" s="31"/>
      <c r="M317" s="140" t="s">
        <v>1</v>
      </c>
      <c r="N317" s="141" t="s">
        <v>38</v>
      </c>
      <c r="P317" s="142">
        <f>O317*H317</f>
        <v>0</v>
      </c>
      <c r="Q317" s="142">
        <v>0</v>
      </c>
      <c r="R317" s="142">
        <f>Q317*H317</f>
        <v>0</v>
      </c>
      <c r="S317" s="142">
        <v>0</v>
      </c>
      <c r="T317" s="143">
        <f>S317*H317</f>
        <v>0</v>
      </c>
      <c r="AR317" s="144" t="s">
        <v>216</v>
      </c>
      <c r="AT317" s="144" t="s">
        <v>124</v>
      </c>
      <c r="AU317" s="144" t="s">
        <v>83</v>
      </c>
      <c r="AY317" s="16" t="s">
        <v>121</v>
      </c>
      <c r="BE317" s="145">
        <f>IF(N317="základní",J317,0)</f>
        <v>0</v>
      </c>
      <c r="BF317" s="145">
        <f>IF(N317="snížená",J317,0)</f>
        <v>0</v>
      </c>
      <c r="BG317" s="145">
        <f>IF(N317="zákl. přenesená",J317,0)</f>
        <v>0</v>
      </c>
      <c r="BH317" s="145">
        <f>IF(N317="sníž. přenesená",J317,0)</f>
        <v>0</v>
      </c>
      <c r="BI317" s="145">
        <f>IF(N317="nulová",J317,0)</f>
        <v>0</v>
      </c>
      <c r="BJ317" s="16" t="s">
        <v>81</v>
      </c>
      <c r="BK317" s="145">
        <f>ROUND(I317*H317,2)</f>
        <v>0</v>
      </c>
      <c r="BL317" s="16" t="s">
        <v>216</v>
      </c>
      <c r="BM317" s="144" t="s">
        <v>308</v>
      </c>
    </row>
    <row r="318" spans="2:65" s="1" customFormat="1" ht="19.5">
      <c r="B318" s="31"/>
      <c r="D318" s="146" t="s">
        <v>129</v>
      </c>
      <c r="F318" s="147" t="s">
        <v>309</v>
      </c>
      <c r="I318" s="148"/>
      <c r="L318" s="31"/>
      <c r="M318" s="149"/>
      <c r="T318" s="55"/>
      <c r="AT318" s="16" t="s">
        <v>129</v>
      </c>
      <c r="AU318" s="16" t="s">
        <v>83</v>
      </c>
    </row>
    <row r="319" spans="2:65" s="13" customFormat="1">
      <c r="B319" s="156"/>
      <c r="D319" s="146" t="s">
        <v>131</v>
      </c>
      <c r="E319" s="157" t="s">
        <v>1</v>
      </c>
      <c r="F319" s="158" t="s">
        <v>310</v>
      </c>
      <c r="H319" s="159">
        <v>4.8600000000000003</v>
      </c>
      <c r="I319" s="160"/>
      <c r="L319" s="156"/>
      <c r="M319" s="161"/>
      <c r="T319" s="162"/>
      <c r="AT319" s="157" t="s">
        <v>131</v>
      </c>
      <c r="AU319" s="157" t="s">
        <v>83</v>
      </c>
      <c r="AV319" s="13" t="s">
        <v>83</v>
      </c>
      <c r="AW319" s="13" t="s">
        <v>30</v>
      </c>
      <c r="AX319" s="13" t="s">
        <v>73</v>
      </c>
      <c r="AY319" s="157" t="s">
        <v>121</v>
      </c>
    </row>
    <row r="320" spans="2:65" s="14" customFormat="1">
      <c r="B320" s="163"/>
      <c r="D320" s="146" t="s">
        <v>131</v>
      </c>
      <c r="E320" s="164" t="s">
        <v>1</v>
      </c>
      <c r="F320" s="165" t="s">
        <v>166</v>
      </c>
      <c r="H320" s="166">
        <v>4.8600000000000003</v>
      </c>
      <c r="I320" s="167"/>
      <c r="L320" s="163"/>
      <c r="M320" s="168"/>
      <c r="T320" s="169"/>
      <c r="AT320" s="164" t="s">
        <v>131</v>
      </c>
      <c r="AU320" s="164" t="s">
        <v>83</v>
      </c>
      <c r="AV320" s="14" t="s">
        <v>128</v>
      </c>
      <c r="AW320" s="14" t="s">
        <v>30</v>
      </c>
      <c r="AX320" s="14" t="s">
        <v>81</v>
      </c>
      <c r="AY320" s="164" t="s">
        <v>121</v>
      </c>
    </row>
    <row r="321" spans="2:65" s="1" customFormat="1" ht="16.5" customHeight="1">
      <c r="B321" s="31"/>
      <c r="C321" s="170">
        <v>31</v>
      </c>
      <c r="D321" s="170" t="s">
        <v>247</v>
      </c>
      <c r="E321" s="171" t="s">
        <v>311</v>
      </c>
      <c r="F321" s="172" t="s">
        <v>312</v>
      </c>
      <c r="G321" s="173" t="s">
        <v>249</v>
      </c>
      <c r="H321" s="174">
        <v>1</v>
      </c>
      <c r="I321" s="175"/>
      <c r="J321" s="176">
        <f>ROUND(I321*H321,2)</f>
        <v>0</v>
      </c>
      <c r="K321" s="177"/>
      <c r="L321" s="178"/>
      <c r="M321" s="179" t="s">
        <v>1</v>
      </c>
      <c r="N321" s="180" t="s">
        <v>38</v>
      </c>
      <c r="P321" s="142">
        <f>O321*H321</f>
        <v>0</v>
      </c>
      <c r="Q321" s="142">
        <v>0</v>
      </c>
      <c r="R321" s="142">
        <f>Q321*H321</f>
        <v>0</v>
      </c>
      <c r="S321" s="142">
        <v>0</v>
      </c>
      <c r="T321" s="143">
        <f>S321*H321</f>
        <v>0</v>
      </c>
      <c r="AR321" s="144" t="s">
        <v>250</v>
      </c>
      <c r="AT321" s="144" t="s">
        <v>247</v>
      </c>
      <c r="AU321" s="144" t="s">
        <v>83</v>
      </c>
      <c r="AY321" s="16" t="s">
        <v>121</v>
      </c>
      <c r="BE321" s="145">
        <f>IF(N321="základní",J321,0)</f>
        <v>0</v>
      </c>
      <c r="BF321" s="145">
        <f>IF(N321="snížená",J321,0)</f>
        <v>0</v>
      </c>
      <c r="BG321" s="145">
        <f>IF(N321="zákl. přenesená",J321,0)</f>
        <v>0</v>
      </c>
      <c r="BH321" s="145">
        <f>IF(N321="sníž. přenesená",J321,0)</f>
        <v>0</v>
      </c>
      <c r="BI321" s="145">
        <f>IF(N321="nulová",J321,0)</f>
        <v>0</v>
      </c>
      <c r="BJ321" s="16" t="s">
        <v>81</v>
      </c>
      <c r="BK321" s="145">
        <f>ROUND(I321*H321,2)</f>
        <v>0</v>
      </c>
      <c r="BL321" s="16" t="s">
        <v>216</v>
      </c>
      <c r="BM321" s="144" t="s">
        <v>313</v>
      </c>
    </row>
    <row r="322" spans="2:65" s="1" customFormat="1">
      <c r="B322" s="31"/>
      <c r="D322" s="146" t="s">
        <v>129</v>
      </c>
      <c r="F322" s="147" t="s">
        <v>312</v>
      </c>
      <c r="I322" s="148"/>
      <c r="L322" s="31"/>
      <c r="M322" s="149"/>
      <c r="T322" s="55"/>
      <c r="AT322" s="16" t="s">
        <v>129</v>
      </c>
      <c r="AU322" s="16" t="s">
        <v>83</v>
      </c>
    </row>
    <row r="323" spans="2:65" s="13" customFormat="1">
      <c r="B323" s="156"/>
      <c r="D323" s="146" t="s">
        <v>131</v>
      </c>
      <c r="E323" s="157" t="s">
        <v>1</v>
      </c>
      <c r="F323" s="158" t="s">
        <v>81</v>
      </c>
      <c r="H323" s="159">
        <v>1</v>
      </c>
      <c r="I323" s="160"/>
      <c r="L323" s="156"/>
      <c r="M323" s="161"/>
      <c r="T323" s="162"/>
      <c r="AT323" s="157" t="s">
        <v>131</v>
      </c>
      <c r="AU323" s="157" t="s">
        <v>83</v>
      </c>
      <c r="AV323" s="13" t="s">
        <v>83</v>
      </c>
      <c r="AW323" s="13" t="s">
        <v>30</v>
      </c>
      <c r="AX323" s="13" t="s">
        <v>73</v>
      </c>
      <c r="AY323" s="157" t="s">
        <v>121</v>
      </c>
    </row>
    <row r="324" spans="2:65" s="14" customFormat="1">
      <c r="B324" s="163"/>
      <c r="D324" s="146" t="s">
        <v>131</v>
      </c>
      <c r="E324" s="164" t="s">
        <v>1</v>
      </c>
      <c r="F324" s="165" t="s">
        <v>166</v>
      </c>
      <c r="H324" s="166">
        <v>1</v>
      </c>
      <c r="I324" s="167"/>
      <c r="L324" s="163"/>
      <c r="M324" s="168"/>
      <c r="T324" s="169"/>
      <c r="AT324" s="164" t="s">
        <v>131</v>
      </c>
      <c r="AU324" s="164" t="s">
        <v>83</v>
      </c>
      <c r="AV324" s="14" t="s">
        <v>128</v>
      </c>
      <c r="AW324" s="14" t="s">
        <v>30</v>
      </c>
      <c r="AX324" s="14" t="s">
        <v>81</v>
      </c>
      <c r="AY324" s="164" t="s">
        <v>121</v>
      </c>
    </row>
    <row r="325" spans="2:65" s="1" customFormat="1" ht="24.2" customHeight="1">
      <c r="B325" s="31"/>
      <c r="C325" s="132">
        <v>32</v>
      </c>
      <c r="D325" s="132" t="s">
        <v>124</v>
      </c>
      <c r="E325" s="133" t="s">
        <v>314</v>
      </c>
      <c r="F325" s="134" t="s">
        <v>315</v>
      </c>
      <c r="G325" s="135" t="s">
        <v>316</v>
      </c>
      <c r="H325" s="136">
        <v>4</v>
      </c>
      <c r="I325" s="137"/>
      <c r="J325" s="138">
        <f>ROUND(I325*H325,2)</f>
        <v>0</v>
      </c>
      <c r="K325" s="139"/>
      <c r="L325" s="31"/>
      <c r="M325" s="140" t="s">
        <v>1</v>
      </c>
      <c r="N325" s="141" t="s">
        <v>38</v>
      </c>
      <c r="P325" s="142">
        <f>O325*H325</f>
        <v>0</v>
      </c>
      <c r="Q325" s="142">
        <v>0</v>
      </c>
      <c r="R325" s="142">
        <f>Q325*H325</f>
        <v>0</v>
      </c>
      <c r="S325" s="142">
        <v>0</v>
      </c>
      <c r="T325" s="143">
        <f>S325*H325</f>
        <v>0</v>
      </c>
      <c r="AR325" s="144" t="s">
        <v>216</v>
      </c>
      <c r="AT325" s="144" t="s">
        <v>124</v>
      </c>
      <c r="AU325" s="144" t="s">
        <v>83</v>
      </c>
      <c r="AY325" s="16" t="s">
        <v>121</v>
      </c>
      <c r="BE325" s="145">
        <f>IF(N325="základní",J325,0)</f>
        <v>0</v>
      </c>
      <c r="BF325" s="145">
        <f>IF(N325="snížená",J325,0)</f>
        <v>0</v>
      </c>
      <c r="BG325" s="145">
        <f>IF(N325="zákl. přenesená",J325,0)</f>
        <v>0</v>
      </c>
      <c r="BH325" s="145">
        <f>IF(N325="sníž. přenesená",J325,0)</f>
        <v>0</v>
      </c>
      <c r="BI325" s="145">
        <f>IF(N325="nulová",J325,0)</f>
        <v>0</v>
      </c>
      <c r="BJ325" s="16" t="s">
        <v>81</v>
      </c>
      <c r="BK325" s="145">
        <f>ROUND(I325*H325,2)</f>
        <v>0</v>
      </c>
      <c r="BL325" s="16" t="s">
        <v>216</v>
      </c>
      <c r="BM325" s="144" t="s">
        <v>317</v>
      </c>
    </row>
    <row r="326" spans="2:65" s="1" customFormat="1" ht="19.5">
      <c r="B326" s="31"/>
      <c r="D326" s="146" t="s">
        <v>129</v>
      </c>
      <c r="F326" s="147" t="s">
        <v>318</v>
      </c>
      <c r="I326" s="148"/>
      <c r="L326" s="31"/>
      <c r="M326" s="149"/>
      <c r="T326" s="55"/>
      <c r="AT326" s="16" t="s">
        <v>129</v>
      </c>
      <c r="AU326" s="16" t="s">
        <v>83</v>
      </c>
    </row>
    <row r="327" spans="2:65" s="13" customFormat="1">
      <c r="B327" s="156"/>
      <c r="D327" s="146" t="s">
        <v>131</v>
      </c>
      <c r="E327" s="157" t="s">
        <v>1</v>
      </c>
      <c r="F327" s="158" t="s">
        <v>128</v>
      </c>
      <c r="H327" s="159">
        <v>4</v>
      </c>
      <c r="I327" s="160"/>
      <c r="L327" s="156"/>
      <c r="M327" s="161"/>
      <c r="T327" s="162"/>
      <c r="AT327" s="157" t="s">
        <v>131</v>
      </c>
      <c r="AU327" s="157" t="s">
        <v>83</v>
      </c>
      <c r="AV327" s="13" t="s">
        <v>83</v>
      </c>
      <c r="AW327" s="13" t="s">
        <v>30</v>
      </c>
      <c r="AX327" s="13" t="s">
        <v>73</v>
      </c>
      <c r="AY327" s="157" t="s">
        <v>121</v>
      </c>
    </row>
    <row r="328" spans="2:65" s="14" customFormat="1">
      <c r="B328" s="163"/>
      <c r="D328" s="146" t="s">
        <v>131</v>
      </c>
      <c r="E328" s="164" t="s">
        <v>1</v>
      </c>
      <c r="F328" s="165" t="s">
        <v>166</v>
      </c>
      <c r="H328" s="166">
        <v>4</v>
      </c>
      <c r="I328" s="167"/>
      <c r="L328" s="163"/>
      <c r="M328" s="168"/>
      <c r="T328" s="169"/>
      <c r="AT328" s="164" t="s">
        <v>131</v>
      </c>
      <c r="AU328" s="164" t="s">
        <v>83</v>
      </c>
      <c r="AV328" s="14" t="s">
        <v>128</v>
      </c>
      <c r="AW328" s="14" t="s">
        <v>30</v>
      </c>
      <c r="AX328" s="14" t="s">
        <v>81</v>
      </c>
      <c r="AY328" s="164" t="s">
        <v>121</v>
      </c>
    </row>
    <row r="329" spans="2:65" s="1" customFormat="1" ht="16.5" customHeight="1">
      <c r="B329" s="31"/>
      <c r="C329" s="170">
        <v>33</v>
      </c>
      <c r="D329" s="170" t="s">
        <v>247</v>
      </c>
      <c r="E329" s="171" t="s">
        <v>319</v>
      </c>
      <c r="F329" s="172" t="s">
        <v>320</v>
      </c>
      <c r="G329" s="173" t="s">
        <v>249</v>
      </c>
      <c r="H329" s="174">
        <v>4</v>
      </c>
      <c r="I329" s="175"/>
      <c r="J329" s="176">
        <f>ROUND(I329*H329,2)</f>
        <v>0</v>
      </c>
      <c r="K329" s="177"/>
      <c r="L329" s="178"/>
      <c r="M329" s="179" t="s">
        <v>1</v>
      </c>
      <c r="N329" s="180" t="s">
        <v>38</v>
      </c>
      <c r="P329" s="142">
        <f>O329*H329</f>
        <v>0</v>
      </c>
      <c r="Q329" s="142">
        <v>0</v>
      </c>
      <c r="R329" s="142">
        <f>Q329*H329</f>
        <v>0</v>
      </c>
      <c r="S329" s="142">
        <v>0</v>
      </c>
      <c r="T329" s="143">
        <f>S329*H329</f>
        <v>0</v>
      </c>
      <c r="AR329" s="144" t="s">
        <v>250</v>
      </c>
      <c r="AT329" s="144" t="s">
        <v>247</v>
      </c>
      <c r="AU329" s="144" t="s">
        <v>83</v>
      </c>
      <c r="AY329" s="16" t="s">
        <v>121</v>
      </c>
      <c r="BE329" s="145">
        <f>IF(N329="základní",J329,0)</f>
        <v>0</v>
      </c>
      <c r="BF329" s="145">
        <f>IF(N329="snížená",J329,0)</f>
        <v>0</v>
      </c>
      <c r="BG329" s="145">
        <f>IF(N329="zákl. přenesená",J329,0)</f>
        <v>0</v>
      </c>
      <c r="BH329" s="145">
        <f>IF(N329="sníž. přenesená",J329,0)</f>
        <v>0</v>
      </c>
      <c r="BI329" s="145">
        <f>IF(N329="nulová",J329,0)</f>
        <v>0</v>
      </c>
      <c r="BJ329" s="16" t="s">
        <v>81</v>
      </c>
      <c r="BK329" s="145">
        <f>ROUND(I329*H329,2)</f>
        <v>0</v>
      </c>
      <c r="BL329" s="16" t="s">
        <v>216</v>
      </c>
      <c r="BM329" s="144" t="s">
        <v>175</v>
      </c>
    </row>
    <row r="330" spans="2:65" s="1" customFormat="1">
      <c r="B330" s="31"/>
      <c r="D330" s="146" t="s">
        <v>129</v>
      </c>
      <c r="F330" s="147" t="s">
        <v>320</v>
      </c>
      <c r="I330" s="148"/>
      <c r="L330" s="31"/>
      <c r="M330" s="149"/>
      <c r="T330" s="55"/>
      <c r="AT330" s="16" t="s">
        <v>129</v>
      </c>
      <c r="AU330" s="16" t="s">
        <v>83</v>
      </c>
    </row>
    <row r="331" spans="2:65" s="13" customFormat="1">
      <c r="B331" s="156"/>
      <c r="D331" s="146" t="s">
        <v>131</v>
      </c>
      <c r="E331" s="157" t="s">
        <v>1</v>
      </c>
      <c r="F331" s="158" t="s">
        <v>128</v>
      </c>
      <c r="H331" s="159">
        <v>4</v>
      </c>
      <c r="I331" s="160"/>
      <c r="L331" s="156"/>
      <c r="M331" s="161"/>
      <c r="T331" s="162"/>
      <c r="AT331" s="157" t="s">
        <v>131</v>
      </c>
      <c r="AU331" s="157" t="s">
        <v>83</v>
      </c>
      <c r="AV331" s="13" t="s">
        <v>83</v>
      </c>
      <c r="AW331" s="13" t="s">
        <v>30</v>
      </c>
      <c r="AX331" s="13" t="s">
        <v>73</v>
      </c>
      <c r="AY331" s="157" t="s">
        <v>121</v>
      </c>
    </row>
    <row r="332" spans="2:65" s="14" customFormat="1">
      <c r="B332" s="163"/>
      <c r="D332" s="146" t="s">
        <v>131</v>
      </c>
      <c r="E332" s="164" t="s">
        <v>1</v>
      </c>
      <c r="F332" s="165" t="s">
        <v>166</v>
      </c>
      <c r="H332" s="166">
        <v>4</v>
      </c>
      <c r="I332" s="167"/>
      <c r="L332" s="163"/>
      <c r="M332" s="168"/>
      <c r="T332" s="169"/>
      <c r="AT332" s="164" t="s">
        <v>131</v>
      </c>
      <c r="AU332" s="164" t="s">
        <v>83</v>
      </c>
      <c r="AV332" s="14" t="s">
        <v>128</v>
      </c>
      <c r="AW332" s="14" t="s">
        <v>30</v>
      </c>
      <c r="AX332" s="14" t="s">
        <v>81</v>
      </c>
      <c r="AY332" s="164" t="s">
        <v>121</v>
      </c>
    </row>
    <row r="333" spans="2:65" s="1" customFormat="1" ht="24.2" customHeight="1">
      <c r="B333" s="31"/>
      <c r="C333" s="132">
        <v>34</v>
      </c>
      <c r="D333" s="132" t="s">
        <v>124</v>
      </c>
      <c r="E333" s="133" t="s">
        <v>321</v>
      </c>
      <c r="F333" s="134" t="s">
        <v>322</v>
      </c>
      <c r="G333" s="135" t="s">
        <v>316</v>
      </c>
      <c r="H333" s="136">
        <v>1</v>
      </c>
      <c r="I333" s="137"/>
      <c r="J333" s="138">
        <f>ROUND(I333*H333,2)</f>
        <v>0</v>
      </c>
      <c r="K333" s="139"/>
      <c r="L333" s="31"/>
      <c r="M333" s="140" t="s">
        <v>1</v>
      </c>
      <c r="N333" s="141" t="s">
        <v>38</v>
      </c>
      <c r="P333" s="142">
        <f>O333*H333</f>
        <v>0</v>
      </c>
      <c r="Q333" s="142">
        <v>0</v>
      </c>
      <c r="R333" s="142">
        <f>Q333*H333</f>
        <v>0</v>
      </c>
      <c r="S333" s="142">
        <v>0</v>
      </c>
      <c r="T333" s="143">
        <f>S333*H333</f>
        <v>0</v>
      </c>
      <c r="AR333" s="144" t="s">
        <v>216</v>
      </c>
      <c r="AT333" s="144" t="s">
        <v>124</v>
      </c>
      <c r="AU333" s="144" t="s">
        <v>83</v>
      </c>
      <c r="AY333" s="16" t="s">
        <v>121</v>
      </c>
      <c r="BE333" s="145">
        <f>IF(N333="základní",J333,0)</f>
        <v>0</v>
      </c>
      <c r="BF333" s="145">
        <f>IF(N333="snížená",J333,0)</f>
        <v>0</v>
      </c>
      <c r="BG333" s="145">
        <f>IF(N333="zákl. přenesená",J333,0)</f>
        <v>0</v>
      </c>
      <c r="BH333" s="145">
        <f>IF(N333="sníž. přenesená",J333,0)</f>
        <v>0</v>
      </c>
      <c r="BI333" s="145">
        <f>IF(N333="nulová",J333,0)</f>
        <v>0</v>
      </c>
      <c r="BJ333" s="16" t="s">
        <v>81</v>
      </c>
      <c r="BK333" s="145">
        <f>ROUND(I333*H333,2)</f>
        <v>0</v>
      </c>
      <c r="BL333" s="16" t="s">
        <v>216</v>
      </c>
      <c r="BM333" s="144" t="s">
        <v>184</v>
      </c>
    </row>
    <row r="334" spans="2:65" s="1" customFormat="1" ht="19.5">
      <c r="B334" s="31"/>
      <c r="D334" s="146" t="s">
        <v>129</v>
      </c>
      <c r="F334" s="147" t="s">
        <v>323</v>
      </c>
      <c r="I334" s="148"/>
      <c r="L334" s="31"/>
      <c r="M334" s="149"/>
      <c r="T334" s="55"/>
      <c r="AT334" s="16" t="s">
        <v>129</v>
      </c>
      <c r="AU334" s="16" t="s">
        <v>83</v>
      </c>
    </row>
    <row r="335" spans="2:65" s="12" customFormat="1">
      <c r="B335" s="150"/>
      <c r="D335" s="146" t="s">
        <v>131</v>
      </c>
      <c r="E335" s="151" t="s">
        <v>1</v>
      </c>
      <c r="F335" s="152" t="s">
        <v>156</v>
      </c>
      <c r="H335" s="151" t="s">
        <v>1</v>
      </c>
      <c r="I335" s="153"/>
      <c r="L335" s="150"/>
      <c r="M335" s="154"/>
      <c r="T335" s="155"/>
      <c r="AT335" s="151" t="s">
        <v>131</v>
      </c>
      <c r="AU335" s="151" t="s">
        <v>83</v>
      </c>
      <c r="AV335" s="12" t="s">
        <v>81</v>
      </c>
      <c r="AW335" s="12" t="s">
        <v>30</v>
      </c>
      <c r="AX335" s="12" t="s">
        <v>73</v>
      </c>
      <c r="AY335" s="151" t="s">
        <v>121</v>
      </c>
    </row>
    <row r="336" spans="2:65" s="13" customFormat="1">
      <c r="B336" s="156"/>
      <c r="D336" s="146" t="s">
        <v>131</v>
      </c>
      <c r="E336" s="157" t="s">
        <v>1</v>
      </c>
      <c r="F336" s="158" t="s">
        <v>81</v>
      </c>
      <c r="H336" s="159">
        <v>1</v>
      </c>
      <c r="I336" s="160"/>
      <c r="L336" s="156"/>
      <c r="M336" s="161"/>
      <c r="T336" s="162"/>
      <c r="AT336" s="157" t="s">
        <v>131</v>
      </c>
      <c r="AU336" s="157" t="s">
        <v>83</v>
      </c>
      <c r="AV336" s="13" t="s">
        <v>83</v>
      </c>
      <c r="AW336" s="13" t="s">
        <v>30</v>
      </c>
      <c r="AX336" s="13" t="s">
        <v>73</v>
      </c>
      <c r="AY336" s="157" t="s">
        <v>121</v>
      </c>
    </row>
    <row r="337" spans="2:65" s="14" customFormat="1">
      <c r="B337" s="163"/>
      <c r="D337" s="146" t="s">
        <v>131</v>
      </c>
      <c r="E337" s="164" t="s">
        <v>1</v>
      </c>
      <c r="F337" s="165" t="s">
        <v>166</v>
      </c>
      <c r="H337" s="166">
        <v>1</v>
      </c>
      <c r="I337" s="167"/>
      <c r="L337" s="163"/>
      <c r="M337" s="168"/>
      <c r="T337" s="169"/>
      <c r="AT337" s="164" t="s">
        <v>131</v>
      </c>
      <c r="AU337" s="164" t="s">
        <v>83</v>
      </c>
      <c r="AV337" s="14" t="s">
        <v>128</v>
      </c>
      <c r="AW337" s="14" t="s">
        <v>30</v>
      </c>
      <c r="AX337" s="14" t="s">
        <v>81</v>
      </c>
      <c r="AY337" s="164" t="s">
        <v>121</v>
      </c>
    </row>
    <row r="338" spans="2:65" s="1" customFormat="1" ht="16.5" customHeight="1">
      <c r="B338" s="31"/>
      <c r="C338" s="170">
        <v>35</v>
      </c>
      <c r="D338" s="170" t="s">
        <v>247</v>
      </c>
      <c r="E338" s="171" t="s">
        <v>324</v>
      </c>
      <c r="F338" s="172" t="s">
        <v>325</v>
      </c>
      <c r="G338" s="173" t="s">
        <v>249</v>
      </c>
      <c r="H338" s="174">
        <v>1</v>
      </c>
      <c r="I338" s="175"/>
      <c r="J338" s="176">
        <f>ROUND(I338*H338,2)</f>
        <v>0</v>
      </c>
      <c r="K338" s="177"/>
      <c r="L338" s="178"/>
      <c r="M338" s="179" t="s">
        <v>1</v>
      </c>
      <c r="N338" s="180" t="s">
        <v>38</v>
      </c>
      <c r="P338" s="142">
        <f>O338*H338</f>
        <v>0</v>
      </c>
      <c r="Q338" s="142">
        <v>0</v>
      </c>
      <c r="R338" s="142">
        <f>Q338*H338</f>
        <v>0</v>
      </c>
      <c r="S338" s="142">
        <v>0</v>
      </c>
      <c r="T338" s="143">
        <f>S338*H338</f>
        <v>0</v>
      </c>
      <c r="AR338" s="144" t="s">
        <v>250</v>
      </c>
      <c r="AT338" s="144" t="s">
        <v>247</v>
      </c>
      <c r="AU338" s="144" t="s">
        <v>83</v>
      </c>
      <c r="AY338" s="16" t="s">
        <v>121</v>
      </c>
      <c r="BE338" s="145">
        <f>IF(N338="základní",J338,0)</f>
        <v>0</v>
      </c>
      <c r="BF338" s="145">
        <f>IF(N338="snížená",J338,0)</f>
        <v>0</v>
      </c>
      <c r="BG338" s="145">
        <f>IF(N338="zákl. přenesená",J338,0)</f>
        <v>0</v>
      </c>
      <c r="BH338" s="145">
        <f>IF(N338="sníž. přenesená",J338,0)</f>
        <v>0</v>
      </c>
      <c r="BI338" s="145">
        <f>IF(N338="nulová",J338,0)</f>
        <v>0</v>
      </c>
      <c r="BJ338" s="16" t="s">
        <v>81</v>
      </c>
      <c r="BK338" s="145">
        <f>ROUND(I338*H338,2)</f>
        <v>0</v>
      </c>
      <c r="BL338" s="16" t="s">
        <v>216</v>
      </c>
      <c r="BM338" s="144" t="s">
        <v>326</v>
      </c>
    </row>
    <row r="339" spans="2:65" s="1" customFormat="1">
      <c r="B339" s="31"/>
      <c r="D339" s="146" t="s">
        <v>129</v>
      </c>
      <c r="F339" s="147" t="s">
        <v>325</v>
      </c>
      <c r="I339" s="148"/>
      <c r="L339" s="31"/>
      <c r="M339" s="149"/>
      <c r="T339" s="55"/>
      <c r="AT339" s="16" t="s">
        <v>129</v>
      </c>
      <c r="AU339" s="16" t="s">
        <v>83</v>
      </c>
    </row>
    <row r="340" spans="2:65" s="13" customFormat="1">
      <c r="B340" s="156"/>
      <c r="D340" s="146" t="s">
        <v>131</v>
      </c>
      <c r="E340" s="157" t="s">
        <v>1</v>
      </c>
      <c r="F340" s="158" t="s">
        <v>81</v>
      </c>
      <c r="H340" s="159">
        <v>1</v>
      </c>
      <c r="I340" s="160"/>
      <c r="L340" s="156"/>
      <c r="M340" s="161"/>
      <c r="T340" s="162"/>
      <c r="AT340" s="157" t="s">
        <v>131</v>
      </c>
      <c r="AU340" s="157" t="s">
        <v>83</v>
      </c>
      <c r="AV340" s="13" t="s">
        <v>83</v>
      </c>
      <c r="AW340" s="13" t="s">
        <v>30</v>
      </c>
      <c r="AX340" s="13" t="s">
        <v>73</v>
      </c>
      <c r="AY340" s="157" t="s">
        <v>121</v>
      </c>
    </row>
    <row r="341" spans="2:65" s="14" customFormat="1">
      <c r="B341" s="163"/>
      <c r="D341" s="146" t="s">
        <v>131</v>
      </c>
      <c r="E341" s="164" t="s">
        <v>1</v>
      </c>
      <c r="F341" s="165" t="s">
        <v>166</v>
      </c>
      <c r="H341" s="166">
        <v>1</v>
      </c>
      <c r="I341" s="167"/>
      <c r="L341" s="163"/>
      <c r="M341" s="168"/>
      <c r="T341" s="169"/>
      <c r="AT341" s="164" t="s">
        <v>131</v>
      </c>
      <c r="AU341" s="164" t="s">
        <v>83</v>
      </c>
      <c r="AV341" s="14" t="s">
        <v>128</v>
      </c>
      <c r="AW341" s="14" t="s">
        <v>30</v>
      </c>
      <c r="AX341" s="14" t="s">
        <v>81</v>
      </c>
      <c r="AY341" s="164" t="s">
        <v>121</v>
      </c>
    </row>
    <row r="342" spans="2:65" s="1" customFormat="1" ht="24.2" customHeight="1">
      <c r="B342" s="31"/>
      <c r="C342" s="132">
        <v>36</v>
      </c>
      <c r="D342" s="132" t="s">
        <v>124</v>
      </c>
      <c r="E342" s="133" t="s">
        <v>328</v>
      </c>
      <c r="F342" s="134" t="s">
        <v>329</v>
      </c>
      <c r="G342" s="135" t="s">
        <v>330</v>
      </c>
      <c r="H342" s="136">
        <v>146.69999999999999</v>
      </c>
      <c r="I342" s="137"/>
      <c r="J342" s="138">
        <f>ROUND(I342*H342,2)</f>
        <v>0</v>
      </c>
      <c r="K342" s="139"/>
      <c r="L342" s="31"/>
      <c r="M342" s="140" t="s">
        <v>1</v>
      </c>
      <c r="N342" s="141" t="s">
        <v>38</v>
      </c>
      <c r="P342" s="142">
        <f>O342*H342</f>
        <v>0</v>
      </c>
      <c r="Q342" s="142">
        <v>0</v>
      </c>
      <c r="R342" s="142">
        <f>Q342*H342</f>
        <v>0</v>
      </c>
      <c r="S342" s="142">
        <v>0</v>
      </c>
      <c r="T342" s="143">
        <f>S342*H342</f>
        <v>0</v>
      </c>
      <c r="AR342" s="144" t="s">
        <v>216</v>
      </c>
      <c r="AT342" s="144" t="s">
        <v>124</v>
      </c>
      <c r="AU342" s="144" t="s">
        <v>83</v>
      </c>
      <c r="AY342" s="16" t="s">
        <v>121</v>
      </c>
      <c r="BE342" s="145">
        <f>IF(N342="základní",J342,0)</f>
        <v>0</v>
      </c>
      <c r="BF342" s="145">
        <f>IF(N342="snížená",J342,0)</f>
        <v>0</v>
      </c>
      <c r="BG342" s="145">
        <f>IF(N342="zákl. přenesená",J342,0)</f>
        <v>0</v>
      </c>
      <c r="BH342" s="145">
        <f>IF(N342="sníž. přenesená",J342,0)</f>
        <v>0</v>
      </c>
      <c r="BI342" s="145">
        <f>IF(N342="nulová",J342,0)</f>
        <v>0</v>
      </c>
      <c r="BJ342" s="16" t="s">
        <v>81</v>
      </c>
      <c r="BK342" s="145">
        <f>ROUND(I342*H342,2)</f>
        <v>0</v>
      </c>
      <c r="BL342" s="16" t="s">
        <v>216</v>
      </c>
      <c r="BM342" s="144" t="s">
        <v>331</v>
      </c>
    </row>
    <row r="343" spans="2:65" s="1" customFormat="1" ht="19.5">
      <c r="B343" s="31"/>
      <c r="D343" s="146" t="s">
        <v>129</v>
      </c>
      <c r="F343" s="147" t="s">
        <v>332</v>
      </c>
      <c r="I343" s="148"/>
      <c r="L343" s="31"/>
      <c r="M343" s="149"/>
      <c r="T343" s="55"/>
      <c r="AT343" s="16" t="s">
        <v>129</v>
      </c>
      <c r="AU343" s="16" t="s">
        <v>83</v>
      </c>
    </row>
    <row r="344" spans="2:65" s="13" customFormat="1">
      <c r="B344" s="156"/>
      <c r="D344" s="146" t="s">
        <v>131</v>
      </c>
      <c r="E344" s="157" t="s">
        <v>1</v>
      </c>
      <c r="F344" s="158" t="s">
        <v>333</v>
      </c>
      <c r="H344" s="159">
        <v>8.1</v>
      </c>
      <c r="I344" s="160"/>
      <c r="L344" s="156"/>
      <c r="M344" s="161"/>
      <c r="T344" s="162"/>
      <c r="AT344" s="157" t="s">
        <v>131</v>
      </c>
      <c r="AU344" s="157" t="s">
        <v>83</v>
      </c>
      <c r="AV344" s="13" t="s">
        <v>83</v>
      </c>
      <c r="AW344" s="13" t="s">
        <v>30</v>
      </c>
      <c r="AX344" s="13" t="s">
        <v>73</v>
      </c>
      <c r="AY344" s="157" t="s">
        <v>121</v>
      </c>
    </row>
    <row r="345" spans="2:65" s="13" customFormat="1">
      <c r="B345" s="156"/>
      <c r="D345" s="146" t="s">
        <v>131</v>
      </c>
      <c r="E345" s="157" t="s">
        <v>1</v>
      </c>
      <c r="F345" s="158" t="s">
        <v>334</v>
      </c>
      <c r="H345" s="159">
        <v>2.4</v>
      </c>
      <c r="I345" s="160"/>
      <c r="L345" s="156"/>
      <c r="M345" s="161"/>
      <c r="T345" s="162"/>
      <c r="AT345" s="157" t="s">
        <v>131</v>
      </c>
      <c r="AU345" s="157" t="s">
        <v>83</v>
      </c>
      <c r="AV345" s="13" t="s">
        <v>83</v>
      </c>
      <c r="AW345" s="13" t="s">
        <v>30</v>
      </c>
      <c r="AX345" s="13" t="s">
        <v>73</v>
      </c>
      <c r="AY345" s="157" t="s">
        <v>121</v>
      </c>
    </row>
    <row r="346" spans="2:65" s="13" customFormat="1">
      <c r="B346" s="156"/>
      <c r="D346" s="146" t="s">
        <v>131</v>
      </c>
      <c r="E346" s="157" t="s">
        <v>1</v>
      </c>
      <c r="F346" s="158" t="s">
        <v>335</v>
      </c>
      <c r="H346" s="159">
        <v>7.2</v>
      </c>
      <c r="I346" s="160"/>
      <c r="L346" s="156"/>
      <c r="M346" s="161"/>
      <c r="T346" s="162"/>
      <c r="AT346" s="157" t="s">
        <v>131</v>
      </c>
      <c r="AU346" s="157" t="s">
        <v>83</v>
      </c>
      <c r="AV346" s="13" t="s">
        <v>83</v>
      </c>
      <c r="AW346" s="13" t="s">
        <v>30</v>
      </c>
      <c r="AX346" s="13" t="s">
        <v>73</v>
      </c>
      <c r="AY346" s="157" t="s">
        <v>121</v>
      </c>
    </row>
    <row r="347" spans="2:65" s="13" customFormat="1">
      <c r="B347" s="156"/>
      <c r="D347" s="146" t="s">
        <v>131</v>
      </c>
      <c r="E347" s="157" t="s">
        <v>1</v>
      </c>
      <c r="F347" s="158" t="s">
        <v>336</v>
      </c>
      <c r="H347" s="159">
        <v>5.4</v>
      </c>
      <c r="I347" s="160"/>
      <c r="L347" s="156"/>
      <c r="M347" s="161"/>
      <c r="T347" s="162"/>
      <c r="AT347" s="157" t="s">
        <v>131</v>
      </c>
      <c r="AU347" s="157" t="s">
        <v>83</v>
      </c>
      <c r="AV347" s="13" t="s">
        <v>83</v>
      </c>
      <c r="AW347" s="13" t="s">
        <v>30</v>
      </c>
      <c r="AX347" s="13" t="s">
        <v>73</v>
      </c>
      <c r="AY347" s="157" t="s">
        <v>121</v>
      </c>
    </row>
    <row r="348" spans="2:65" s="13" customFormat="1">
      <c r="B348" s="156"/>
      <c r="D348" s="146" t="s">
        <v>131</v>
      </c>
      <c r="E348" s="157" t="s">
        <v>1</v>
      </c>
      <c r="F348" s="158" t="s">
        <v>337</v>
      </c>
      <c r="H348" s="159">
        <v>10.8</v>
      </c>
      <c r="I348" s="160"/>
      <c r="L348" s="156"/>
      <c r="M348" s="161"/>
      <c r="T348" s="162"/>
      <c r="AT348" s="157" t="s">
        <v>131</v>
      </c>
      <c r="AU348" s="157" t="s">
        <v>83</v>
      </c>
      <c r="AV348" s="13" t="s">
        <v>83</v>
      </c>
      <c r="AW348" s="13" t="s">
        <v>30</v>
      </c>
      <c r="AX348" s="13" t="s">
        <v>73</v>
      </c>
      <c r="AY348" s="157" t="s">
        <v>121</v>
      </c>
    </row>
    <row r="349" spans="2:65" s="13" customFormat="1">
      <c r="B349" s="156"/>
      <c r="D349" s="146" t="s">
        <v>131</v>
      </c>
      <c r="E349" s="157" t="s">
        <v>1</v>
      </c>
      <c r="F349" s="158" t="s">
        <v>465</v>
      </c>
      <c r="H349" s="159">
        <v>13.2</v>
      </c>
      <c r="I349" s="160"/>
      <c r="L349" s="156"/>
      <c r="M349" s="161"/>
      <c r="T349" s="162"/>
      <c r="AT349" s="157" t="s">
        <v>131</v>
      </c>
      <c r="AU349" s="157" t="s">
        <v>83</v>
      </c>
      <c r="AV349" s="13" t="s">
        <v>83</v>
      </c>
      <c r="AW349" s="13" t="s">
        <v>30</v>
      </c>
      <c r="AX349" s="13" t="s">
        <v>73</v>
      </c>
      <c r="AY349" s="157" t="s">
        <v>121</v>
      </c>
    </row>
    <row r="350" spans="2:65" s="13" customFormat="1">
      <c r="B350" s="156"/>
      <c r="D350" s="146" t="s">
        <v>131</v>
      </c>
      <c r="E350" s="157" t="s">
        <v>1</v>
      </c>
      <c r="F350" s="158" t="s">
        <v>338</v>
      </c>
      <c r="H350" s="159">
        <v>12</v>
      </c>
      <c r="I350" s="160"/>
      <c r="L350" s="156"/>
      <c r="M350" s="161"/>
      <c r="T350" s="162"/>
      <c r="AT350" s="157" t="s">
        <v>131</v>
      </c>
      <c r="AU350" s="157" t="s">
        <v>83</v>
      </c>
      <c r="AV350" s="13" t="s">
        <v>83</v>
      </c>
      <c r="AW350" s="13" t="s">
        <v>30</v>
      </c>
      <c r="AX350" s="13" t="s">
        <v>73</v>
      </c>
      <c r="AY350" s="157" t="s">
        <v>121</v>
      </c>
    </row>
    <row r="351" spans="2:65" s="13" customFormat="1">
      <c r="B351" s="156"/>
      <c r="D351" s="146" t="s">
        <v>131</v>
      </c>
      <c r="E351" s="157" t="s">
        <v>1</v>
      </c>
      <c r="F351" s="158" t="s">
        <v>339</v>
      </c>
      <c r="H351" s="159">
        <v>3.6</v>
      </c>
      <c r="I351" s="160"/>
      <c r="L351" s="156"/>
      <c r="M351" s="161"/>
      <c r="T351" s="162"/>
      <c r="AT351" s="157" t="s">
        <v>131</v>
      </c>
      <c r="AU351" s="157" t="s">
        <v>83</v>
      </c>
      <c r="AV351" s="13" t="s">
        <v>83</v>
      </c>
      <c r="AW351" s="13" t="s">
        <v>30</v>
      </c>
      <c r="AX351" s="13" t="s">
        <v>73</v>
      </c>
      <c r="AY351" s="157" t="s">
        <v>121</v>
      </c>
    </row>
    <row r="352" spans="2:65" s="13" customFormat="1">
      <c r="B352" s="156"/>
      <c r="D352" s="146" t="s">
        <v>131</v>
      </c>
      <c r="E352" s="157" t="s">
        <v>1</v>
      </c>
      <c r="F352" s="158" t="s">
        <v>340</v>
      </c>
      <c r="H352" s="159">
        <v>4.8</v>
      </c>
      <c r="I352" s="160"/>
      <c r="L352" s="156"/>
      <c r="M352" s="161"/>
      <c r="T352" s="162"/>
      <c r="AT352" s="157" t="s">
        <v>131</v>
      </c>
      <c r="AU352" s="157" t="s">
        <v>83</v>
      </c>
      <c r="AV352" s="13" t="s">
        <v>83</v>
      </c>
      <c r="AW352" s="13" t="s">
        <v>30</v>
      </c>
      <c r="AX352" s="13" t="s">
        <v>73</v>
      </c>
      <c r="AY352" s="157" t="s">
        <v>121</v>
      </c>
    </row>
    <row r="353" spans="2:65" s="13" customFormat="1">
      <c r="B353" s="156"/>
      <c r="D353" s="146" t="s">
        <v>131</v>
      </c>
      <c r="E353" s="157" t="s">
        <v>1</v>
      </c>
      <c r="F353" s="158" t="s">
        <v>341</v>
      </c>
      <c r="H353" s="159">
        <v>6</v>
      </c>
      <c r="I353" s="160"/>
      <c r="L353" s="156"/>
      <c r="M353" s="161"/>
      <c r="T353" s="162"/>
      <c r="AT353" s="157" t="s">
        <v>131</v>
      </c>
      <c r="AU353" s="157" t="s">
        <v>83</v>
      </c>
      <c r="AV353" s="13" t="s">
        <v>83</v>
      </c>
      <c r="AW353" s="13" t="s">
        <v>30</v>
      </c>
      <c r="AX353" s="13" t="s">
        <v>73</v>
      </c>
      <c r="AY353" s="157" t="s">
        <v>121</v>
      </c>
    </row>
    <row r="354" spans="2:65" s="13" customFormat="1">
      <c r="B354" s="156"/>
      <c r="D354" s="146" t="s">
        <v>131</v>
      </c>
      <c r="E354" s="157" t="s">
        <v>1</v>
      </c>
      <c r="F354" s="158" t="s">
        <v>342</v>
      </c>
      <c r="H354" s="159">
        <v>3.6</v>
      </c>
      <c r="I354" s="160"/>
      <c r="L354" s="156"/>
      <c r="M354" s="161"/>
      <c r="T354" s="162"/>
      <c r="AT354" s="157" t="s">
        <v>131</v>
      </c>
      <c r="AU354" s="157" t="s">
        <v>83</v>
      </c>
      <c r="AV354" s="13" t="s">
        <v>83</v>
      </c>
      <c r="AW354" s="13" t="s">
        <v>30</v>
      </c>
      <c r="AX354" s="13" t="s">
        <v>73</v>
      </c>
      <c r="AY354" s="157" t="s">
        <v>121</v>
      </c>
    </row>
    <row r="355" spans="2:65" s="13" customFormat="1">
      <c r="B355" s="156"/>
      <c r="D355" s="146" t="s">
        <v>131</v>
      </c>
      <c r="E355" s="157" t="s">
        <v>1</v>
      </c>
      <c r="F355" s="158" t="s">
        <v>343</v>
      </c>
      <c r="H355" s="159">
        <v>2.7</v>
      </c>
      <c r="I355" s="160"/>
      <c r="L355" s="156"/>
      <c r="M355" s="161"/>
      <c r="T355" s="162"/>
      <c r="AT355" s="157" t="s">
        <v>131</v>
      </c>
      <c r="AU355" s="157" t="s">
        <v>83</v>
      </c>
      <c r="AV355" s="13" t="s">
        <v>83</v>
      </c>
      <c r="AW355" s="13" t="s">
        <v>30</v>
      </c>
      <c r="AX355" s="13" t="s">
        <v>73</v>
      </c>
      <c r="AY355" s="157" t="s">
        <v>121</v>
      </c>
    </row>
    <row r="356" spans="2:65" s="13" customFormat="1">
      <c r="B356" s="156"/>
      <c r="D356" s="146" t="s">
        <v>131</v>
      </c>
      <c r="E356" s="157" t="s">
        <v>1</v>
      </c>
      <c r="F356" s="158" t="s">
        <v>344</v>
      </c>
      <c r="H356" s="159">
        <v>21.6</v>
      </c>
      <c r="I356" s="160"/>
      <c r="L356" s="156"/>
      <c r="M356" s="161"/>
      <c r="T356" s="162"/>
      <c r="AT356" s="157" t="s">
        <v>131</v>
      </c>
      <c r="AU356" s="157" t="s">
        <v>83</v>
      </c>
      <c r="AV356" s="13" t="s">
        <v>83</v>
      </c>
      <c r="AW356" s="13" t="s">
        <v>30</v>
      </c>
      <c r="AX356" s="13" t="s">
        <v>73</v>
      </c>
      <c r="AY356" s="157" t="s">
        <v>121</v>
      </c>
    </row>
    <row r="357" spans="2:65" s="13" customFormat="1">
      <c r="B357" s="156"/>
      <c r="D357" s="146" t="s">
        <v>131</v>
      </c>
      <c r="E357" s="157" t="s">
        <v>1</v>
      </c>
      <c r="F357" s="158" t="s">
        <v>345</v>
      </c>
      <c r="H357" s="159">
        <v>24</v>
      </c>
      <c r="I357" s="160"/>
      <c r="L357" s="156"/>
      <c r="M357" s="161"/>
      <c r="T357" s="162"/>
      <c r="AT357" s="157" t="s">
        <v>131</v>
      </c>
      <c r="AU357" s="157" t="s">
        <v>83</v>
      </c>
      <c r="AV357" s="13" t="s">
        <v>83</v>
      </c>
      <c r="AW357" s="13" t="s">
        <v>30</v>
      </c>
      <c r="AX357" s="13" t="s">
        <v>73</v>
      </c>
      <c r="AY357" s="157" t="s">
        <v>121</v>
      </c>
    </row>
    <row r="358" spans="2:65" s="13" customFormat="1">
      <c r="B358" s="156"/>
      <c r="D358" s="146" t="s">
        <v>131</v>
      </c>
      <c r="E358" s="157" t="s">
        <v>1</v>
      </c>
      <c r="F358" s="158" t="s">
        <v>337</v>
      </c>
      <c r="H358" s="159">
        <v>10.8</v>
      </c>
      <c r="I358" s="160"/>
      <c r="L358" s="156"/>
      <c r="M358" s="161"/>
      <c r="T358" s="162"/>
      <c r="AT358" s="157" t="s">
        <v>131</v>
      </c>
      <c r="AU358" s="157" t="s">
        <v>83</v>
      </c>
      <c r="AV358" s="13" t="s">
        <v>83</v>
      </c>
      <c r="AW358" s="13" t="s">
        <v>30</v>
      </c>
      <c r="AX358" s="13" t="s">
        <v>73</v>
      </c>
      <c r="AY358" s="157" t="s">
        <v>121</v>
      </c>
    </row>
    <row r="359" spans="2:65" s="13" customFormat="1">
      <c r="B359" s="156"/>
      <c r="D359" s="146" t="s">
        <v>131</v>
      </c>
      <c r="E359" s="157" t="s">
        <v>1</v>
      </c>
      <c r="F359" s="158" t="s">
        <v>346</v>
      </c>
      <c r="H359" s="159">
        <v>10.5</v>
      </c>
      <c r="I359" s="160"/>
      <c r="L359" s="156"/>
      <c r="M359" s="161"/>
      <c r="T359" s="162"/>
      <c r="AT359" s="157" t="s">
        <v>131</v>
      </c>
      <c r="AU359" s="157" t="s">
        <v>83</v>
      </c>
      <c r="AV359" s="13" t="s">
        <v>83</v>
      </c>
      <c r="AW359" s="13" t="s">
        <v>30</v>
      </c>
      <c r="AX359" s="13" t="s">
        <v>73</v>
      </c>
      <c r="AY359" s="157" t="s">
        <v>121</v>
      </c>
    </row>
    <row r="360" spans="2:65" s="14" customFormat="1">
      <c r="B360" s="163"/>
      <c r="D360" s="146" t="s">
        <v>131</v>
      </c>
      <c r="E360" s="164" t="s">
        <v>1</v>
      </c>
      <c r="F360" s="165" t="s">
        <v>166</v>
      </c>
      <c r="H360" s="166">
        <v>146.69999999999999</v>
      </c>
      <c r="I360" s="167"/>
      <c r="L360" s="163"/>
      <c r="M360" s="168"/>
      <c r="T360" s="169"/>
      <c r="AT360" s="164" t="s">
        <v>131</v>
      </c>
      <c r="AU360" s="164" t="s">
        <v>83</v>
      </c>
      <c r="AV360" s="14" t="s">
        <v>128</v>
      </c>
      <c r="AW360" s="14" t="s">
        <v>30</v>
      </c>
      <c r="AX360" s="14" t="s">
        <v>81</v>
      </c>
      <c r="AY360" s="164" t="s">
        <v>121</v>
      </c>
    </row>
    <row r="361" spans="2:65" s="1" customFormat="1" ht="16.5" customHeight="1">
      <c r="B361" s="31"/>
      <c r="C361" s="170">
        <v>37</v>
      </c>
      <c r="D361" s="170" t="s">
        <v>247</v>
      </c>
      <c r="E361" s="171" t="s">
        <v>347</v>
      </c>
      <c r="F361" s="172" t="s">
        <v>348</v>
      </c>
      <c r="G361" s="173" t="s">
        <v>330</v>
      </c>
      <c r="H361" s="174">
        <v>146.69999999999999</v>
      </c>
      <c r="I361" s="175"/>
      <c r="J361" s="176">
        <f>ROUND(I361*H361,2)</f>
        <v>0</v>
      </c>
      <c r="K361" s="177"/>
      <c r="L361" s="178"/>
      <c r="M361" s="179" t="s">
        <v>1</v>
      </c>
      <c r="N361" s="180" t="s">
        <v>38</v>
      </c>
      <c r="P361" s="142">
        <f>O361*H361</f>
        <v>0</v>
      </c>
      <c r="Q361" s="142">
        <v>0</v>
      </c>
      <c r="R361" s="142">
        <f>Q361*H361</f>
        <v>0</v>
      </c>
      <c r="S361" s="142">
        <v>0</v>
      </c>
      <c r="T361" s="143">
        <f>S361*H361</f>
        <v>0</v>
      </c>
      <c r="AR361" s="144" t="s">
        <v>250</v>
      </c>
      <c r="AT361" s="144" t="s">
        <v>247</v>
      </c>
      <c r="AU361" s="144" t="s">
        <v>83</v>
      </c>
      <c r="AY361" s="16" t="s">
        <v>121</v>
      </c>
      <c r="BE361" s="145">
        <f>IF(N361="základní",J361,0)</f>
        <v>0</v>
      </c>
      <c r="BF361" s="145">
        <f>IF(N361="snížená",J361,0)</f>
        <v>0</v>
      </c>
      <c r="BG361" s="145">
        <f>IF(N361="zákl. přenesená",J361,0)</f>
        <v>0</v>
      </c>
      <c r="BH361" s="145">
        <f>IF(N361="sníž. přenesená",J361,0)</f>
        <v>0</v>
      </c>
      <c r="BI361" s="145">
        <f>IF(N361="nulová",J361,0)</f>
        <v>0</v>
      </c>
      <c r="BJ361" s="16" t="s">
        <v>81</v>
      </c>
      <c r="BK361" s="145">
        <f>ROUND(I361*H361,2)</f>
        <v>0</v>
      </c>
      <c r="BL361" s="16" t="s">
        <v>216</v>
      </c>
      <c r="BM361" s="144" t="s">
        <v>349</v>
      </c>
    </row>
    <row r="362" spans="2:65" s="1" customFormat="1">
      <c r="B362" s="31"/>
      <c r="D362" s="146" t="s">
        <v>129</v>
      </c>
      <c r="F362" s="147" t="s">
        <v>348</v>
      </c>
      <c r="I362" s="148"/>
      <c r="L362" s="31"/>
      <c r="M362" s="149"/>
      <c r="T362" s="55"/>
      <c r="AT362" s="16" t="s">
        <v>129</v>
      </c>
      <c r="AU362" s="16" t="s">
        <v>83</v>
      </c>
    </row>
    <row r="363" spans="2:65" s="1" customFormat="1" ht="33" customHeight="1">
      <c r="B363" s="31"/>
      <c r="C363" s="132">
        <v>38</v>
      </c>
      <c r="D363" s="132" t="s">
        <v>124</v>
      </c>
      <c r="E363" s="133" t="s">
        <v>350</v>
      </c>
      <c r="F363" s="134" t="s">
        <v>351</v>
      </c>
      <c r="G363" s="135" t="s">
        <v>215</v>
      </c>
      <c r="H363" s="136">
        <v>3.8650000000000002</v>
      </c>
      <c r="I363" s="137"/>
      <c r="J363" s="138">
        <f>ROUND(I363*H363,2)</f>
        <v>0</v>
      </c>
      <c r="K363" s="139"/>
      <c r="L363" s="31"/>
      <c r="M363" s="140" t="s">
        <v>1</v>
      </c>
      <c r="N363" s="141" t="s">
        <v>38</v>
      </c>
      <c r="P363" s="142">
        <f>O363*H363</f>
        <v>0</v>
      </c>
      <c r="Q363" s="142">
        <v>0</v>
      </c>
      <c r="R363" s="142">
        <f>Q363*H363</f>
        <v>0</v>
      </c>
      <c r="S363" s="142">
        <v>0</v>
      </c>
      <c r="T363" s="143">
        <f>S363*H363</f>
        <v>0</v>
      </c>
      <c r="AR363" s="144" t="s">
        <v>216</v>
      </c>
      <c r="AT363" s="144" t="s">
        <v>124</v>
      </c>
      <c r="AU363" s="144" t="s">
        <v>83</v>
      </c>
      <c r="AY363" s="16" t="s">
        <v>121</v>
      </c>
      <c r="BE363" s="145">
        <f>IF(N363="základní",J363,0)</f>
        <v>0</v>
      </c>
      <c r="BF363" s="145">
        <f>IF(N363="snížená",J363,0)</f>
        <v>0</v>
      </c>
      <c r="BG363" s="145">
        <f>IF(N363="zákl. přenesená",J363,0)</f>
        <v>0</v>
      </c>
      <c r="BH363" s="145">
        <f>IF(N363="sníž. přenesená",J363,0)</f>
        <v>0</v>
      </c>
      <c r="BI363" s="145">
        <f>IF(N363="nulová",J363,0)</f>
        <v>0</v>
      </c>
      <c r="BJ363" s="16" t="s">
        <v>81</v>
      </c>
      <c r="BK363" s="145">
        <f>ROUND(I363*H363,2)</f>
        <v>0</v>
      </c>
      <c r="BL363" s="16" t="s">
        <v>216</v>
      </c>
      <c r="BM363" s="144" t="s">
        <v>352</v>
      </c>
    </row>
    <row r="364" spans="2:65" s="1" customFormat="1" ht="29.25">
      <c r="B364" s="31"/>
      <c r="D364" s="146" t="s">
        <v>129</v>
      </c>
      <c r="F364" s="147" t="s">
        <v>353</v>
      </c>
      <c r="I364" s="148"/>
      <c r="L364" s="31"/>
      <c r="M364" s="149"/>
      <c r="T364" s="55"/>
      <c r="AT364" s="16" t="s">
        <v>129</v>
      </c>
      <c r="AU364" s="16" t="s">
        <v>83</v>
      </c>
    </row>
    <row r="365" spans="2:65" s="11" customFormat="1" ht="22.9" customHeight="1">
      <c r="B365" s="120"/>
      <c r="D365" s="121" t="s">
        <v>72</v>
      </c>
      <c r="E365" s="130" t="s">
        <v>354</v>
      </c>
      <c r="F365" s="130" t="s">
        <v>355</v>
      </c>
      <c r="I365" s="123"/>
      <c r="J365" s="131">
        <f>BK365</f>
        <v>0</v>
      </c>
      <c r="L365" s="120"/>
      <c r="M365" s="125"/>
      <c r="P365" s="126">
        <f>SUM(P366:P447)</f>
        <v>0</v>
      </c>
      <c r="R365" s="126">
        <f>SUM(R366:R447)</f>
        <v>0</v>
      </c>
      <c r="T365" s="127">
        <f>SUM(T366:T447)</f>
        <v>0</v>
      </c>
      <c r="AR365" s="121" t="s">
        <v>83</v>
      </c>
      <c r="AT365" s="128" t="s">
        <v>72</v>
      </c>
      <c r="AU365" s="128" t="s">
        <v>81</v>
      </c>
      <c r="AY365" s="121" t="s">
        <v>121</v>
      </c>
      <c r="BK365" s="129">
        <f>SUM(BK366:BK447)</f>
        <v>0</v>
      </c>
    </row>
    <row r="366" spans="2:65" s="1" customFormat="1" ht="24.2" customHeight="1">
      <c r="B366" s="31"/>
      <c r="C366" s="132" t="s">
        <v>356</v>
      </c>
      <c r="D366" s="132" t="s">
        <v>124</v>
      </c>
      <c r="E366" s="133" t="s">
        <v>357</v>
      </c>
      <c r="F366" s="134" t="s">
        <v>358</v>
      </c>
      <c r="G366" s="135" t="s">
        <v>330</v>
      </c>
      <c r="H366" s="136">
        <v>146.69999999999999</v>
      </c>
      <c r="I366" s="137"/>
      <c r="J366" s="138">
        <f>ROUND(I366*H366,2)</f>
        <v>0</v>
      </c>
      <c r="K366" s="139"/>
      <c r="L366" s="31"/>
      <c r="M366" s="140" t="s">
        <v>1</v>
      </c>
      <c r="N366" s="141" t="s">
        <v>38</v>
      </c>
      <c r="P366" s="142">
        <f>O366*H366</f>
        <v>0</v>
      </c>
      <c r="Q366" s="142">
        <v>0</v>
      </c>
      <c r="R366" s="142">
        <f>Q366*H366</f>
        <v>0</v>
      </c>
      <c r="S366" s="142">
        <v>0</v>
      </c>
      <c r="T366" s="143">
        <f>S366*H366</f>
        <v>0</v>
      </c>
      <c r="AR366" s="144" t="s">
        <v>216</v>
      </c>
      <c r="AT366" s="144" t="s">
        <v>124</v>
      </c>
      <c r="AU366" s="144" t="s">
        <v>83</v>
      </c>
      <c r="AY366" s="16" t="s">
        <v>121</v>
      </c>
      <c r="BE366" s="145">
        <f>IF(N366="základní",J366,0)</f>
        <v>0</v>
      </c>
      <c r="BF366" s="145">
        <f>IF(N366="snížená",J366,0)</f>
        <v>0</v>
      </c>
      <c r="BG366" s="145">
        <f>IF(N366="zákl. přenesená",J366,0)</f>
        <v>0</v>
      </c>
      <c r="BH366" s="145">
        <f>IF(N366="sníž. přenesená",J366,0)</f>
        <v>0</v>
      </c>
      <c r="BI366" s="145">
        <f>IF(N366="nulová",J366,0)</f>
        <v>0</v>
      </c>
      <c r="BJ366" s="16" t="s">
        <v>81</v>
      </c>
      <c r="BK366" s="145">
        <f>ROUND(I366*H366,2)</f>
        <v>0</v>
      </c>
      <c r="BL366" s="16" t="s">
        <v>216</v>
      </c>
      <c r="BM366" s="144" t="s">
        <v>359</v>
      </c>
    </row>
    <row r="367" spans="2:65" s="1" customFormat="1" ht="19.5">
      <c r="B367" s="31"/>
      <c r="D367" s="146" t="s">
        <v>129</v>
      </c>
      <c r="F367" s="147" t="s">
        <v>360</v>
      </c>
      <c r="I367" s="148"/>
      <c r="L367" s="31"/>
      <c r="M367" s="149"/>
      <c r="T367" s="55"/>
      <c r="AT367" s="16" t="s">
        <v>129</v>
      </c>
      <c r="AU367" s="16" t="s">
        <v>83</v>
      </c>
    </row>
    <row r="368" spans="2:65" s="13" customFormat="1">
      <c r="B368" s="156"/>
      <c r="D368" s="146" t="s">
        <v>131</v>
      </c>
      <c r="E368" s="157" t="s">
        <v>1</v>
      </c>
      <c r="F368" s="158">
        <v>146.69999999999999</v>
      </c>
      <c r="H368" s="159">
        <v>146.69999999999999</v>
      </c>
      <c r="I368" s="160"/>
      <c r="L368" s="156"/>
      <c r="M368" s="161"/>
      <c r="T368" s="162"/>
      <c r="AT368" s="157" t="s">
        <v>131</v>
      </c>
      <c r="AU368" s="157" t="s">
        <v>83</v>
      </c>
      <c r="AV368" s="13" t="s">
        <v>83</v>
      </c>
      <c r="AW368" s="13" t="s">
        <v>30</v>
      </c>
      <c r="AX368" s="13" t="s">
        <v>73</v>
      </c>
      <c r="AY368" s="157" t="s">
        <v>121</v>
      </c>
    </row>
    <row r="369" spans="2:65" s="14" customFormat="1">
      <c r="B369" s="163"/>
      <c r="D369" s="146" t="s">
        <v>131</v>
      </c>
      <c r="E369" s="164" t="s">
        <v>1</v>
      </c>
      <c r="F369" s="165" t="s">
        <v>166</v>
      </c>
      <c r="H369" s="166">
        <v>146.69999999999999</v>
      </c>
      <c r="I369" s="167"/>
      <c r="L369" s="163"/>
      <c r="M369" s="168"/>
      <c r="T369" s="169"/>
      <c r="AT369" s="164" t="s">
        <v>131</v>
      </c>
      <c r="AU369" s="164" t="s">
        <v>83</v>
      </c>
      <c r="AV369" s="14" t="s">
        <v>128</v>
      </c>
      <c r="AW369" s="14" t="s">
        <v>30</v>
      </c>
      <c r="AX369" s="14" t="s">
        <v>81</v>
      </c>
      <c r="AY369" s="164" t="s">
        <v>121</v>
      </c>
    </row>
    <row r="370" spans="2:65" s="1" customFormat="1" ht="16.5" customHeight="1">
      <c r="B370" s="31"/>
      <c r="C370" s="170">
        <v>40</v>
      </c>
      <c r="D370" s="170" t="s">
        <v>247</v>
      </c>
      <c r="E370" s="171" t="s">
        <v>361</v>
      </c>
      <c r="F370" s="172" t="s">
        <v>362</v>
      </c>
      <c r="G370" s="173" t="s">
        <v>330</v>
      </c>
      <c r="H370" s="174">
        <v>146.69999999999999</v>
      </c>
      <c r="I370" s="175"/>
      <c r="J370" s="176">
        <f>ROUND(I370*H370,2)</f>
        <v>0</v>
      </c>
      <c r="K370" s="177"/>
      <c r="L370" s="178"/>
      <c r="M370" s="179" t="s">
        <v>1</v>
      </c>
      <c r="N370" s="180" t="s">
        <v>38</v>
      </c>
      <c r="P370" s="142">
        <f>O370*H370</f>
        <v>0</v>
      </c>
      <c r="Q370" s="142">
        <v>0</v>
      </c>
      <c r="R370" s="142">
        <f>Q370*H370</f>
        <v>0</v>
      </c>
      <c r="S370" s="142">
        <v>0</v>
      </c>
      <c r="T370" s="143">
        <f>S370*H370</f>
        <v>0</v>
      </c>
      <c r="AR370" s="144" t="s">
        <v>250</v>
      </c>
      <c r="AT370" s="144" t="s">
        <v>247</v>
      </c>
      <c r="AU370" s="144" t="s">
        <v>83</v>
      </c>
      <c r="AY370" s="16" t="s">
        <v>121</v>
      </c>
      <c r="BE370" s="145">
        <f>IF(N370="základní",J370,0)</f>
        <v>0</v>
      </c>
      <c r="BF370" s="145">
        <f>IF(N370="snížená",J370,0)</f>
        <v>0</v>
      </c>
      <c r="BG370" s="145">
        <f>IF(N370="zákl. přenesená",J370,0)</f>
        <v>0</v>
      </c>
      <c r="BH370" s="145">
        <f>IF(N370="sníž. přenesená",J370,0)</f>
        <v>0</v>
      </c>
      <c r="BI370" s="145">
        <f>IF(N370="nulová",J370,0)</f>
        <v>0</v>
      </c>
      <c r="BJ370" s="16" t="s">
        <v>81</v>
      </c>
      <c r="BK370" s="145">
        <f>ROUND(I370*H370,2)</f>
        <v>0</v>
      </c>
      <c r="BL370" s="16" t="s">
        <v>216</v>
      </c>
      <c r="BM370" s="144" t="s">
        <v>363</v>
      </c>
    </row>
    <row r="371" spans="2:65" s="1" customFormat="1">
      <c r="B371" s="31"/>
      <c r="D371" s="146" t="s">
        <v>129</v>
      </c>
      <c r="F371" s="147" t="s">
        <v>362</v>
      </c>
      <c r="I371" s="148"/>
      <c r="L371" s="31"/>
      <c r="M371" s="149"/>
      <c r="T371" s="55"/>
      <c r="AT371" s="16" t="s">
        <v>129</v>
      </c>
      <c r="AU371" s="16" t="s">
        <v>83</v>
      </c>
    </row>
    <row r="372" spans="2:65" s="1" customFormat="1" ht="24.2" customHeight="1">
      <c r="B372" s="31"/>
      <c r="C372" s="132">
        <v>41</v>
      </c>
      <c r="D372" s="132" t="s">
        <v>124</v>
      </c>
      <c r="E372" s="133" t="s">
        <v>364</v>
      </c>
      <c r="F372" s="134" t="s">
        <v>365</v>
      </c>
      <c r="G372" s="135" t="s">
        <v>330</v>
      </c>
      <c r="H372" s="136">
        <v>611.20000000000005</v>
      </c>
      <c r="I372" s="137"/>
      <c r="J372" s="138">
        <f>ROUND(I372*H372,2)</f>
        <v>0</v>
      </c>
      <c r="K372" s="139"/>
      <c r="L372" s="31"/>
      <c r="M372" s="140" t="s">
        <v>1</v>
      </c>
      <c r="N372" s="141" t="s">
        <v>38</v>
      </c>
      <c r="P372" s="142">
        <f>O372*H372</f>
        <v>0</v>
      </c>
      <c r="Q372" s="142">
        <v>0</v>
      </c>
      <c r="R372" s="142">
        <f>Q372*H372</f>
        <v>0</v>
      </c>
      <c r="S372" s="142">
        <v>0</v>
      </c>
      <c r="T372" s="143">
        <f>S372*H372</f>
        <v>0</v>
      </c>
      <c r="AR372" s="144" t="s">
        <v>216</v>
      </c>
      <c r="AT372" s="144" t="s">
        <v>124</v>
      </c>
      <c r="AU372" s="144" t="s">
        <v>83</v>
      </c>
      <c r="AY372" s="16" t="s">
        <v>121</v>
      </c>
      <c r="BE372" s="145">
        <f>IF(N372="základní",J372,0)</f>
        <v>0</v>
      </c>
      <c r="BF372" s="145">
        <f>IF(N372="snížená",J372,0)</f>
        <v>0</v>
      </c>
      <c r="BG372" s="145">
        <f>IF(N372="zákl. přenesená",J372,0)</f>
        <v>0</v>
      </c>
      <c r="BH372" s="145">
        <f>IF(N372="sníž. přenesená",J372,0)</f>
        <v>0</v>
      </c>
      <c r="BI372" s="145">
        <f>IF(N372="nulová",J372,0)</f>
        <v>0</v>
      </c>
      <c r="BJ372" s="16" t="s">
        <v>81</v>
      </c>
      <c r="BK372" s="145">
        <f>ROUND(I372*H372,2)</f>
        <v>0</v>
      </c>
      <c r="BL372" s="16" t="s">
        <v>216</v>
      </c>
      <c r="BM372" s="144" t="s">
        <v>366</v>
      </c>
    </row>
    <row r="373" spans="2:65" s="1" customFormat="1" ht="19.5">
      <c r="B373" s="31"/>
      <c r="D373" s="146" t="s">
        <v>129</v>
      </c>
      <c r="F373" s="147" t="s">
        <v>367</v>
      </c>
      <c r="I373" s="148"/>
      <c r="L373" s="31"/>
      <c r="M373" s="149"/>
      <c r="T373" s="55"/>
      <c r="AT373" s="16" t="s">
        <v>129</v>
      </c>
      <c r="AU373" s="16" t="s">
        <v>83</v>
      </c>
    </row>
    <row r="374" spans="2:65" s="12" customFormat="1">
      <c r="B374" s="150"/>
      <c r="D374" s="146" t="s">
        <v>131</v>
      </c>
      <c r="E374" s="151" t="s">
        <v>1</v>
      </c>
      <c r="F374" s="152" t="s">
        <v>132</v>
      </c>
      <c r="H374" s="151" t="s">
        <v>1</v>
      </c>
      <c r="I374" s="153"/>
      <c r="L374" s="150"/>
      <c r="M374" s="154"/>
      <c r="T374" s="155"/>
      <c r="AT374" s="151" t="s">
        <v>131</v>
      </c>
      <c r="AU374" s="151" t="s">
        <v>83</v>
      </c>
      <c r="AV374" s="12" t="s">
        <v>81</v>
      </c>
      <c r="AW374" s="12" t="s">
        <v>30</v>
      </c>
      <c r="AX374" s="12" t="s">
        <v>73</v>
      </c>
      <c r="AY374" s="151" t="s">
        <v>121</v>
      </c>
    </row>
    <row r="375" spans="2:65" s="13" customFormat="1">
      <c r="B375" s="156"/>
      <c r="D375" s="146" t="s">
        <v>131</v>
      </c>
      <c r="E375" s="157" t="s">
        <v>1</v>
      </c>
      <c r="F375" s="158" t="s">
        <v>368</v>
      </c>
      <c r="H375" s="159">
        <v>19.8</v>
      </c>
      <c r="I375" s="160"/>
      <c r="L375" s="156"/>
      <c r="M375" s="161"/>
      <c r="T375" s="162"/>
      <c r="AT375" s="157" t="s">
        <v>131</v>
      </c>
      <c r="AU375" s="157" t="s">
        <v>83</v>
      </c>
      <c r="AV375" s="13" t="s">
        <v>83</v>
      </c>
      <c r="AW375" s="13" t="s">
        <v>30</v>
      </c>
      <c r="AX375" s="13" t="s">
        <v>73</v>
      </c>
      <c r="AY375" s="157" t="s">
        <v>121</v>
      </c>
    </row>
    <row r="376" spans="2:65" s="12" customFormat="1">
      <c r="B376" s="150"/>
      <c r="D376" s="146" t="s">
        <v>131</v>
      </c>
      <c r="E376" s="151" t="s">
        <v>1</v>
      </c>
      <c r="F376" s="152" t="s">
        <v>134</v>
      </c>
      <c r="H376" s="151" t="s">
        <v>1</v>
      </c>
      <c r="I376" s="153"/>
      <c r="L376" s="150"/>
      <c r="M376" s="154"/>
      <c r="T376" s="155"/>
      <c r="AT376" s="151" t="s">
        <v>131</v>
      </c>
      <c r="AU376" s="151" t="s">
        <v>83</v>
      </c>
      <c r="AV376" s="12" t="s">
        <v>81</v>
      </c>
      <c r="AW376" s="12" t="s">
        <v>30</v>
      </c>
      <c r="AX376" s="12" t="s">
        <v>73</v>
      </c>
      <c r="AY376" s="151" t="s">
        <v>121</v>
      </c>
    </row>
    <row r="377" spans="2:65" s="13" customFormat="1">
      <c r="B377" s="156"/>
      <c r="D377" s="146" t="s">
        <v>131</v>
      </c>
      <c r="E377" s="157" t="s">
        <v>1</v>
      </c>
      <c r="F377" s="158" t="s">
        <v>369</v>
      </c>
      <c r="H377" s="159">
        <v>11.2</v>
      </c>
      <c r="I377" s="160"/>
      <c r="L377" s="156"/>
      <c r="M377" s="161"/>
      <c r="T377" s="162"/>
      <c r="AT377" s="157" t="s">
        <v>131</v>
      </c>
      <c r="AU377" s="157" t="s">
        <v>83</v>
      </c>
      <c r="AV377" s="13" t="s">
        <v>83</v>
      </c>
      <c r="AW377" s="13" t="s">
        <v>30</v>
      </c>
      <c r="AX377" s="13" t="s">
        <v>73</v>
      </c>
      <c r="AY377" s="157" t="s">
        <v>121</v>
      </c>
    </row>
    <row r="378" spans="2:65" s="12" customFormat="1">
      <c r="B378" s="150"/>
      <c r="D378" s="146" t="s">
        <v>131</v>
      </c>
      <c r="E378" s="151" t="s">
        <v>1</v>
      </c>
      <c r="F378" s="152" t="s">
        <v>136</v>
      </c>
      <c r="H378" s="151" t="s">
        <v>1</v>
      </c>
      <c r="I378" s="153"/>
      <c r="L378" s="150"/>
      <c r="M378" s="154"/>
      <c r="T378" s="155"/>
      <c r="AT378" s="151" t="s">
        <v>131</v>
      </c>
      <c r="AU378" s="151" t="s">
        <v>83</v>
      </c>
      <c r="AV378" s="12" t="s">
        <v>81</v>
      </c>
      <c r="AW378" s="12" t="s">
        <v>30</v>
      </c>
      <c r="AX378" s="12" t="s">
        <v>73</v>
      </c>
      <c r="AY378" s="151" t="s">
        <v>121</v>
      </c>
    </row>
    <row r="379" spans="2:65" s="13" customFormat="1">
      <c r="B379" s="156"/>
      <c r="D379" s="146" t="s">
        <v>131</v>
      </c>
      <c r="E379" s="157" t="s">
        <v>1</v>
      </c>
      <c r="F379" s="158" t="s">
        <v>370</v>
      </c>
      <c r="H379" s="159">
        <v>33.6</v>
      </c>
      <c r="I379" s="160"/>
      <c r="L379" s="156"/>
      <c r="M379" s="161"/>
      <c r="T379" s="162"/>
      <c r="AT379" s="157" t="s">
        <v>131</v>
      </c>
      <c r="AU379" s="157" t="s">
        <v>83</v>
      </c>
      <c r="AV379" s="13" t="s">
        <v>83</v>
      </c>
      <c r="AW379" s="13" t="s">
        <v>30</v>
      </c>
      <c r="AX379" s="13" t="s">
        <v>73</v>
      </c>
      <c r="AY379" s="157" t="s">
        <v>121</v>
      </c>
    </row>
    <row r="380" spans="2:65" s="12" customFormat="1">
      <c r="B380" s="150"/>
      <c r="D380" s="146" t="s">
        <v>131</v>
      </c>
      <c r="E380" s="151" t="s">
        <v>1</v>
      </c>
      <c r="F380" s="152" t="s">
        <v>138</v>
      </c>
      <c r="H380" s="151" t="s">
        <v>1</v>
      </c>
      <c r="I380" s="153"/>
      <c r="L380" s="150"/>
      <c r="M380" s="154"/>
      <c r="T380" s="155"/>
      <c r="AT380" s="151" t="s">
        <v>131</v>
      </c>
      <c r="AU380" s="151" t="s">
        <v>83</v>
      </c>
      <c r="AV380" s="12" t="s">
        <v>81</v>
      </c>
      <c r="AW380" s="12" t="s">
        <v>30</v>
      </c>
      <c r="AX380" s="12" t="s">
        <v>73</v>
      </c>
      <c r="AY380" s="151" t="s">
        <v>121</v>
      </c>
    </row>
    <row r="381" spans="2:65" s="13" customFormat="1">
      <c r="B381" s="156"/>
      <c r="D381" s="146" t="s">
        <v>131</v>
      </c>
      <c r="E381" s="157" t="s">
        <v>1</v>
      </c>
      <c r="F381" s="158" t="s">
        <v>371</v>
      </c>
      <c r="H381" s="159">
        <v>30</v>
      </c>
      <c r="I381" s="160"/>
      <c r="L381" s="156"/>
      <c r="M381" s="161"/>
      <c r="T381" s="162"/>
      <c r="AT381" s="157" t="s">
        <v>131</v>
      </c>
      <c r="AU381" s="157" t="s">
        <v>83</v>
      </c>
      <c r="AV381" s="13" t="s">
        <v>83</v>
      </c>
      <c r="AW381" s="13" t="s">
        <v>30</v>
      </c>
      <c r="AX381" s="13" t="s">
        <v>73</v>
      </c>
      <c r="AY381" s="157" t="s">
        <v>121</v>
      </c>
    </row>
    <row r="382" spans="2:65" s="12" customFormat="1">
      <c r="B382" s="150"/>
      <c r="D382" s="146" t="s">
        <v>131</v>
      </c>
      <c r="E382" s="151" t="s">
        <v>1</v>
      </c>
      <c r="F382" s="152" t="s">
        <v>140</v>
      </c>
      <c r="H382" s="151" t="s">
        <v>1</v>
      </c>
      <c r="I382" s="153"/>
      <c r="L382" s="150"/>
      <c r="M382" s="154"/>
      <c r="T382" s="155"/>
      <c r="AT382" s="151" t="s">
        <v>131</v>
      </c>
      <c r="AU382" s="151" t="s">
        <v>83</v>
      </c>
      <c r="AV382" s="12" t="s">
        <v>81</v>
      </c>
      <c r="AW382" s="12" t="s">
        <v>30</v>
      </c>
      <c r="AX382" s="12" t="s">
        <v>73</v>
      </c>
      <c r="AY382" s="151" t="s">
        <v>121</v>
      </c>
    </row>
    <row r="383" spans="2:65" s="13" customFormat="1">
      <c r="B383" s="156"/>
      <c r="D383" s="146" t="s">
        <v>131</v>
      </c>
      <c r="E383" s="157" t="s">
        <v>1</v>
      </c>
      <c r="F383" s="158" t="s">
        <v>372</v>
      </c>
      <c r="H383" s="159">
        <v>43.2</v>
      </c>
      <c r="I383" s="160"/>
      <c r="L383" s="156"/>
      <c r="M383" s="161"/>
      <c r="T383" s="162"/>
      <c r="AT383" s="157" t="s">
        <v>131</v>
      </c>
      <c r="AU383" s="157" t="s">
        <v>83</v>
      </c>
      <c r="AV383" s="13" t="s">
        <v>83</v>
      </c>
      <c r="AW383" s="13" t="s">
        <v>30</v>
      </c>
      <c r="AX383" s="13" t="s">
        <v>73</v>
      </c>
      <c r="AY383" s="157" t="s">
        <v>121</v>
      </c>
    </row>
    <row r="384" spans="2:65" s="12" customFormat="1">
      <c r="B384" s="150"/>
      <c r="D384" s="146" t="s">
        <v>131</v>
      </c>
      <c r="E384" s="151" t="s">
        <v>1</v>
      </c>
      <c r="F384" s="152" t="s">
        <v>142</v>
      </c>
      <c r="H384" s="151" t="s">
        <v>1</v>
      </c>
      <c r="I384" s="153"/>
      <c r="L384" s="150"/>
      <c r="M384" s="154"/>
      <c r="T384" s="155"/>
      <c r="AT384" s="151" t="s">
        <v>131</v>
      </c>
      <c r="AU384" s="151" t="s">
        <v>83</v>
      </c>
      <c r="AV384" s="12" t="s">
        <v>81</v>
      </c>
      <c r="AW384" s="12" t="s">
        <v>30</v>
      </c>
      <c r="AX384" s="12" t="s">
        <v>73</v>
      </c>
      <c r="AY384" s="151" t="s">
        <v>121</v>
      </c>
    </row>
    <row r="385" spans="2:51" s="13" customFormat="1">
      <c r="B385" s="156"/>
      <c r="D385" s="146" t="s">
        <v>131</v>
      </c>
      <c r="E385" s="157" t="s">
        <v>1</v>
      </c>
      <c r="F385" s="158" t="s">
        <v>466</v>
      </c>
      <c r="H385" s="159">
        <v>61.6</v>
      </c>
      <c r="I385" s="160"/>
      <c r="L385" s="156"/>
      <c r="M385" s="161"/>
      <c r="T385" s="162"/>
      <c r="AT385" s="157" t="s">
        <v>131</v>
      </c>
      <c r="AU385" s="157" t="s">
        <v>83</v>
      </c>
      <c r="AV385" s="13" t="s">
        <v>83</v>
      </c>
      <c r="AW385" s="13" t="s">
        <v>30</v>
      </c>
      <c r="AX385" s="13" t="s">
        <v>73</v>
      </c>
      <c r="AY385" s="157" t="s">
        <v>121</v>
      </c>
    </row>
    <row r="386" spans="2:51" s="12" customFormat="1">
      <c r="B386" s="150"/>
      <c r="D386" s="146" t="s">
        <v>131</v>
      </c>
      <c r="E386" s="151" t="s">
        <v>1</v>
      </c>
      <c r="F386" s="152" t="s">
        <v>144</v>
      </c>
      <c r="H386" s="151" t="s">
        <v>1</v>
      </c>
      <c r="I386" s="153"/>
      <c r="L386" s="150"/>
      <c r="M386" s="154"/>
      <c r="T386" s="155"/>
      <c r="AT386" s="151" t="s">
        <v>131</v>
      </c>
      <c r="AU386" s="151" t="s">
        <v>83</v>
      </c>
      <c r="AV386" s="12" t="s">
        <v>81</v>
      </c>
      <c r="AW386" s="12" t="s">
        <v>30</v>
      </c>
      <c r="AX386" s="12" t="s">
        <v>73</v>
      </c>
      <c r="AY386" s="151" t="s">
        <v>121</v>
      </c>
    </row>
    <row r="387" spans="2:51" s="13" customFormat="1">
      <c r="B387" s="156"/>
      <c r="D387" s="146" t="s">
        <v>131</v>
      </c>
      <c r="E387" s="157" t="s">
        <v>1</v>
      </c>
      <c r="F387" s="158" t="s">
        <v>373</v>
      </c>
      <c r="H387" s="159">
        <v>53.6</v>
      </c>
      <c r="I387" s="160"/>
      <c r="L387" s="156"/>
      <c r="M387" s="161"/>
      <c r="T387" s="162"/>
      <c r="AT387" s="157" t="s">
        <v>131</v>
      </c>
      <c r="AU387" s="157" t="s">
        <v>83</v>
      </c>
      <c r="AV387" s="13" t="s">
        <v>83</v>
      </c>
      <c r="AW387" s="13" t="s">
        <v>30</v>
      </c>
      <c r="AX387" s="13" t="s">
        <v>73</v>
      </c>
      <c r="AY387" s="157" t="s">
        <v>121</v>
      </c>
    </row>
    <row r="388" spans="2:51" s="12" customFormat="1">
      <c r="B388" s="150"/>
      <c r="D388" s="146" t="s">
        <v>131</v>
      </c>
      <c r="E388" s="151" t="s">
        <v>1</v>
      </c>
      <c r="F388" s="152" t="s">
        <v>146</v>
      </c>
      <c r="H388" s="151" t="s">
        <v>1</v>
      </c>
      <c r="I388" s="153"/>
      <c r="L388" s="150"/>
      <c r="M388" s="154"/>
      <c r="T388" s="155"/>
      <c r="AT388" s="151" t="s">
        <v>131</v>
      </c>
      <c r="AU388" s="151" t="s">
        <v>83</v>
      </c>
      <c r="AV388" s="12" t="s">
        <v>81</v>
      </c>
      <c r="AW388" s="12" t="s">
        <v>30</v>
      </c>
      <c r="AX388" s="12" t="s">
        <v>73</v>
      </c>
      <c r="AY388" s="151" t="s">
        <v>121</v>
      </c>
    </row>
    <row r="389" spans="2:51" s="13" customFormat="1">
      <c r="B389" s="156"/>
      <c r="D389" s="146" t="s">
        <v>131</v>
      </c>
      <c r="E389" s="157" t="s">
        <v>1</v>
      </c>
      <c r="F389" s="158" t="s">
        <v>374</v>
      </c>
      <c r="H389" s="159">
        <v>16.2</v>
      </c>
      <c r="I389" s="160"/>
      <c r="L389" s="156"/>
      <c r="M389" s="161"/>
      <c r="T389" s="162"/>
      <c r="AT389" s="157" t="s">
        <v>131</v>
      </c>
      <c r="AU389" s="157" t="s">
        <v>83</v>
      </c>
      <c r="AV389" s="13" t="s">
        <v>83</v>
      </c>
      <c r="AW389" s="13" t="s">
        <v>30</v>
      </c>
      <c r="AX389" s="13" t="s">
        <v>73</v>
      </c>
      <c r="AY389" s="157" t="s">
        <v>121</v>
      </c>
    </row>
    <row r="390" spans="2:51" s="12" customFormat="1">
      <c r="B390" s="150"/>
      <c r="D390" s="146" t="s">
        <v>131</v>
      </c>
      <c r="E390" s="151" t="s">
        <v>1</v>
      </c>
      <c r="F390" s="152" t="s">
        <v>148</v>
      </c>
      <c r="H390" s="151" t="s">
        <v>1</v>
      </c>
      <c r="I390" s="153"/>
      <c r="L390" s="150"/>
      <c r="M390" s="154"/>
      <c r="T390" s="155"/>
      <c r="AT390" s="151" t="s">
        <v>131</v>
      </c>
      <c r="AU390" s="151" t="s">
        <v>83</v>
      </c>
      <c r="AV390" s="12" t="s">
        <v>81</v>
      </c>
      <c r="AW390" s="12" t="s">
        <v>30</v>
      </c>
      <c r="AX390" s="12" t="s">
        <v>73</v>
      </c>
      <c r="AY390" s="151" t="s">
        <v>121</v>
      </c>
    </row>
    <row r="391" spans="2:51" s="13" customFormat="1">
      <c r="B391" s="156"/>
      <c r="D391" s="146" t="s">
        <v>131</v>
      </c>
      <c r="E391" s="157" t="s">
        <v>1</v>
      </c>
      <c r="F391" s="158" t="s">
        <v>375</v>
      </c>
      <c r="H391" s="159">
        <v>21.6</v>
      </c>
      <c r="I391" s="160"/>
      <c r="L391" s="156"/>
      <c r="M391" s="161"/>
      <c r="T391" s="162"/>
      <c r="AT391" s="157" t="s">
        <v>131</v>
      </c>
      <c r="AU391" s="157" t="s">
        <v>83</v>
      </c>
      <c r="AV391" s="13" t="s">
        <v>83</v>
      </c>
      <c r="AW391" s="13" t="s">
        <v>30</v>
      </c>
      <c r="AX391" s="13" t="s">
        <v>73</v>
      </c>
      <c r="AY391" s="157" t="s">
        <v>121</v>
      </c>
    </row>
    <row r="392" spans="2:51" s="12" customFormat="1">
      <c r="B392" s="150"/>
      <c r="D392" s="146" t="s">
        <v>131</v>
      </c>
      <c r="E392" s="151" t="s">
        <v>1</v>
      </c>
      <c r="F392" s="152" t="s">
        <v>150</v>
      </c>
      <c r="H392" s="151" t="s">
        <v>1</v>
      </c>
      <c r="I392" s="153"/>
      <c r="L392" s="150"/>
      <c r="M392" s="154"/>
      <c r="T392" s="155"/>
      <c r="AT392" s="151" t="s">
        <v>131</v>
      </c>
      <c r="AU392" s="151" t="s">
        <v>83</v>
      </c>
      <c r="AV392" s="12" t="s">
        <v>81</v>
      </c>
      <c r="AW392" s="12" t="s">
        <v>30</v>
      </c>
      <c r="AX392" s="12" t="s">
        <v>73</v>
      </c>
      <c r="AY392" s="151" t="s">
        <v>121</v>
      </c>
    </row>
    <row r="393" spans="2:51" s="13" customFormat="1">
      <c r="B393" s="156"/>
      <c r="D393" s="146" t="s">
        <v>131</v>
      </c>
      <c r="E393" s="157" t="s">
        <v>1</v>
      </c>
      <c r="F393" s="158" t="s">
        <v>376</v>
      </c>
      <c r="H393" s="159">
        <v>22.4</v>
      </c>
      <c r="I393" s="160"/>
      <c r="L393" s="156"/>
      <c r="M393" s="161"/>
      <c r="T393" s="162"/>
      <c r="AT393" s="157" t="s">
        <v>131</v>
      </c>
      <c r="AU393" s="157" t="s">
        <v>83</v>
      </c>
      <c r="AV393" s="13" t="s">
        <v>83</v>
      </c>
      <c r="AW393" s="13" t="s">
        <v>30</v>
      </c>
      <c r="AX393" s="13" t="s">
        <v>73</v>
      </c>
      <c r="AY393" s="157" t="s">
        <v>121</v>
      </c>
    </row>
    <row r="394" spans="2:51" s="12" customFormat="1">
      <c r="B394" s="150"/>
      <c r="D394" s="146" t="s">
        <v>131</v>
      </c>
      <c r="E394" s="151" t="s">
        <v>1</v>
      </c>
      <c r="F394" s="152" t="s">
        <v>152</v>
      </c>
      <c r="H394" s="151" t="s">
        <v>1</v>
      </c>
      <c r="I394" s="153"/>
      <c r="L394" s="150"/>
      <c r="M394" s="154"/>
      <c r="T394" s="155"/>
      <c r="AT394" s="151" t="s">
        <v>131</v>
      </c>
      <c r="AU394" s="151" t="s">
        <v>83</v>
      </c>
      <c r="AV394" s="12" t="s">
        <v>81</v>
      </c>
      <c r="AW394" s="12" t="s">
        <v>30</v>
      </c>
      <c r="AX394" s="12" t="s">
        <v>73</v>
      </c>
      <c r="AY394" s="151" t="s">
        <v>121</v>
      </c>
    </row>
    <row r="395" spans="2:51" s="13" customFormat="1">
      <c r="B395" s="156"/>
      <c r="D395" s="146" t="s">
        <v>131</v>
      </c>
      <c r="E395" s="157" t="s">
        <v>1</v>
      </c>
      <c r="F395" s="158" t="s">
        <v>377</v>
      </c>
      <c r="H395" s="159">
        <v>12</v>
      </c>
      <c r="I395" s="160"/>
      <c r="L395" s="156"/>
      <c r="M395" s="161"/>
      <c r="T395" s="162"/>
      <c r="AT395" s="157" t="s">
        <v>131</v>
      </c>
      <c r="AU395" s="157" t="s">
        <v>83</v>
      </c>
      <c r="AV395" s="13" t="s">
        <v>83</v>
      </c>
      <c r="AW395" s="13" t="s">
        <v>30</v>
      </c>
      <c r="AX395" s="13" t="s">
        <v>73</v>
      </c>
      <c r="AY395" s="157" t="s">
        <v>121</v>
      </c>
    </row>
    <row r="396" spans="2:51" s="12" customFormat="1">
      <c r="B396" s="150"/>
      <c r="D396" s="146" t="s">
        <v>131</v>
      </c>
      <c r="E396" s="151" t="s">
        <v>1</v>
      </c>
      <c r="F396" s="152" t="s">
        <v>154</v>
      </c>
      <c r="H396" s="151" t="s">
        <v>1</v>
      </c>
      <c r="I396" s="153"/>
      <c r="L396" s="150"/>
      <c r="M396" s="154"/>
      <c r="T396" s="155"/>
      <c r="AT396" s="151" t="s">
        <v>131</v>
      </c>
      <c r="AU396" s="151" t="s">
        <v>83</v>
      </c>
      <c r="AV396" s="12" t="s">
        <v>81</v>
      </c>
      <c r="AW396" s="12" t="s">
        <v>30</v>
      </c>
      <c r="AX396" s="12" t="s">
        <v>73</v>
      </c>
      <c r="AY396" s="151" t="s">
        <v>121</v>
      </c>
    </row>
    <row r="397" spans="2:51" s="13" customFormat="1">
      <c r="B397" s="156"/>
      <c r="D397" s="146" t="s">
        <v>131</v>
      </c>
      <c r="E397" s="157" t="s">
        <v>1</v>
      </c>
      <c r="F397" s="158" t="s">
        <v>378</v>
      </c>
      <c r="H397" s="159">
        <v>10.8</v>
      </c>
      <c r="I397" s="160"/>
      <c r="L397" s="156"/>
      <c r="M397" s="161"/>
      <c r="T397" s="162"/>
      <c r="AT397" s="157" t="s">
        <v>131</v>
      </c>
      <c r="AU397" s="157" t="s">
        <v>83</v>
      </c>
      <c r="AV397" s="13" t="s">
        <v>83</v>
      </c>
      <c r="AW397" s="13" t="s">
        <v>30</v>
      </c>
      <c r="AX397" s="13" t="s">
        <v>73</v>
      </c>
      <c r="AY397" s="157" t="s">
        <v>121</v>
      </c>
    </row>
    <row r="398" spans="2:51" s="12" customFormat="1">
      <c r="B398" s="150"/>
      <c r="D398" s="146" t="s">
        <v>131</v>
      </c>
      <c r="E398" s="151" t="s">
        <v>1</v>
      </c>
      <c r="F398" s="152" t="s">
        <v>156</v>
      </c>
      <c r="H398" s="151" t="s">
        <v>1</v>
      </c>
      <c r="I398" s="153"/>
      <c r="L398" s="150"/>
      <c r="M398" s="154"/>
      <c r="T398" s="155"/>
      <c r="AT398" s="151" t="s">
        <v>131</v>
      </c>
      <c r="AU398" s="151" t="s">
        <v>83</v>
      </c>
      <c r="AV398" s="12" t="s">
        <v>81</v>
      </c>
      <c r="AW398" s="12" t="s">
        <v>30</v>
      </c>
      <c r="AX398" s="12" t="s">
        <v>73</v>
      </c>
      <c r="AY398" s="151" t="s">
        <v>121</v>
      </c>
    </row>
    <row r="399" spans="2:51" s="13" customFormat="1">
      <c r="B399" s="156"/>
      <c r="D399" s="146" t="s">
        <v>131</v>
      </c>
      <c r="E399" s="157" t="s">
        <v>1</v>
      </c>
      <c r="F399" s="158" t="s">
        <v>379</v>
      </c>
      <c r="H399" s="159">
        <v>11.2</v>
      </c>
      <c r="I399" s="160"/>
      <c r="L399" s="156"/>
      <c r="M399" s="161"/>
      <c r="T399" s="162"/>
      <c r="AT399" s="157" t="s">
        <v>131</v>
      </c>
      <c r="AU399" s="157" t="s">
        <v>83</v>
      </c>
      <c r="AV399" s="13" t="s">
        <v>83</v>
      </c>
      <c r="AW399" s="13" t="s">
        <v>30</v>
      </c>
      <c r="AX399" s="13" t="s">
        <v>73</v>
      </c>
      <c r="AY399" s="157" t="s">
        <v>121</v>
      </c>
    </row>
    <row r="400" spans="2:51" s="12" customFormat="1">
      <c r="B400" s="150"/>
      <c r="D400" s="146" t="s">
        <v>131</v>
      </c>
      <c r="E400" s="151" t="s">
        <v>1</v>
      </c>
      <c r="F400" s="152" t="s">
        <v>158</v>
      </c>
      <c r="H400" s="151" t="s">
        <v>1</v>
      </c>
      <c r="I400" s="153"/>
      <c r="L400" s="150"/>
      <c r="M400" s="154"/>
      <c r="T400" s="155"/>
      <c r="AT400" s="151" t="s">
        <v>131</v>
      </c>
      <c r="AU400" s="151" t="s">
        <v>83</v>
      </c>
      <c r="AV400" s="12" t="s">
        <v>81</v>
      </c>
      <c r="AW400" s="12" t="s">
        <v>30</v>
      </c>
      <c r="AX400" s="12" t="s">
        <v>73</v>
      </c>
      <c r="AY400" s="151" t="s">
        <v>121</v>
      </c>
    </row>
    <row r="401" spans="2:65" s="13" customFormat="1">
      <c r="B401" s="156"/>
      <c r="D401" s="146" t="s">
        <v>131</v>
      </c>
      <c r="E401" s="157" t="s">
        <v>1</v>
      </c>
      <c r="F401" s="158" t="s">
        <v>380</v>
      </c>
      <c r="H401" s="159">
        <v>86.4</v>
      </c>
      <c r="I401" s="160"/>
      <c r="L401" s="156"/>
      <c r="M401" s="161"/>
      <c r="T401" s="162"/>
      <c r="AT401" s="157" t="s">
        <v>131</v>
      </c>
      <c r="AU401" s="157" t="s">
        <v>83</v>
      </c>
      <c r="AV401" s="13" t="s">
        <v>83</v>
      </c>
      <c r="AW401" s="13" t="s">
        <v>30</v>
      </c>
      <c r="AX401" s="13" t="s">
        <v>73</v>
      </c>
      <c r="AY401" s="157" t="s">
        <v>121</v>
      </c>
    </row>
    <row r="402" spans="2:65" s="12" customFormat="1">
      <c r="B402" s="150"/>
      <c r="D402" s="146" t="s">
        <v>131</v>
      </c>
      <c r="E402" s="151" t="s">
        <v>1</v>
      </c>
      <c r="F402" s="152" t="s">
        <v>160</v>
      </c>
      <c r="H402" s="151" t="s">
        <v>1</v>
      </c>
      <c r="I402" s="153"/>
      <c r="L402" s="150"/>
      <c r="M402" s="154"/>
      <c r="T402" s="155"/>
      <c r="AT402" s="151" t="s">
        <v>131</v>
      </c>
      <c r="AU402" s="151" t="s">
        <v>83</v>
      </c>
      <c r="AV402" s="12" t="s">
        <v>81</v>
      </c>
      <c r="AW402" s="12" t="s">
        <v>30</v>
      </c>
      <c r="AX402" s="12" t="s">
        <v>73</v>
      </c>
      <c r="AY402" s="151" t="s">
        <v>121</v>
      </c>
    </row>
    <row r="403" spans="2:65" s="13" customFormat="1">
      <c r="B403" s="156"/>
      <c r="D403" s="146" t="s">
        <v>131</v>
      </c>
      <c r="E403" s="157" t="s">
        <v>1</v>
      </c>
      <c r="F403" s="158" t="s">
        <v>381</v>
      </c>
      <c r="H403" s="159">
        <v>96</v>
      </c>
      <c r="I403" s="160"/>
      <c r="L403" s="156"/>
      <c r="M403" s="161"/>
      <c r="T403" s="162"/>
      <c r="AT403" s="157" t="s">
        <v>131</v>
      </c>
      <c r="AU403" s="157" t="s">
        <v>83</v>
      </c>
      <c r="AV403" s="13" t="s">
        <v>83</v>
      </c>
      <c r="AW403" s="13" t="s">
        <v>30</v>
      </c>
      <c r="AX403" s="13" t="s">
        <v>73</v>
      </c>
      <c r="AY403" s="157" t="s">
        <v>121</v>
      </c>
    </row>
    <row r="404" spans="2:65" s="12" customFormat="1">
      <c r="B404" s="150"/>
      <c r="D404" s="146" t="s">
        <v>131</v>
      </c>
      <c r="E404" s="151" t="s">
        <v>1</v>
      </c>
      <c r="F404" s="152" t="s">
        <v>162</v>
      </c>
      <c r="H404" s="151" t="s">
        <v>1</v>
      </c>
      <c r="I404" s="153"/>
      <c r="L404" s="150"/>
      <c r="M404" s="154"/>
      <c r="T404" s="155"/>
      <c r="AT404" s="151" t="s">
        <v>131</v>
      </c>
      <c r="AU404" s="151" t="s">
        <v>83</v>
      </c>
      <c r="AV404" s="12" t="s">
        <v>81</v>
      </c>
      <c r="AW404" s="12" t="s">
        <v>30</v>
      </c>
      <c r="AX404" s="12" t="s">
        <v>73</v>
      </c>
      <c r="AY404" s="151" t="s">
        <v>121</v>
      </c>
    </row>
    <row r="405" spans="2:65" s="13" customFormat="1">
      <c r="B405" s="156"/>
      <c r="D405" s="146" t="s">
        <v>131</v>
      </c>
      <c r="E405" s="157" t="s">
        <v>1</v>
      </c>
      <c r="F405" s="158" t="s">
        <v>382</v>
      </c>
      <c r="H405" s="159">
        <v>39.6</v>
      </c>
      <c r="I405" s="160"/>
      <c r="L405" s="156"/>
      <c r="M405" s="161"/>
      <c r="T405" s="162"/>
      <c r="AT405" s="157" t="s">
        <v>131</v>
      </c>
      <c r="AU405" s="157" t="s">
        <v>83</v>
      </c>
      <c r="AV405" s="13" t="s">
        <v>83</v>
      </c>
      <c r="AW405" s="13" t="s">
        <v>30</v>
      </c>
      <c r="AX405" s="13" t="s">
        <v>73</v>
      </c>
      <c r="AY405" s="157" t="s">
        <v>121</v>
      </c>
    </row>
    <row r="406" spans="2:65" s="12" customFormat="1">
      <c r="B406" s="150"/>
      <c r="D406" s="146" t="s">
        <v>131</v>
      </c>
      <c r="E406" s="151" t="s">
        <v>1</v>
      </c>
      <c r="F406" s="152" t="s">
        <v>164</v>
      </c>
      <c r="H406" s="151" t="s">
        <v>1</v>
      </c>
      <c r="I406" s="153"/>
      <c r="L406" s="150"/>
      <c r="M406" s="154"/>
      <c r="T406" s="155"/>
      <c r="AT406" s="151" t="s">
        <v>131</v>
      </c>
      <c r="AU406" s="151" t="s">
        <v>83</v>
      </c>
      <c r="AV406" s="12" t="s">
        <v>81</v>
      </c>
      <c r="AW406" s="12" t="s">
        <v>30</v>
      </c>
      <c r="AX406" s="12" t="s">
        <v>73</v>
      </c>
      <c r="AY406" s="151" t="s">
        <v>121</v>
      </c>
    </row>
    <row r="407" spans="2:65" s="13" customFormat="1">
      <c r="B407" s="156"/>
      <c r="D407" s="146" t="s">
        <v>131</v>
      </c>
      <c r="E407" s="157" t="s">
        <v>1</v>
      </c>
      <c r="F407" s="158" t="s">
        <v>383</v>
      </c>
      <c r="H407" s="159">
        <v>42</v>
      </c>
      <c r="I407" s="160"/>
      <c r="L407" s="156"/>
      <c r="M407" s="161"/>
      <c r="T407" s="162"/>
      <c r="AT407" s="157" t="s">
        <v>131</v>
      </c>
      <c r="AU407" s="157" t="s">
        <v>83</v>
      </c>
      <c r="AV407" s="13" t="s">
        <v>83</v>
      </c>
      <c r="AW407" s="13" t="s">
        <v>30</v>
      </c>
      <c r="AX407" s="13" t="s">
        <v>73</v>
      </c>
      <c r="AY407" s="157" t="s">
        <v>121</v>
      </c>
    </row>
    <row r="408" spans="2:65" s="14" customFormat="1">
      <c r="B408" s="163"/>
      <c r="D408" s="146" t="s">
        <v>131</v>
      </c>
      <c r="E408" s="164" t="s">
        <v>1</v>
      </c>
      <c r="F408" s="165" t="s">
        <v>166</v>
      </c>
      <c r="H408" s="166">
        <v>611.20000000000005</v>
      </c>
      <c r="I408" s="167"/>
      <c r="L408" s="163"/>
      <c r="M408" s="168"/>
      <c r="T408" s="169"/>
      <c r="AT408" s="164" t="s">
        <v>131</v>
      </c>
      <c r="AU408" s="164" t="s">
        <v>83</v>
      </c>
      <c r="AV408" s="14" t="s">
        <v>128</v>
      </c>
      <c r="AW408" s="14" t="s">
        <v>30</v>
      </c>
      <c r="AX408" s="14" t="s">
        <v>81</v>
      </c>
      <c r="AY408" s="164" t="s">
        <v>121</v>
      </c>
    </row>
    <row r="409" spans="2:65" s="1" customFormat="1" ht="24.2" customHeight="1">
      <c r="B409" s="31"/>
      <c r="C409" s="132">
        <v>42</v>
      </c>
      <c r="D409" s="132" t="s">
        <v>124</v>
      </c>
      <c r="E409" s="133" t="s">
        <v>384</v>
      </c>
      <c r="F409" s="134" t="s">
        <v>385</v>
      </c>
      <c r="G409" s="135" t="s">
        <v>330</v>
      </c>
      <c r="H409" s="136">
        <v>611.20000000000005</v>
      </c>
      <c r="I409" s="137"/>
      <c r="J409" s="138">
        <f>ROUND(I409*H409,2)</f>
        <v>0</v>
      </c>
      <c r="K409" s="139"/>
      <c r="L409" s="31"/>
      <c r="M409" s="140" t="s">
        <v>1</v>
      </c>
      <c r="N409" s="141" t="s">
        <v>38</v>
      </c>
      <c r="P409" s="142">
        <f>O409*H409</f>
        <v>0</v>
      </c>
      <c r="Q409" s="142">
        <v>0</v>
      </c>
      <c r="R409" s="142">
        <f>Q409*H409</f>
        <v>0</v>
      </c>
      <c r="S409" s="142">
        <v>0</v>
      </c>
      <c r="T409" s="143">
        <f>S409*H409</f>
        <v>0</v>
      </c>
      <c r="AR409" s="144" t="s">
        <v>216</v>
      </c>
      <c r="AT409" s="144" t="s">
        <v>124</v>
      </c>
      <c r="AU409" s="144" t="s">
        <v>83</v>
      </c>
      <c r="AY409" s="16" t="s">
        <v>121</v>
      </c>
      <c r="BE409" s="145">
        <f>IF(N409="základní",J409,0)</f>
        <v>0</v>
      </c>
      <c r="BF409" s="145">
        <f>IF(N409="snížená",J409,0)</f>
        <v>0</v>
      </c>
      <c r="BG409" s="145">
        <f>IF(N409="zákl. přenesená",J409,0)</f>
        <v>0</v>
      </c>
      <c r="BH409" s="145">
        <f>IF(N409="sníž. přenesená",J409,0)</f>
        <v>0</v>
      </c>
      <c r="BI409" s="145">
        <f>IF(N409="nulová",J409,0)</f>
        <v>0</v>
      </c>
      <c r="BJ409" s="16" t="s">
        <v>81</v>
      </c>
      <c r="BK409" s="145">
        <f>ROUND(I409*H409,2)</f>
        <v>0</v>
      </c>
      <c r="BL409" s="16" t="s">
        <v>216</v>
      </c>
      <c r="BM409" s="144" t="s">
        <v>386</v>
      </c>
    </row>
    <row r="410" spans="2:65" s="1" customFormat="1" ht="19.5">
      <c r="B410" s="31"/>
      <c r="D410" s="146" t="s">
        <v>129</v>
      </c>
      <c r="F410" s="147" t="s">
        <v>387</v>
      </c>
      <c r="I410" s="148"/>
      <c r="L410" s="31"/>
      <c r="M410" s="149"/>
      <c r="T410" s="55"/>
      <c r="AT410" s="16" t="s">
        <v>129</v>
      </c>
      <c r="AU410" s="16" t="s">
        <v>83</v>
      </c>
    </row>
    <row r="411" spans="2:65" s="12" customFormat="1">
      <c r="B411" s="150"/>
      <c r="D411" s="146" t="s">
        <v>131</v>
      </c>
      <c r="E411" s="151" t="s">
        <v>1</v>
      </c>
      <c r="F411" s="152" t="s">
        <v>132</v>
      </c>
      <c r="H411" s="151" t="s">
        <v>1</v>
      </c>
      <c r="I411" s="153"/>
      <c r="L411" s="150"/>
      <c r="M411" s="154"/>
      <c r="T411" s="155"/>
      <c r="AT411" s="151" t="s">
        <v>131</v>
      </c>
      <c r="AU411" s="151" t="s">
        <v>83</v>
      </c>
      <c r="AV411" s="12" t="s">
        <v>81</v>
      </c>
      <c r="AW411" s="12" t="s">
        <v>30</v>
      </c>
      <c r="AX411" s="12" t="s">
        <v>73</v>
      </c>
      <c r="AY411" s="151" t="s">
        <v>121</v>
      </c>
    </row>
    <row r="412" spans="2:65" s="13" customFormat="1">
      <c r="B412" s="156"/>
      <c r="D412" s="146" t="s">
        <v>131</v>
      </c>
      <c r="E412" s="157" t="s">
        <v>1</v>
      </c>
      <c r="F412" s="158" t="s">
        <v>368</v>
      </c>
      <c r="H412" s="159">
        <v>19.8</v>
      </c>
      <c r="I412" s="160"/>
      <c r="L412" s="156"/>
      <c r="M412" s="161"/>
      <c r="T412" s="162"/>
      <c r="AT412" s="157" t="s">
        <v>131</v>
      </c>
      <c r="AU412" s="157" t="s">
        <v>83</v>
      </c>
      <c r="AV412" s="13" t="s">
        <v>83</v>
      </c>
      <c r="AW412" s="13" t="s">
        <v>30</v>
      </c>
      <c r="AX412" s="13" t="s">
        <v>73</v>
      </c>
      <c r="AY412" s="157" t="s">
        <v>121</v>
      </c>
    </row>
    <row r="413" spans="2:65" s="12" customFormat="1">
      <c r="B413" s="150"/>
      <c r="D413" s="146" t="s">
        <v>131</v>
      </c>
      <c r="E413" s="151" t="s">
        <v>1</v>
      </c>
      <c r="F413" s="152" t="s">
        <v>134</v>
      </c>
      <c r="H413" s="151" t="s">
        <v>1</v>
      </c>
      <c r="I413" s="153"/>
      <c r="L413" s="150"/>
      <c r="M413" s="154"/>
      <c r="T413" s="155"/>
      <c r="AT413" s="151" t="s">
        <v>131</v>
      </c>
      <c r="AU413" s="151" t="s">
        <v>83</v>
      </c>
      <c r="AV413" s="12" t="s">
        <v>81</v>
      </c>
      <c r="AW413" s="12" t="s">
        <v>30</v>
      </c>
      <c r="AX413" s="12" t="s">
        <v>73</v>
      </c>
      <c r="AY413" s="151" t="s">
        <v>121</v>
      </c>
    </row>
    <row r="414" spans="2:65" s="13" customFormat="1">
      <c r="B414" s="156"/>
      <c r="D414" s="146" t="s">
        <v>131</v>
      </c>
      <c r="E414" s="157" t="s">
        <v>1</v>
      </c>
      <c r="F414" s="158" t="s">
        <v>369</v>
      </c>
      <c r="H414" s="159">
        <v>11.2</v>
      </c>
      <c r="I414" s="160"/>
      <c r="L414" s="156"/>
      <c r="M414" s="161"/>
      <c r="T414" s="162"/>
      <c r="AT414" s="157" t="s">
        <v>131</v>
      </c>
      <c r="AU414" s="157" t="s">
        <v>83</v>
      </c>
      <c r="AV414" s="13" t="s">
        <v>83</v>
      </c>
      <c r="AW414" s="13" t="s">
        <v>30</v>
      </c>
      <c r="AX414" s="13" t="s">
        <v>73</v>
      </c>
      <c r="AY414" s="157" t="s">
        <v>121</v>
      </c>
    </row>
    <row r="415" spans="2:65" s="12" customFormat="1">
      <c r="B415" s="150"/>
      <c r="D415" s="146" t="s">
        <v>131</v>
      </c>
      <c r="E415" s="151" t="s">
        <v>1</v>
      </c>
      <c r="F415" s="152" t="s">
        <v>136</v>
      </c>
      <c r="H415" s="151" t="s">
        <v>1</v>
      </c>
      <c r="I415" s="153"/>
      <c r="L415" s="150"/>
      <c r="M415" s="154"/>
      <c r="T415" s="155"/>
      <c r="AT415" s="151" t="s">
        <v>131</v>
      </c>
      <c r="AU415" s="151" t="s">
        <v>83</v>
      </c>
      <c r="AV415" s="12" t="s">
        <v>81</v>
      </c>
      <c r="AW415" s="12" t="s">
        <v>30</v>
      </c>
      <c r="AX415" s="12" t="s">
        <v>73</v>
      </c>
      <c r="AY415" s="151" t="s">
        <v>121</v>
      </c>
    </row>
    <row r="416" spans="2:65" s="13" customFormat="1">
      <c r="B416" s="156"/>
      <c r="D416" s="146" t="s">
        <v>131</v>
      </c>
      <c r="E416" s="157" t="s">
        <v>1</v>
      </c>
      <c r="F416" s="158" t="s">
        <v>370</v>
      </c>
      <c r="H416" s="159">
        <v>33.6</v>
      </c>
      <c r="I416" s="160"/>
      <c r="L416" s="156"/>
      <c r="M416" s="161"/>
      <c r="T416" s="162"/>
      <c r="AT416" s="157" t="s">
        <v>131</v>
      </c>
      <c r="AU416" s="157" t="s">
        <v>83</v>
      </c>
      <c r="AV416" s="13" t="s">
        <v>83</v>
      </c>
      <c r="AW416" s="13" t="s">
        <v>30</v>
      </c>
      <c r="AX416" s="13" t="s">
        <v>73</v>
      </c>
      <c r="AY416" s="157" t="s">
        <v>121</v>
      </c>
    </row>
    <row r="417" spans="2:51" s="12" customFormat="1">
      <c r="B417" s="150"/>
      <c r="D417" s="146" t="s">
        <v>131</v>
      </c>
      <c r="E417" s="151" t="s">
        <v>1</v>
      </c>
      <c r="F417" s="152" t="s">
        <v>138</v>
      </c>
      <c r="H417" s="151" t="s">
        <v>1</v>
      </c>
      <c r="I417" s="153"/>
      <c r="L417" s="150"/>
      <c r="M417" s="154"/>
      <c r="T417" s="155"/>
      <c r="AT417" s="151" t="s">
        <v>131</v>
      </c>
      <c r="AU417" s="151" t="s">
        <v>83</v>
      </c>
      <c r="AV417" s="12" t="s">
        <v>81</v>
      </c>
      <c r="AW417" s="12" t="s">
        <v>30</v>
      </c>
      <c r="AX417" s="12" t="s">
        <v>73</v>
      </c>
      <c r="AY417" s="151" t="s">
        <v>121</v>
      </c>
    </row>
    <row r="418" spans="2:51" s="13" customFormat="1">
      <c r="B418" s="156"/>
      <c r="D418" s="146" t="s">
        <v>131</v>
      </c>
      <c r="E418" s="157" t="s">
        <v>1</v>
      </c>
      <c r="F418" s="158" t="s">
        <v>371</v>
      </c>
      <c r="H418" s="159">
        <v>30</v>
      </c>
      <c r="I418" s="160"/>
      <c r="L418" s="156"/>
      <c r="M418" s="161"/>
      <c r="T418" s="162"/>
      <c r="AT418" s="157" t="s">
        <v>131</v>
      </c>
      <c r="AU418" s="157" t="s">
        <v>83</v>
      </c>
      <c r="AV418" s="13" t="s">
        <v>83</v>
      </c>
      <c r="AW418" s="13" t="s">
        <v>30</v>
      </c>
      <c r="AX418" s="13" t="s">
        <v>73</v>
      </c>
      <c r="AY418" s="157" t="s">
        <v>121</v>
      </c>
    </row>
    <row r="419" spans="2:51" s="12" customFormat="1">
      <c r="B419" s="150"/>
      <c r="D419" s="146" t="s">
        <v>131</v>
      </c>
      <c r="E419" s="151" t="s">
        <v>1</v>
      </c>
      <c r="F419" s="152" t="s">
        <v>140</v>
      </c>
      <c r="H419" s="151" t="s">
        <v>1</v>
      </c>
      <c r="I419" s="153"/>
      <c r="L419" s="150"/>
      <c r="M419" s="154"/>
      <c r="T419" s="155"/>
      <c r="AT419" s="151" t="s">
        <v>131</v>
      </c>
      <c r="AU419" s="151" t="s">
        <v>83</v>
      </c>
      <c r="AV419" s="12" t="s">
        <v>81</v>
      </c>
      <c r="AW419" s="12" t="s">
        <v>30</v>
      </c>
      <c r="AX419" s="12" t="s">
        <v>73</v>
      </c>
      <c r="AY419" s="151" t="s">
        <v>121</v>
      </c>
    </row>
    <row r="420" spans="2:51" s="13" customFormat="1">
      <c r="B420" s="156"/>
      <c r="D420" s="146" t="s">
        <v>131</v>
      </c>
      <c r="E420" s="157" t="s">
        <v>1</v>
      </c>
      <c r="F420" s="158" t="s">
        <v>372</v>
      </c>
      <c r="H420" s="159">
        <v>43.2</v>
      </c>
      <c r="I420" s="160"/>
      <c r="L420" s="156"/>
      <c r="M420" s="161"/>
      <c r="T420" s="162"/>
      <c r="AT420" s="157" t="s">
        <v>131</v>
      </c>
      <c r="AU420" s="157" t="s">
        <v>83</v>
      </c>
      <c r="AV420" s="13" t="s">
        <v>83</v>
      </c>
      <c r="AW420" s="13" t="s">
        <v>30</v>
      </c>
      <c r="AX420" s="13" t="s">
        <v>73</v>
      </c>
      <c r="AY420" s="157" t="s">
        <v>121</v>
      </c>
    </row>
    <row r="421" spans="2:51" s="12" customFormat="1">
      <c r="B421" s="150"/>
      <c r="D421" s="146" t="s">
        <v>131</v>
      </c>
      <c r="E421" s="151" t="s">
        <v>1</v>
      </c>
      <c r="F421" s="152" t="s">
        <v>142</v>
      </c>
      <c r="H421" s="151" t="s">
        <v>1</v>
      </c>
      <c r="I421" s="153"/>
      <c r="L421" s="150"/>
      <c r="M421" s="154"/>
      <c r="T421" s="155"/>
      <c r="AT421" s="151" t="s">
        <v>131</v>
      </c>
      <c r="AU421" s="151" t="s">
        <v>83</v>
      </c>
      <c r="AV421" s="12" t="s">
        <v>81</v>
      </c>
      <c r="AW421" s="12" t="s">
        <v>30</v>
      </c>
      <c r="AX421" s="12" t="s">
        <v>73</v>
      </c>
      <c r="AY421" s="151" t="s">
        <v>121</v>
      </c>
    </row>
    <row r="422" spans="2:51" s="13" customFormat="1">
      <c r="B422" s="156"/>
      <c r="D422" s="146" t="s">
        <v>131</v>
      </c>
      <c r="E422" s="157" t="s">
        <v>1</v>
      </c>
      <c r="F422" s="158" t="s">
        <v>466</v>
      </c>
      <c r="H422" s="159">
        <v>61.6</v>
      </c>
      <c r="I422" s="160"/>
      <c r="L422" s="156"/>
      <c r="M422" s="161"/>
      <c r="T422" s="162"/>
      <c r="AT422" s="157" t="s">
        <v>131</v>
      </c>
      <c r="AU422" s="157" t="s">
        <v>83</v>
      </c>
      <c r="AV422" s="13" t="s">
        <v>83</v>
      </c>
      <c r="AW422" s="13" t="s">
        <v>30</v>
      </c>
      <c r="AX422" s="13" t="s">
        <v>73</v>
      </c>
      <c r="AY422" s="157" t="s">
        <v>121</v>
      </c>
    </row>
    <row r="423" spans="2:51" s="12" customFormat="1">
      <c r="B423" s="150"/>
      <c r="D423" s="146" t="s">
        <v>131</v>
      </c>
      <c r="E423" s="151" t="s">
        <v>1</v>
      </c>
      <c r="F423" s="152" t="s">
        <v>144</v>
      </c>
      <c r="H423" s="151" t="s">
        <v>1</v>
      </c>
      <c r="I423" s="153"/>
      <c r="L423" s="150"/>
      <c r="M423" s="154"/>
      <c r="T423" s="155"/>
      <c r="AT423" s="151" t="s">
        <v>131</v>
      </c>
      <c r="AU423" s="151" t="s">
        <v>83</v>
      </c>
      <c r="AV423" s="12" t="s">
        <v>81</v>
      </c>
      <c r="AW423" s="12" t="s">
        <v>30</v>
      </c>
      <c r="AX423" s="12" t="s">
        <v>73</v>
      </c>
      <c r="AY423" s="151" t="s">
        <v>121</v>
      </c>
    </row>
    <row r="424" spans="2:51" s="13" customFormat="1">
      <c r="B424" s="156"/>
      <c r="D424" s="146" t="s">
        <v>131</v>
      </c>
      <c r="E424" s="157" t="s">
        <v>1</v>
      </c>
      <c r="F424" s="158" t="s">
        <v>373</v>
      </c>
      <c r="H424" s="159">
        <v>53.6</v>
      </c>
      <c r="I424" s="160"/>
      <c r="L424" s="156"/>
      <c r="M424" s="161"/>
      <c r="T424" s="162"/>
      <c r="AT424" s="157" t="s">
        <v>131</v>
      </c>
      <c r="AU424" s="157" t="s">
        <v>83</v>
      </c>
      <c r="AV424" s="13" t="s">
        <v>83</v>
      </c>
      <c r="AW424" s="13" t="s">
        <v>30</v>
      </c>
      <c r="AX424" s="13" t="s">
        <v>73</v>
      </c>
      <c r="AY424" s="157" t="s">
        <v>121</v>
      </c>
    </row>
    <row r="425" spans="2:51" s="12" customFormat="1">
      <c r="B425" s="150"/>
      <c r="D425" s="146" t="s">
        <v>131</v>
      </c>
      <c r="E425" s="151" t="s">
        <v>1</v>
      </c>
      <c r="F425" s="152" t="s">
        <v>146</v>
      </c>
      <c r="H425" s="151" t="s">
        <v>1</v>
      </c>
      <c r="I425" s="153"/>
      <c r="L425" s="150"/>
      <c r="M425" s="154"/>
      <c r="T425" s="155"/>
      <c r="AT425" s="151" t="s">
        <v>131</v>
      </c>
      <c r="AU425" s="151" t="s">
        <v>83</v>
      </c>
      <c r="AV425" s="12" t="s">
        <v>81</v>
      </c>
      <c r="AW425" s="12" t="s">
        <v>30</v>
      </c>
      <c r="AX425" s="12" t="s">
        <v>73</v>
      </c>
      <c r="AY425" s="151" t="s">
        <v>121</v>
      </c>
    </row>
    <row r="426" spans="2:51" s="13" customFormat="1">
      <c r="B426" s="156"/>
      <c r="D426" s="146" t="s">
        <v>131</v>
      </c>
      <c r="E426" s="157" t="s">
        <v>1</v>
      </c>
      <c r="F426" s="158" t="s">
        <v>374</v>
      </c>
      <c r="H426" s="159">
        <v>16.2</v>
      </c>
      <c r="I426" s="160"/>
      <c r="L426" s="156"/>
      <c r="M426" s="161"/>
      <c r="T426" s="162"/>
      <c r="AT426" s="157" t="s">
        <v>131</v>
      </c>
      <c r="AU426" s="157" t="s">
        <v>83</v>
      </c>
      <c r="AV426" s="13" t="s">
        <v>83</v>
      </c>
      <c r="AW426" s="13" t="s">
        <v>30</v>
      </c>
      <c r="AX426" s="13" t="s">
        <v>73</v>
      </c>
      <c r="AY426" s="157" t="s">
        <v>121</v>
      </c>
    </row>
    <row r="427" spans="2:51" s="12" customFormat="1">
      <c r="B427" s="150"/>
      <c r="D427" s="146" t="s">
        <v>131</v>
      </c>
      <c r="E427" s="151" t="s">
        <v>1</v>
      </c>
      <c r="F427" s="152" t="s">
        <v>148</v>
      </c>
      <c r="H427" s="151" t="s">
        <v>1</v>
      </c>
      <c r="I427" s="153"/>
      <c r="L427" s="150"/>
      <c r="M427" s="154"/>
      <c r="T427" s="155"/>
      <c r="AT427" s="151" t="s">
        <v>131</v>
      </c>
      <c r="AU427" s="151" t="s">
        <v>83</v>
      </c>
      <c r="AV427" s="12" t="s">
        <v>81</v>
      </c>
      <c r="AW427" s="12" t="s">
        <v>30</v>
      </c>
      <c r="AX427" s="12" t="s">
        <v>73</v>
      </c>
      <c r="AY427" s="151" t="s">
        <v>121</v>
      </c>
    </row>
    <row r="428" spans="2:51" s="13" customFormat="1">
      <c r="B428" s="156"/>
      <c r="D428" s="146" t="s">
        <v>131</v>
      </c>
      <c r="E428" s="157" t="s">
        <v>1</v>
      </c>
      <c r="F428" s="158" t="s">
        <v>375</v>
      </c>
      <c r="H428" s="159">
        <v>21.6</v>
      </c>
      <c r="I428" s="160"/>
      <c r="L428" s="156"/>
      <c r="M428" s="161"/>
      <c r="T428" s="162"/>
      <c r="AT428" s="157" t="s">
        <v>131</v>
      </c>
      <c r="AU428" s="157" t="s">
        <v>83</v>
      </c>
      <c r="AV428" s="13" t="s">
        <v>83</v>
      </c>
      <c r="AW428" s="13" t="s">
        <v>30</v>
      </c>
      <c r="AX428" s="13" t="s">
        <v>73</v>
      </c>
      <c r="AY428" s="157" t="s">
        <v>121</v>
      </c>
    </row>
    <row r="429" spans="2:51" s="12" customFormat="1">
      <c r="B429" s="150"/>
      <c r="D429" s="146" t="s">
        <v>131</v>
      </c>
      <c r="E429" s="151" t="s">
        <v>1</v>
      </c>
      <c r="F429" s="152" t="s">
        <v>150</v>
      </c>
      <c r="H429" s="151" t="s">
        <v>1</v>
      </c>
      <c r="I429" s="153"/>
      <c r="L429" s="150"/>
      <c r="M429" s="154"/>
      <c r="T429" s="155"/>
      <c r="AT429" s="151" t="s">
        <v>131</v>
      </c>
      <c r="AU429" s="151" t="s">
        <v>83</v>
      </c>
      <c r="AV429" s="12" t="s">
        <v>81</v>
      </c>
      <c r="AW429" s="12" t="s">
        <v>30</v>
      </c>
      <c r="AX429" s="12" t="s">
        <v>73</v>
      </c>
      <c r="AY429" s="151" t="s">
        <v>121</v>
      </c>
    </row>
    <row r="430" spans="2:51" s="13" customFormat="1">
      <c r="B430" s="156"/>
      <c r="D430" s="146" t="s">
        <v>131</v>
      </c>
      <c r="E430" s="157" t="s">
        <v>1</v>
      </c>
      <c r="F430" s="158" t="s">
        <v>376</v>
      </c>
      <c r="H430" s="159">
        <v>22.4</v>
      </c>
      <c r="I430" s="160"/>
      <c r="L430" s="156"/>
      <c r="M430" s="161"/>
      <c r="T430" s="162"/>
      <c r="AT430" s="157" t="s">
        <v>131</v>
      </c>
      <c r="AU430" s="157" t="s">
        <v>83</v>
      </c>
      <c r="AV430" s="13" t="s">
        <v>83</v>
      </c>
      <c r="AW430" s="13" t="s">
        <v>30</v>
      </c>
      <c r="AX430" s="13" t="s">
        <v>73</v>
      </c>
      <c r="AY430" s="157" t="s">
        <v>121</v>
      </c>
    </row>
    <row r="431" spans="2:51" s="12" customFormat="1">
      <c r="B431" s="150"/>
      <c r="D431" s="146" t="s">
        <v>131</v>
      </c>
      <c r="E431" s="151" t="s">
        <v>1</v>
      </c>
      <c r="F431" s="152" t="s">
        <v>152</v>
      </c>
      <c r="H431" s="151" t="s">
        <v>1</v>
      </c>
      <c r="I431" s="153"/>
      <c r="L431" s="150"/>
      <c r="M431" s="154"/>
      <c r="T431" s="155"/>
      <c r="AT431" s="151" t="s">
        <v>131</v>
      </c>
      <c r="AU431" s="151" t="s">
        <v>83</v>
      </c>
      <c r="AV431" s="12" t="s">
        <v>81</v>
      </c>
      <c r="AW431" s="12" t="s">
        <v>30</v>
      </c>
      <c r="AX431" s="12" t="s">
        <v>73</v>
      </c>
      <c r="AY431" s="151" t="s">
        <v>121</v>
      </c>
    </row>
    <row r="432" spans="2:51" s="13" customFormat="1">
      <c r="B432" s="156"/>
      <c r="D432" s="146" t="s">
        <v>131</v>
      </c>
      <c r="E432" s="157" t="s">
        <v>1</v>
      </c>
      <c r="F432" s="158" t="s">
        <v>377</v>
      </c>
      <c r="H432" s="159">
        <v>12</v>
      </c>
      <c r="I432" s="160"/>
      <c r="L432" s="156"/>
      <c r="M432" s="161"/>
      <c r="T432" s="162"/>
      <c r="AT432" s="157" t="s">
        <v>131</v>
      </c>
      <c r="AU432" s="157" t="s">
        <v>83</v>
      </c>
      <c r="AV432" s="13" t="s">
        <v>83</v>
      </c>
      <c r="AW432" s="13" t="s">
        <v>30</v>
      </c>
      <c r="AX432" s="13" t="s">
        <v>73</v>
      </c>
      <c r="AY432" s="157" t="s">
        <v>121</v>
      </c>
    </row>
    <row r="433" spans="2:65" s="12" customFormat="1">
      <c r="B433" s="150"/>
      <c r="D433" s="146" t="s">
        <v>131</v>
      </c>
      <c r="E433" s="151" t="s">
        <v>1</v>
      </c>
      <c r="F433" s="152" t="s">
        <v>154</v>
      </c>
      <c r="H433" s="151" t="s">
        <v>1</v>
      </c>
      <c r="I433" s="153"/>
      <c r="L433" s="150"/>
      <c r="M433" s="154"/>
      <c r="T433" s="155"/>
      <c r="AT433" s="151" t="s">
        <v>131</v>
      </c>
      <c r="AU433" s="151" t="s">
        <v>83</v>
      </c>
      <c r="AV433" s="12" t="s">
        <v>81</v>
      </c>
      <c r="AW433" s="12" t="s">
        <v>30</v>
      </c>
      <c r="AX433" s="12" t="s">
        <v>73</v>
      </c>
      <c r="AY433" s="151" t="s">
        <v>121</v>
      </c>
    </row>
    <row r="434" spans="2:65" s="13" customFormat="1">
      <c r="B434" s="156"/>
      <c r="D434" s="146" t="s">
        <v>131</v>
      </c>
      <c r="E434" s="157" t="s">
        <v>1</v>
      </c>
      <c r="F434" s="158" t="s">
        <v>378</v>
      </c>
      <c r="H434" s="159">
        <v>10.8</v>
      </c>
      <c r="I434" s="160"/>
      <c r="L434" s="156"/>
      <c r="M434" s="161"/>
      <c r="T434" s="162"/>
      <c r="AT434" s="157" t="s">
        <v>131</v>
      </c>
      <c r="AU434" s="157" t="s">
        <v>83</v>
      </c>
      <c r="AV434" s="13" t="s">
        <v>83</v>
      </c>
      <c r="AW434" s="13" t="s">
        <v>30</v>
      </c>
      <c r="AX434" s="13" t="s">
        <v>73</v>
      </c>
      <c r="AY434" s="157" t="s">
        <v>121</v>
      </c>
    </row>
    <row r="435" spans="2:65" s="12" customFormat="1">
      <c r="B435" s="150"/>
      <c r="D435" s="146" t="s">
        <v>131</v>
      </c>
      <c r="E435" s="151" t="s">
        <v>1</v>
      </c>
      <c r="F435" s="152" t="s">
        <v>156</v>
      </c>
      <c r="H435" s="151" t="s">
        <v>1</v>
      </c>
      <c r="I435" s="153"/>
      <c r="L435" s="150"/>
      <c r="M435" s="154"/>
      <c r="T435" s="155"/>
      <c r="AT435" s="151" t="s">
        <v>131</v>
      </c>
      <c r="AU435" s="151" t="s">
        <v>83</v>
      </c>
      <c r="AV435" s="12" t="s">
        <v>81</v>
      </c>
      <c r="AW435" s="12" t="s">
        <v>30</v>
      </c>
      <c r="AX435" s="12" t="s">
        <v>73</v>
      </c>
      <c r="AY435" s="151" t="s">
        <v>121</v>
      </c>
    </row>
    <row r="436" spans="2:65" s="13" customFormat="1">
      <c r="B436" s="156"/>
      <c r="D436" s="146" t="s">
        <v>131</v>
      </c>
      <c r="E436" s="157" t="s">
        <v>1</v>
      </c>
      <c r="F436" s="158" t="s">
        <v>379</v>
      </c>
      <c r="H436" s="159">
        <v>11.2</v>
      </c>
      <c r="I436" s="160"/>
      <c r="L436" s="156"/>
      <c r="M436" s="161"/>
      <c r="T436" s="162"/>
      <c r="AT436" s="157" t="s">
        <v>131</v>
      </c>
      <c r="AU436" s="157" t="s">
        <v>83</v>
      </c>
      <c r="AV436" s="13" t="s">
        <v>83</v>
      </c>
      <c r="AW436" s="13" t="s">
        <v>30</v>
      </c>
      <c r="AX436" s="13" t="s">
        <v>73</v>
      </c>
      <c r="AY436" s="157" t="s">
        <v>121</v>
      </c>
    </row>
    <row r="437" spans="2:65" s="12" customFormat="1">
      <c r="B437" s="150"/>
      <c r="D437" s="146" t="s">
        <v>131</v>
      </c>
      <c r="E437" s="151" t="s">
        <v>1</v>
      </c>
      <c r="F437" s="152" t="s">
        <v>158</v>
      </c>
      <c r="H437" s="151" t="s">
        <v>1</v>
      </c>
      <c r="I437" s="153"/>
      <c r="L437" s="150"/>
      <c r="M437" s="154"/>
      <c r="T437" s="155"/>
      <c r="AT437" s="151" t="s">
        <v>131</v>
      </c>
      <c r="AU437" s="151" t="s">
        <v>83</v>
      </c>
      <c r="AV437" s="12" t="s">
        <v>81</v>
      </c>
      <c r="AW437" s="12" t="s">
        <v>30</v>
      </c>
      <c r="AX437" s="12" t="s">
        <v>73</v>
      </c>
      <c r="AY437" s="151" t="s">
        <v>121</v>
      </c>
    </row>
    <row r="438" spans="2:65" s="13" customFormat="1">
      <c r="B438" s="156"/>
      <c r="D438" s="146" t="s">
        <v>131</v>
      </c>
      <c r="E438" s="157" t="s">
        <v>1</v>
      </c>
      <c r="F438" s="158" t="s">
        <v>380</v>
      </c>
      <c r="H438" s="159">
        <v>86.4</v>
      </c>
      <c r="I438" s="160"/>
      <c r="L438" s="156"/>
      <c r="M438" s="161"/>
      <c r="T438" s="162"/>
      <c r="AT438" s="157" t="s">
        <v>131</v>
      </c>
      <c r="AU438" s="157" t="s">
        <v>83</v>
      </c>
      <c r="AV438" s="13" t="s">
        <v>83</v>
      </c>
      <c r="AW438" s="13" t="s">
        <v>30</v>
      </c>
      <c r="AX438" s="13" t="s">
        <v>73</v>
      </c>
      <c r="AY438" s="157" t="s">
        <v>121</v>
      </c>
    </row>
    <row r="439" spans="2:65" s="12" customFormat="1">
      <c r="B439" s="150"/>
      <c r="D439" s="146" t="s">
        <v>131</v>
      </c>
      <c r="E439" s="151" t="s">
        <v>1</v>
      </c>
      <c r="F439" s="152" t="s">
        <v>160</v>
      </c>
      <c r="H439" s="151" t="s">
        <v>1</v>
      </c>
      <c r="I439" s="153"/>
      <c r="L439" s="150"/>
      <c r="M439" s="154"/>
      <c r="T439" s="155"/>
      <c r="AT439" s="151" t="s">
        <v>131</v>
      </c>
      <c r="AU439" s="151" t="s">
        <v>83</v>
      </c>
      <c r="AV439" s="12" t="s">
        <v>81</v>
      </c>
      <c r="AW439" s="12" t="s">
        <v>30</v>
      </c>
      <c r="AX439" s="12" t="s">
        <v>73</v>
      </c>
      <c r="AY439" s="151" t="s">
        <v>121</v>
      </c>
    </row>
    <row r="440" spans="2:65" s="13" customFormat="1">
      <c r="B440" s="156"/>
      <c r="D440" s="146" t="s">
        <v>131</v>
      </c>
      <c r="E440" s="157" t="s">
        <v>1</v>
      </c>
      <c r="F440" s="158" t="s">
        <v>381</v>
      </c>
      <c r="H440" s="159">
        <v>96</v>
      </c>
      <c r="I440" s="160"/>
      <c r="L440" s="156"/>
      <c r="M440" s="161"/>
      <c r="T440" s="162"/>
      <c r="AT440" s="157" t="s">
        <v>131</v>
      </c>
      <c r="AU440" s="157" t="s">
        <v>83</v>
      </c>
      <c r="AV440" s="13" t="s">
        <v>83</v>
      </c>
      <c r="AW440" s="13" t="s">
        <v>30</v>
      </c>
      <c r="AX440" s="13" t="s">
        <v>73</v>
      </c>
      <c r="AY440" s="157" t="s">
        <v>121</v>
      </c>
    </row>
    <row r="441" spans="2:65" s="12" customFormat="1">
      <c r="B441" s="150"/>
      <c r="D441" s="146" t="s">
        <v>131</v>
      </c>
      <c r="E441" s="151" t="s">
        <v>1</v>
      </c>
      <c r="F441" s="152" t="s">
        <v>162</v>
      </c>
      <c r="H441" s="151" t="s">
        <v>1</v>
      </c>
      <c r="I441" s="153"/>
      <c r="L441" s="150"/>
      <c r="M441" s="154"/>
      <c r="T441" s="155"/>
      <c r="AT441" s="151" t="s">
        <v>131</v>
      </c>
      <c r="AU441" s="151" t="s">
        <v>83</v>
      </c>
      <c r="AV441" s="12" t="s">
        <v>81</v>
      </c>
      <c r="AW441" s="12" t="s">
        <v>30</v>
      </c>
      <c r="AX441" s="12" t="s">
        <v>73</v>
      </c>
      <c r="AY441" s="151" t="s">
        <v>121</v>
      </c>
    </row>
    <row r="442" spans="2:65" s="13" customFormat="1">
      <c r="B442" s="156"/>
      <c r="D442" s="146" t="s">
        <v>131</v>
      </c>
      <c r="E442" s="157" t="s">
        <v>1</v>
      </c>
      <c r="F442" s="158" t="s">
        <v>382</v>
      </c>
      <c r="H442" s="159">
        <v>39.6</v>
      </c>
      <c r="I442" s="160"/>
      <c r="L442" s="156"/>
      <c r="M442" s="161"/>
      <c r="T442" s="162"/>
      <c r="AT442" s="157" t="s">
        <v>131</v>
      </c>
      <c r="AU442" s="157" t="s">
        <v>83</v>
      </c>
      <c r="AV442" s="13" t="s">
        <v>83</v>
      </c>
      <c r="AW442" s="13" t="s">
        <v>30</v>
      </c>
      <c r="AX442" s="13" t="s">
        <v>73</v>
      </c>
      <c r="AY442" s="157" t="s">
        <v>121</v>
      </c>
    </row>
    <row r="443" spans="2:65" s="12" customFormat="1">
      <c r="B443" s="150"/>
      <c r="D443" s="146" t="s">
        <v>131</v>
      </c>
      <c r="E443" s="151" t="s">
        <v>1</v>
      </c>
      <c r="F443" s="152" t="s">
        <v>164</v>
      </c>
      <c r="H443" s="151" t="s">
        <v>1</v>
      </c>
      <c r="I443" s="153"/>
      <c r="L443" s="150"/>
      <c r="M443" s="154"/>
      <c r="T443" s="155"/>
      <c r="AT443" s="151" t="s">
        <v>131</v>
      </c>
      <c r="AU443" s="151" t="s">
        <v>83</v>
      </c>
      <c r="AV443" s="12" t="s">
        <v>81</v>
      </c>
      <c r="AW443" s="12" t="s">
        <v>30</v>
      </c>
      <c r="AX443" s="12" t="s">
        <v>73</v>
      </c>
      <c r="AY443" s="151" t="s">
        <v>121</v>
      </c>
    </row>
    <row r="444" spans="2:65" s="13" customFormat="1">
      <c r="B444" s="156"/>
      <c r="D444" s="146" t="s">
        <v>131</v>
      </c>
      <c r="E444" s="157" t="s">
        <v>1</v>
      </c>
      <c r="F444" s="158" t="s">
        <v>383</v>
      </c>
      <c r="H444" s="159">
        <v>42</v>
      </c>
      <c r="I444" s="160"/>
      <c r="L444" s="156"/>
      <c r="M444" s="161"/>
      <c r="T444" s="162"/>
      <c r="AT444" s="157" t="s">
        <v>131</v>
      </c>
      <c r="AU444" s="157" t="s">
        <v>83</v>
      </c>
      <c r="AV444" s="13" t="s">
        <v>83</v>
      </c>
      <c r="AW444" s="13" t="s">
        <v>30</v>
      </c>
      <c r="AX444" s="13" t="s">
        <v>73</v>
      </c>
      <c r="AY444" s="157" t="s">
        <v>121</v>
      </c>
    </row>
    <row r="445" spans="2:65" s="14" customFormat="1">
      <c r="B445" s="163"/>
      <c r="D445" s="146" t="s">
        <v>131</v>
      </c>
      <c r="E445" s="164" t="s">
        <v>1</v>
      </c>
      <c r="F445" s="165" t="s">
        <v>166</v>
      </c>
      <c r="H445" s="166">
        <v>611.20000000000005</v>
      </c>
      <c r="I445" s="167"/>
      <c r="L445" s="163"/>
      <c r="M445" s="168"/>
      <c r="T445" s="169"/>
      <c r="AT445" s="164" t="s">
        <v>131</v>
      </c>
      <c r="AU445" s="164" t="s">
        <v>83</v>
      </c>
      <c r="AV445" s="14" t="s">
        <v>128</v>
      </c>
      <c r="AW445" s="14" t="s">
        <v>30</v>
      </c>
      <c r="AX445" s="14" t="s">
        <v>81</v>
      </c>
      <c r="AY445" s="164" t="s">
        <v>121</v>
      </c>
    </row>
    <row r="446" spans="2:65" s="1" customFormat="1" ht="33" customHeight="1">
      <c r="B446" s="31"/>
      <c r="C446" s="132">
        <v>43</v>
      </c>
      <c r="D446" s="132" t="s">
        <v>124</v>
      </c>
      <c r="E446" s="133" t="s">
        <v>388</v>
      </c>
      <c r="F446" s="134" t="s">
        <v>389</v>
      </c>
      <c r="G446" s="135" t="s">
        <v>215</v>
      </c>
      <c r="H446" s="136">
        <v>0.127</v>
      </c>
      <c r="I446" s="137"/>
      <c r="J446" s="138">
        <f>ROUND(I446*H446,2)</f>
        <v>0</v>
      </c>
      <c r="K446" s="139"/>
      <c r="L446" s="31"/>
      <c r="M446" s="140" t="s">
        <v>1</v>
      </c>
      <c r="N446" s="141" t="s">
        <v>38</v>
      </c>
      <c r="P446" s="142">
        <f>O446*H446</f>
        <v>0</v>
      </c>
      <c r="Q446" s="142">
        <v>0</v>
      </c>
      <c r="R446" s="142">
        <f>Q446*H446</f>
        <v>0</v>
      </c>
      <c r="S446" s="142">
        <v>0</v>
      </c>
      <c r="T446" s="143">
        <f>S446*H446</f>
        <v>0</v>
      </c>
      <c r="AR446" s="144" t="s">
        <v>216</v>
      </c>
      <c r="AT446" s="144" t="s">
        <v>124</v>
      </c>
      <c r="AU446" s="144" t="s">
        <v>83</v>
      </c>
      <c r="AY446" s="16" t="s">
        <v>121</v>
      </c>
      <c r="BE446" s="145">
        <f>IF(N446="základní",J446,0)</f>
        <v>0</v>
      </c>
      <c r="BF446" s="145">
        <f>IF(N446="snížená",J446,0)</f>
        <v>0</v>
      </c>
      <c r="BG446" s="145">
        <f>IF(N446="zákl. přenesená",J446,0)</f>
        <v>0</v>
      </c>
      <c r="BH446" s="145">
        <f>IF(N446="sníž. přenesená",J446,0)</f>
        <v>0</v>
      </c>
      <c r="BI446" s="145">
        <f>IF(N446="nulová",J446,0)</f>
        <v>0</v>
      </c>
      <c r="BJ446" s="16" t="s">
        <v>81</v>
      </c>
      <c r="BK446" s="145">
        <f>ROUND(I446*H446,2)</f>
        <v>0</v>
      </c>
      <c r="BL446" s="16" t="s">
        <v>216</v>
      </c>
      <c r="BM446" s="144" t="s">
        <v>390</v>
      </c>
    </row>
    <row r="447" spans="2:65" s="1" customFormat="1" ht="29.25">
      <c r="B447" s="31"/>
      <c r="D447" s="146" t="s">
        <v>129</v>
      </c>
      <c r="F447" s="147" t="s">
        <v>391</v>
      </c>
      <c r="I447" s="148"/>
      <c r="L447" s="31"/>
      <c r="M447" s="149"/>
      <c r="T447" s="55"/>
      <c r="AT447" s="16" t="s">
        <v>129</v>
      </c>
      <c r="AU447" s="16" t="s">
        <v>83</v>
      </c>
    </row>
    <row r="448" spans="2:65" s="11" customFormat="1" ht="22.9" customHeight="1">
      <c r="B448" s="120"/>
      <c r="D448" s="121" t="s">
        <v>72</v>
      </c>
      <c r="E448" s="130" t="s">
        <v>392</v>
      </c>
      <c r="F448" s="130" t="s">
        <v>393</v>
      </c>
      <c r="I448" s="123"/>
      <c r="J448" s="131">
        <f>BK448</f>
        <v>0</v>
      </c>
      <c r="L448" s="120"/>
      <c r="M448" s="125"/>
      <c r="P448" s="126">
        <f>SUM(P449:P454)</f>
        <v>0</v>
      </c>
      <c r="R448" s="126">
        <f>SUM(R449:R454)</f>
        <v>0</v>
      </c>
      <c r="T448" s="127">
        <f>SUM(T449:T454)</f>
        <v>0</v>
      </c>
      <c r="AR448" s="121" t="s">
        <v>83</v>
      </c>
      <c r="AT448" s="128" t="s">
        <v>72</v>
      </c>
      <c r="AU448" s="128" t="s">
        <v>81</v>
      </c>
      <c r="AY448" s="121" t="s">
        <v>121</v>
      </c>
      <c r="BK448" s="129">
        <f>SUM(BK449:BK454)</f>
        <v>0</v>
      </c>
    </row>
    <row r="449" spans="2:65" s="1" customFormat="1" ht="33" customHeight="1">
      <c r="B449" s="31"/>
      <c r="C449" s="132">
        <v>44</v>
      </c>
      <c r="D449" s="132" t="s">
        <v>124</v>
      </c>
      <c r="E449" s="133" t="s">
        <v>394</v>
      </c>
      <c r="F449" s="134" t="s">
        <v>395</v>
      </c>
      <c r="G449" s="135" t="s">
        <v>127</v>
      </c>
      <c r="H449" s="136">
        <v>15</v>
      </c>
      <c r="I449" s="137"/>
      <c r="J449" s="138">
        <f>ROUND(I449*H449,2)</f>
        <v>0</v>
      </c>
      <c r="K449" s="139"/>
      <c r="L449" s="31"/>
      <c r="M449" s="140" t="s">
        <v>1</v>
      </c>
      <c r="N449" s="141" t="s">
        <v>38</v>
      </c>
      <c r="P449" s="142">
        <f>O449*H449</f>
        <v>0</v>
      </c>
      <c r="Q449" s="142">
        <v>0</v>
      </c>
      <c r="R449" s="142">
        <f>Q449*H449</f>
        <v>0</v>
      </c>
      <c r="S449" s="142">
        <v>0</v>
      </c>
      <c r="T449" s="143">
        <f>S449*H449</f>
        <v>0</v>
      </c>
      <c r="AR449" s="144" t="s">
        <v>216</v>
      </c>
      <c r="AT449" s="144" t="s">
        <v>124</v>
      </c>
      <c r="AU449" s="144" t="s">
        <v>83</v>
      </c>
      <c r="AY449" s="16" t="s">
        <v>121</v>
      </c>
      <c r="BE449" s="145">
        <f>IF(N449="základní",J449,0)</f>
        <v>0</v>
      </c>
      <c r="BF449" s="145">
        <f>IF(N449="snížená",J449,0)</f>
        <v>0</v>
      </c>
      <c r="BG449" s="145">
        <f>IF(N449="zákl. přenesená",J449,0)</f>
        <v>0</v>
      </c>
      <c r="BH449" s="145">
        <f>IF(N449="sníž. přenesená",J449,0)</f>
        <v>0</v>
      </c>
      <c r="BI449" s="145">
        <f>IF(N449="nulová",J449,0)</f>
        <v>0</v>
      </c>
      <c r="BJ449" s="16" t="s">
        <v>81</v>
      </c>
      <c r="BK449" s="145">
        <f>ROUND(I449*H449,2)</f>
        <v>0</v>
      </c>
      <c r="BL449" s="16" t="s">
        <v>216</v>
      </c>
      <c r="BM449" s="144" t="s">
        <v>396</v>
      </c>
    </row>
    <row r="450" spans="2:65" s="1" customFormat="1" ht="19.5">
      <c r="B450" s="31"/>
      <c r="D450" s="146" t="s">
        <v>129</v>
      </c>
      <c r="F450" s="147" t="s">
        <v>397</v>
      </c>
      <c r="I450" s="148"/>
      <c r="L450" s="31"/>
      <c r="M450" s="149"/>
      <c r="T450" s="55"/>
      <c r="AT450" s="16" t="s">
        <v>129</v>
      </c>
      <c r="AU450" s="16" t="s">
        <v>83</v>
      </c>
    </row>
    <row r="451" spans="2:65" s="1" customFormat="1" ht="24.2" customHeight="1">
      <c r="B451" s="31"/>
      <c r="C451" s="170">
        <v>45</v>
      </c>
      <c r="D451" s="170" t="s">
        <v>247</v>
      </c>
      <c r="E451" s="171" t="s">
        <v>398</v>
      </c>
      <c r="F451" s="172" t="s">
        <v>399</v>
      </c>
      <c r="G451" s="173" t="s">
        <v>127</v>
      </c>
      <c r="H451" s="174">
        <v>17.25</v>
      </c>
      <c r="I451" s="175"/>
      <c r="J451" s="176">
        <f>ROUND(I451*H451,2)</f>
        <v>0</v>
      </c>
      <c r="K451" s="177"/>
      <c r="L451" s="178"/>
      <c r="M451" s="179" t="s">
        <v>1</v>
      </c>
      <c r="N451" s="180" t="s">
        <v>38</v>
      </c>
      <c r="P451" s="142">
        <f>O451*H451</f>
        <v>0</v>
      </c>
      <c r="Q451" s="142">
        <v>0</v>
      </c>
      <c r="R451" s="142">
        <f>Q451*H451</f>
        <v>0</v>
      </c>
      <c r="S451" s="142">
        <v>0</v>
      </c>
      <c r="T451" s="143">
        <f>S451*H451</f>
        <v>0</v>
      </c>
      <c r="AR451" s="144" t="s">
        <v>250</v>
      </c>
      <c r="AT451" s="144" t="s">
        <v>247</v>
      </c>
      <c r="AU451" s="144" t="s">
        <v>83</v>
      </c>
      <c r="AY451" s="16" t="s">
        <v>121</v>
      </c>
      <c r="BE451" s="145">
        <f>IF(N451="základní",J451,0)</f>
        <v>0</v>
      </c>
      <c r="BF451" s="145">
        <f>IF(N451="snížená",J451,0)</f>
        <v>0</v>
      </c>
      <c r="BG451" s="145">
        <f>IF(N451="zákl. přenesená",J451,0)</f>
        <v>0</v>
      </c>
      <c r="BH451" s="145">
        <f>IF(N451="sníž. přenesená",J451,0)</f>
        <v>0</v>
      </c>
      <c r="BI451" s="145">
        <f>IF(N451="nulová",J451,0)</f>
        <v>0</v>
      </c>
      <c r="BJ451" s="16" t="s">
        <v>81</v>
      </c>
      <c r="BK451" s="145">
        <f>ROUND(I451*H451,2)</f>
        <v>0</v>
      </c>
      <c r="BL451" s="16" t="s">
        <v>216</v>
      </c>
      <c r="BM451" s="144" t="s">
        <v>400</v>
      </c>
    </row>
    <row r="452" spans="2:65" s="1" customFormat="1" ht="19.5">
      <c r="B452" s="31"/>
      <c r="D452" s="146" t="s">
        <v>129</v>
      </c>
      <c r="F452" s="147" t="s">
        <v>399</v>
      </c>
      <c r="I452" s="148"/>
      <c r="L452" s="31"/>
      <c r="M452" s="149"/>
      <c r="T452" s="55"/>
      <c r="AT452" s="16" t="s">
        <v>129</v>
      </c>
      <c r="AU452" s="16" t="s">
        <v>83</v>
      </c>
    </row>
    <row r="453" spans="2:65" s="13" customFormat="1">
      <c r="B453" s="156"/>
      <c r="D453" s="146" t="s">
        <v>131</v>
      </c>
      <c r="E453" s="157" t="s">
        <v>1</v>
      </c>
      <c r="F453" s="158" t="s">
        <v>401</v>
      </c>
      <c r="H453" s="159">
        <v>17.25</v>
      </c>
      <c r="I453" s="160"/>
      <c r="L453" s="156"/>
      <c r="M453" s="161"/>
      <c r="T453" s="162"/>
      <c r="AT453" s="157" t="s">
        <v>131</v>
      </c>
      <c r="AU453" s="157" t="s">
        <v>83</v>
      </c>
      <c r="AV453" s="13" t="s">
        <v>83</v>
      </c>
      <c r="AW453" s="13" t="s">
        <v>30</v>
      </c>
      <c r="AX453" s="13" t="s">
        <v>73</v>
      </c>
      <c r="AY453" s="157" t="s">
        <v>121</v>
      </c>
    </row>
    <row r="454" spans="2:65" s="14" customFormat="1">
      <c r="B454" s="163"/>
      <c r="D454" s="146" t="s">
        <v>131</v>
      </c>
      <c r="E454" s="164" t="s">
        <v>1</v>
      </c>
      <c r="F454" s="165" t="s">
        <v>166</v>
      </c>
      <c r="H454" s="166">
        <v>17.25</v>
      </c>
      <c r="I454" s="167"/>
      <c r="L454" s="163"/>
      <c r="M454" s="168"/>
      <c r="T454" s="169"/>
      <c r="AT454" s="164" t="s">
        <v>131</v>
      </c>
      <c r="AU454" s="164" t="s">
        <v>83</v>
      </c>
      <c r="AV454" s="14" t="s">
        <v>128</v>
      </c>
      <c r="AW454" s="14" t="s">
        <v>30</v>
      </c>
      <c r="AX454" s="14" t="s">
        <v>81</v>
      </c>
      <c r="AY454" s="164" t="s">
        <v>121</v>
      </c>
    </row>
    <row r="455" spans="2:65" s="11" customFormat="1" ht="22.9" customHeight="1">
      <c r="B455" s="120"/>
      <c r="D455" s="121" t="s">
        <v>72</v>
      </c>
      <c r="E455" s="130" t="s">
        <v>402</v>
      </c>
      <c r="F455" s="130" t="s">
        <v>403</v>
      </c>
      <c r="I455" s="123"/>
      <c r="J455" s="131">
        <f>BK455</f>
        <v>0</v>
      </c>
      <c r="L455" s="120"/>
      <c r="M455" s="125"/>
      <c r="P455" s="126">
        <f>SUM(P456:P463)</f>
        <v>0</v>
      </c>
      <c r="R455" s="126">
        <f>SUM(R456:R463)</f>
        <v>0</v>
      </c>
      <c r="T455" s="127">
        <f>SUM(T456:T463)</f>
        <v>0</v>
      </c>
      <c r="AR455" s="121" t="s">
        <v>83</v>
      </c>
      <c r="AT455" s="128" t="s">
        <v>72</v>
      </c>
      <c r="AU455" s="128" t="s">
        <v>81</v>
      </c>
      <c r="AY455" s="121" t="s">
        <v>121</v>
      </c>
      <c r="BK455" s="129">
        <f>SUM(BK456:BK463)</f>
        <v>0</v>
      </c>
    </row>
    <row r="456" spans="2:65" s="1" customFormat="1" ht="24.2" customHeight="1">
      <c r="B456" s="31"/>
      <c r="C456" s="132">
        <v>46</v>
      </c>
      <c r="D456" s="132" t="s">
        <v>124</v>
      </c>
      <c r="E456" s="133" t="s">
        <v>404</v>
      </c>
      <c r="F456" s="134" t="s">
        <v>405</v>
      </c>
      <c r="G456" s="135" t="s">
        <v>127</v>
      </c>
      <c r="H456" s="136">
        <v>218.01599999999999</v>
      </c>
      <c r="I456" s="137"/>
      <c r="J456" s="138">
        <f>ROUND(I456*H456,2)</f>
        <v>0</v>
      </c>
      <c r="K456" s="139"/>
      <c r="L456" s="31"/>
      <c r="M456" s="140" t="s">
        <v>1</v>
      </c>
      <c r="N456" s="141" t="s">
        <v>38</v>
      </c>
      <c r="P456" s="142">
        <f>O456*H456</f>
        <v>0</v>
      </c>
      <c r="Q456" s="142">
        <v>0</v>
      </c>
      <c r="R456" s="142">
        <f>Q456*H456</f>
        <v>0</v>
      </c>
      <c r="S456" s="142">
        <v>0</v>
      </c>
      <c r="T456" s="143">
        <f>S456*H456</f>
        <v>0</v>
      </c>
      <c r="AR456" s="144" t="s">
        <v>216</v>
      </c>
      <c r="AT456" s="144" t="s">
        <v>124</v>
      </c>
      <c r="AU456" s="144" t="s">
        <v>83</v>
      </c>
      <c r="AY456" s="16" t="s">
        <v>121</v>
      </c>
      <c r="BE456" s="145">
        <f>IF(N456="základní",J456,0)</f>
        <v>0</v>
      </c>
      <c r="BF456" s="145">
        <f>IF(N456="snížená",J456,0)</f>
        <v>0</v>
      </c>
      <c r="BG456" s="145">
        <f>IF(N456="zákl. přenesená",J456,0)</f>
        <v>0</v>
      </c>
      <c r="BH456" s="145">
        <f>IF(N456="sníž. přenesená",J456,0)</f>
        <v>0</v>
      </c>
      <c r="BI456" s="145">
        <f>IF(N456="nulová",J456,0)</f>
        <v>0</v>
      </c>
      <c r="BJ456" s="16" t="s">
        <v>81</v>
      </c>
      <c r="BK456" s="145">
        <f>ROUND(I456*H456,2)</f>
        <v>0</v>
      </c>
      <c r="BL456" s="16" t="s">
        <v>216</v>
      </c>
      <c r="BM456" s="144" t="s">
        <v>406</v>
      </c>
    </row>
    <row r="457" spans="2:65" s="1" customFormat="1" ht="19.5">
      <c r="B457" s="31"/>
      <c r="D457" s="146" t="s">
        <v>129</v>
      </c>
      <c r="F457" s="147" t="s">
        <v>407</v>
      </c>
      <c r="I457" s="148"/>
      <c r="L457" s="31"/>
      <c r="M457" s="149"/>
      <c r="T457" s="55"/>
      <c r="AT457" s="16" t="s">
        <v>129</v>
      </c>
      <c r="AU457" s="16" t="s">
        <v>83</v>
      </c>
    </row>
    <row r="458" spans="2:65" s="13" customFormat="1">
      <c r="B458" s="156"/>
      <c r="D458" s="146" t="s">
        <v>131</v>
      </c>
      <c r="E458" s="157" t="s">
        <v>1</v>
      </c>
      <c r="F458" s="158" t="s">
        <v>408</v>
      </c>
      <c r="H458" s="159">
        <v>218.01599999999999</v>
      </c>
      <c r="I458" s="160"/>
      <c r="L458" s="156"/>
      <c r="M458" s="161"/>
      <c r="T458" s="162"/>
      <c r="AT458" s="157" t="s">
        <v>131</v>
      </c>
      <c r="AU458" s="157" t="s">
        <v>83</v>
      </c>
      <c r="AV458" s="13" t="s">
        <v>83</v>
      </c>
      <c r="AW458" s="13" t="s">
        <v>30</v>
      </c>
      <c r="AX458" s="13" t="s">
        <v>73</v>
      </c>
      <c r="AY458" s="157" t="s">
        <v>121</v>
      </c>
    </row>
    <row r="459" spans="2:65" s="14" customFormat="1">
      <c r="B459" s="163"/>
      <c r="D459" s="146" t="s">
        <v>131</v>
      </c>
      <c r="E459" s="164" t="s">
        <v>1</v>
      </c>
      <c r="F459" s="165" t="s">
        <v>166</v>
      </c>
      <c r="H459" s="166">
        <v>218.01599999999999</v>
      </c>
      <c r="I459" s="167"/>
      <c r="L459" s="163"/>
      <c r="M459" s="168"/>
      <c r="T459" s="169"/>
      <c r="AT459" s="164" t="s">
        <v>131</v>
      </c>
      <c r="AU459" s="164" t="s">
        <v>83</v>
      </c>
      <c r="AV459" s="14" t="s">
        <v>128</v>
      </c>
      <c r="AW459" s="14" t="s">
        <v>30</v>
      </c>
      <c r="AX459" s="14" t="s">
        <v>81</v>
      </c>
      <c r="AY459" s="164" t="s">
        <v>121</v>
      </c>
    </row>
    <row r="460" spans="2:65" s="1" customFormat="1" ht="24.2" customHeight="1">
      <c r="B460" s="31"/>
      <c r="C460" s="132">
        <v>47</v>
      </c>
      <c r="D460" s="132" t="s">
        <v>124</v>
      </c>
      <c r="E460" s="133" t="s">
        <v>409</v>
      </c>
      <c r="F460" s="134" t="s">
        <v>410</v>
      </c>
      <c r="G460" s="135" t="s">
        <v>127</v>
      </c>
      <c r="H460" s="136">
        <v>218.01599999999999</v>
      </c>
      <c r="I460" s="137"/>
      <c r="J460" s="138">
        <f>ROUND(I460*H460,2)</f>
        <v>0</v>
      </c>
      <c r="K460" s="139"/>
      <c r="L460" s="31"/>
      <c r="M460" s="140" t="s">
        <v>1</v>
      </c>
      <c r="N460" s="141" t="s">
        <v>38</v>
      </c>
      <c r="P460" s="142">
        <f>O460*H460</f>
        <v>0</v>
      </c>
      <c r="Q460" s="142">
        <v>0</v>
      </c>
      <c r="R460" s="142">
        <f>Q460*H460</f>
        <v>0</v>
      </c>
      <c r="S460" s="142">
        <v>0</v>
      </c>
      <c r="T460" s="143">
        <f>S460*H460</f>
        <v>0</v>
      </c>
      <c r="AR460" s="144" t="s">
        <v>216</v>
      </c>
      <c r="AT460" s="144" t="s">
        <v>124</v>
      </c>
      <c r="AU460" s="144" t="s">
        <v>83</v>
      </c>
      <c r="AY460" s="16" t="s">
        <v>121</v>
      </c>
      <c r="BE460" s="145">
        <f>IF(N460="základní",J460,0)</f>
        <v>0</v>
      </c>
      <c r="BF460" s="145">
        <f>IF(N460="snížená",J460,0)</f>
        <v>0</v>
      </c>
      <c r="BG460" s="145">
        <f>IF(N460="zákl. přenesená",J460,0)</f>
        <v>0</v>
      </c>
      <c r="BH460" s="145">
        <f>IF(N460="sníž. přenesená",J460,0)</f>
        <v>0</v>
      </c>
      <c r="BI460" s="145">
        <f>IF(N460="nulová",J460,0)</f>
        <v>0</v>
      </c>
      <c r="BJ460" s="16" t="s">
        <v>81</v>
      </c>
      <c r="BK460" s="145">
        <f>ROUND(I460*H460,2)</f>
        <v>0</v>
      </c>
      <c r="BL460" s="16" t="s">
        <v>216</v>
      </c>
      <c r="BM460" s="144" t="s">
        <v>411</v>
      </c>
    </row>
    <row r="461" spans="2:65" s="1" customFormat="1" ht="29.25">
      <c r="B461" s="31"/>
      <c r="D461" s="146" t="s">
        <v>129</v>
      </c>
      <c r="F461" s="147" t="s">
        <v>412</v>
      </c>
      <c r="I461" s="148"/>
      <c r="L461" s="31"/>
      <c r="M461" s="149"/>
      <c r="T461" s="55"/>
      <c r="AT461" s="16" t="s">
        <v>129</v>
      </c>
      <c r="AU461" s="16" t="s">
        <v>83</v>
      </c>
    </row>
    <row r="462" spans="2:65" s="13" customFormat="1">
      <c r="B462" s="156"/>
      <c r="D462" s="146" t="s">
        <v>131</v>
      </c>
      <c r="E462" s="157" t="s">
        <v>1</v>
      </c>
      <c r="F462" s="158" t="s">
        <v>408</v>
      </c>
      <c r="H462" s="159">
        <v>218.01599999999999</v>
      </c>
      <c r="I462" s="160"/>
      <c r="L462" s="156"/>
      <c r="M462" s="161"/>
      <c r="T462" s="162"/>
      <c r="AT462" s="157" t="s">
        <v>131</v>
      </c>
      <c r="AU462" s="157" t="s">
        <v>83</v>
      </c>
      <c r="AV462" s="13" t="s">
        <v>83</v>
      </c>
      <c r="AW462" s="13" t="s">
        <v>30</v>
      </c>
      <c r="AX462" s="13" t="s">
        <v>73</v>
      </c>
      <c r="AY462" s="157" t="s">
        <v>121</v>
      </c>
    </row>
    <row r="463" spans="2:65" s="14" customFormat="1">
      <c r="B463" s="163"/>
      <c r="D463" s="146" t="s">
        <v>131</v>
      </c>
      <c r="E463" s="164" t="s">
        <v>1</v>
      </c>
      <c r="F463" s="165" t="s">
        <v>166</v>
      </c>
      <c r="H463" s="166">
        <v>218.01599999999999</v>
      </c>
      <c r="I463" s="167"/>
      <c r="L463" s="163"/>
      <c r="M463" s="168"/>
      <c r="T463" s="169"/>
      <c r="AT463" s="164" t="s">
        <v>131</v>
      </c>
      <c r="AU463" s="164" t="s">
        <v>83</v>
      </c>
      <c r="AV463" s="14" t="s">
        <v>128</v>
      </c>
      <c r="AW463" s="14" t="s">
        <v>30</v>
      </c>
      <c r="AX463" s="14" t="s">
        <v>81</v>
      </c>
      <c r="AY463" s="164" t="s">
        <v>121</v>
      </c>
    </row>
    <row r="464" spans="2:65" s="11" customFormat="1" ht="22.9" customHeight="1">
      <c r="B464" s="120"/>
      <c r="D464" s="121" t="s">
        <v>72</v>
      </c>
      <c r="E464" s="130" t="s">
        <v>413</v>
      </c>
      <c r="F464" s="130" t="s">
        <v>414</v>
      </c>
      <c r="I464" s="123"/>
      <c r="J464" s="131">
        <f>BK464</f>
        <v>0</v>
      </c>
      <c r="L464" s="120"/>
      <c r="M464" s="125"/>
      <c r="P464" s="126">
        <f>SUM(P465:P472)</f>
        <v>0</v>
      </c>
      <c r="R464" s="126">
        <f>SUM(R465:R472)</f>
        <v>0</v>
      </c>
      <c r="T464" s="127">
        <f>SUM(T465:T472)</f>
        <v>0</v>
      </c>
      <c r="AR464" s="121" t="s">
        <v>83</v>
      </c>
      <c r="AT464" s="128" t="s">
        <v>72</v>
      </c>
      <c r="AU464" s="128" t="s">
        <v>81</v>
      </c>
      <c r="AY464" s="121" t="s">
        <v>121</v>
      </c>
      <c r="BK464" s="129">
        <f>SUM(BK465:BK472)</f>
        <v>0</v>
      </c>
    </row>
    <row r="465" spans="2:65" s="1" customFormat="1" ht="24.2" customHeight="1">
      <c r="B465" s="31"/>
      <c r="C465" s="132">
        <v>48</v>
      </c>
      <c r="D465" s="132" t="s">
        <v>124</v>
      </c>
      <c r="E465" s="133" t="s">
        <v>415</v>
      </c>
      <c r="F465" s="134" t="s">
        <v>416</v>
      </c>
      <c r="G465" s="135" t="s">
        <v>127</v>
      </c>
      <c r="H465" s="136">
        <v>420.096</v>
      </c>
      <c r="I465" s="137"/>
      <c r="J465" s="138">
        <f>ROUND(I465*H465,2)</f>
        <v>0</v>
      </c>
      <c r="K465" s="139"/>
      <c r="L465" s="31"/>
      <c r="M465" s="140" t="s">
        <v>1</v>
      </c>
      <c r="N465" s="141" t="s">
        <v>38</v>
      </c>
      <c r="P465" s="142">
        <f>O465*H465</f>
        <v>0</v>
      </c>
      <c r="Q465" s="142">
        <v>0</v>
      </c>
      <c r="R465" s="142">
        <f>Q465*H465</f>
        <v>0</v>
      </c>
      <c r="S465" s="142">
        <v>0</v>
      </c>
      <c r="T465" s="143">
        <f>S465*H465</f>
        <v>0</v>
      </c>
      <c r="AR465" s="144" t="s">
        <v>216</v>
      </c>
      <c r="AT465" s="144" t="s">
        <v>124</v>
      </c>
      <c r="AU465" s="144" t="s">
        <v>83</v>
      </c>
      <c r="AY465" s="16" t="s">
        <v>121</v>
      </c>
      <c r="BE465" s="145">
        <f>IF(N465="základní",J465,0)</f>
        <v>0</v>
      </c>
      <c r="BF465" s="145">
        <f>IF(N465="snížená",J465,0)</f>
        <v>0</v>
      </c>
      <c r="BG465" s="145">
        <f>IF(N465="zákl. přenesená",J465,0)</f>
        <v>0</v>
      </c>
      <c r="BH465" s="145">
        <f>IF(N465="sníž. přenesená",J465,0)</f>
        <v>0</v>
      </c>
      <c r="BI465" s="145">
        <f>IF(N465="nulová",J465,0)</f>
        <v>0</v>
      </c>
      <c r="BJ465" s="16" t="s">
        <v>81</v>
      </c>
      <c r="BK465" s="145">
        <f>ROUND(I465*H465,2)</f>
        <v>0</v>
      </c>
      <c r="BL465" s="16" t="s">
        <v>216</v>
      </c>
      <c r="BM465" s="144" t="s">
        <v>417</v>
      </c>
    </row>
    <row r="466" spans="2:65" s="1" customFormat="1" ht="19.5">
      <c r="B466" s="31"/>
      <c r="D466" s="146" t="s">
        <v>129</v>
      </c>
      <c r="F466" s="147" t="s">
        <v>418</v>
      </c>
      <c r="I466" s="148"/>
      <c r="L466" s="31"/>
      <c r="M466" s="149"/>
      <c r="T466" s="55"/>
      <c r="AT466" s="16" t="s">
        <v>129</v>
      </c>
      <c r="AU466" s="16" t="s">
        <v>83</v>
      </c>
    </row>
    <row r="467" spans="2:65" s="13" customFormat="1">
      <c r="B467" s="156"/>
      <c r="D467" s="146" t="s">
        <v>131</v>
      </c>
      <c r="E467" s="157" t="s">
        <v>1</v>
      </c>
      <c r="F467" s="158" t="s">
        <v>419</v>
      </c>
      <c r="H467" s="159">
        <v>420.096</v>
      </c>
      <c r="I467" s="160"/>
      <c r="L467" s="156"/>
      <c r="M467" s="161"/>
      <c r="T467" s="162"/>
      <c r="AT467" s="157" t="s">
        <v>131</v>
      </c>
      <c r="AU467" s="157" t="s">
        <v>83</v>
      </c>
      <c r="AV467" s="13" t="s">
        <v>83</v>
      </c>
      <c r="AW467" s="13" t="s">
        <v>30</v>
      </c>
      <c r="AX467" s="13" t="s">
        <v>73</v>
      </c>
      <c r="AY467" s="157" t="s">
        <v>121</v>
      </c>
    </row>
    <row r="468" spans="2:65" s="14" customFormat="1">
      <c r="B468" s="163"/>
      <c r="D468" s="146" t="s">
        <v>131</v>
      </c>
      <c r="E468" s="164" t="s">
        <v>1</v>
      </c>
      <c r="F468" s="165" t="s">
        <v>166</v>
      </c>
      <c r="H468" s="166">
        <v>420.096</v>
      </c>
      <c r="I468" s="167"/>
      <c r="L468" s="163"/>
      <c r="M468" s="168"/>
      <c r="T468" s="169"/>
      <c r="AT468" s="164" t="s">
        <v>131</v>
      </c>
      <c r="AU468" s="164" t="s">
        <v>83</v>
      </c>
      <c r="AV468" s="14" t="s">
        <v>128</v>
      </c>
      <c r="AW468" s="14" t="s">
        <v>30</v>
      </c>
      <c r="AX468" s="14" t="s">
        <v>81</v>
      </c>
      <c r="AY468" s="164" t="s">
        <v>121</v>
      </c>
    </row>
    <row r="469" spans="2:65" s="1" customFormat="1" ht="33" customHeight="1">
      <c r="B469" s="31"/>
      <c r="C469" s="132">
        <v>49</v>
      </c>
      <c r="D469" s="132" t="s">
        <v>124</v>
      </c>
      <c r="E469" s="133" t="s">
        <v>420</v>
      </c>
      <c r="F469" s="134" t="s">
        <v>421</v>
      </c>
      <c r="G469" s="135" t="s">
        <v>127</v>
      </c>
      <c r="H469" s="136">
        <v>420.096</v>
      </c>
      <c r="I469" s="137"/>
      <c r="J469" s="138">
        <f>ROUND(I469*H469,2)</f>
        <v>0</v>
      </c>
      <c r="K469" s="139"/>
      <c r="L469" s="31"/>
      <c r="M469" s="140" t="s">
        <v>1</v>
      </c>
      <c r="N469" s="141" t="s">
        <v>38</v>
      </c>
      <c r="P469" s="142">
        <f>O469*H469</f>
        <v>0</v>
      </c>
      <c r="Q469" s="142">
        <v>0</v>
      </c>
      <c r="R469" s="142">
        <f>Q469*H469</f>
        <v>0</v>
      </c>
      <c r="S469" s="142">
        <v>0</v>
      </c>
      <c r="T469" s="143">
        <f>S469*H469</f>
        <v>0</v>
      </c>
      <c r="AR469" s="144" t="s">
        <v>216</v>
      </c>
      <c r="AT469" s="144" t="s">
        <v>124</v>
      </c>
      <c r="AU469" s="144" t="s">
        <v>83</v>
      </c>
      <c r="AY469" s="16" t="s">
        <v>121</v>
      </c>
      <c r="BE469" s="145">
        <f>IF(N469="základní",J469,0)</f>
        <v>0</v>
      </c>
      <c r="BF469" s="145">
        <f>IF(N469="snížená",J469,0)</f>
        <v>0</v>
      </c>
      <c r="BG469" s="145">
        <f>IF(N469="zákl. přenesená",J469,0)</f>
        <v>0</v>
      </c>
      <c r="BH469" s="145">
        <f>IF(N469="sníž. přenesená",J469,0)</f>
        <v>0</v>
      </c>
      <c r="BI469" s="145">
        <f>IF(N469="nulová",J469,0)</f>
        <v>0</v>
      </c>
      <c r="BJ469" s="16" t="s">
        <v>81</v>
      </c>
      <c r="BK469" s="145">
        <f>ROUND(I469*H469,2)</f>
        <v>0</v>
      </c>
      <c r="BL469" s="16" t="s">
        <v>216</v>
      </c>
      <c r="BM469" s="144" t="s">
        <v>422</v>
      </c>
    </row>
    <row r="470" spans="2:65" s="1" customFormat="1" ht="29.25">
      <c r="B470" s="31"/>
      <c r="D470" s="146" t="s">
        <v>129</v>
      </c>
      <c r="F470" s="147" t="s">
        <v>423</v>
      </c>
      <c r="I470" s="148"/>
      <c r="L470" s="31"/>
      <c r="M470" s="149"/>
      <c r="T470" s="55"/>
      <c r="AT470" s="16" t="s">
        <v>129</v>
      </c>
      <c r="AU470" s="16" t="s">
        <v>83</v>
      </c>
    </row>
    <row r="471" spans="2:65" s="13" customFormat="1">
      <c r="B471" s="156"/>
      <c r="D471" s="146" t="s">
        <v>131</v>
      </c>
      <c r="E471" s="157" t="s">
        <v>1</v>
      </c>
      <c r="F471" s="158" t="s">
        <v>419</v>
      </c>
      <c r="H471" s="159">
        <v>420.096</v>
      </c>
      <c r="I471" s="160"/>
      <c r="L471" s="156"/>
      <c r="M471" s="161"/>
      <c r="T471" s="162"/>
      <c r="AT471" s="157" t="s">
        <v>131</v>
      </c>
      <c r="AU471" s="157" t="s">
        <v>83</v>
      </c>
      <c r="AV471" s="13" t="s">
        <v>83</v>
      </c>
      <c r="AW471" s="13" t="s">
        <v>30</v>
      </c>
      <c r="AX471" s="13" t="s">
        <v>73</v>
      </c>
      <c r="AY471" s="157" t="s">
        <v>121</v>
      </c>
    </row>
    <row r="472" spans="2:65" s="14" customFormat="1">
      <c r="B472" s="163"/>
      <c r="D472" s="146" t="s">
        <v>131</v>
      </c>
      <c r="E472" s="164" t="s">
        <v>1</v>
      </c>
      <c r="F472" s="165" t="s">
        <v>166</v>
      </c>
      <c r="H472" s="166">
        <v>420.096</v>
      </c>
      <c r="I472" s="167"/>
      <c r="L472" s="163"/>
      <c r="M472" s="168"/>
      <c r="T472" s="169"/>
      <c r="AT472" s="164" t="s">
        <v>131</v>
      </c>
      <c r="AU472" s="164" t="s">
        <v>83</v>
      </c>
      <c r="AV472" s="14" t="s">
        <v>128</v>
      </c>
      <c r="AW472" s="14" t="s">
        <v>30</v>
      </c>
      <c r="AX472" s="14" t="s">
        <v>81</v>
      </c>
      <c r="AY472" s="164" t="s">
        <v>121</v>
      </c>
    </row>
    <row r="473" spans="2:65" s="11" customFormat="1" ht="22.9" customHeight="1">
      <c r="B473" s="120"/>
      <c r="D473" s="121" t="s">
        <v>72</v>
      </c>
      <c r="E473" s="130" t="s">
        <v>424</v>
      </c>
      <c r="F473" s="130" t="s">
        <v>425</v>
      </c>
      <c r="I473" s="123"/>
      <c r="J473" s="131">
        <f>BK473</f>
        <v>0</v>
      </c>
      <c r="L473" s="120"/>
      <c r="M473" s="125"/>
      <c r="P473" s="126">
        <f>SUM(P474:P485)</f>
        <v>0</v>
      </c>
      <c r="R473" s="126">
        <f>SUM(R474:R485)</f>
        <v>0</v>
      </c>
      <c r="T473" s="127">
        <f>SUM(T474:T485)</f>
        <v>0</v>
      </c>
      <c r="AR473" s="121" t="s">
        <v>83</v>
      </c>
      <c r="AT473" s="128" t="s">
        <v>72</v>
      </c>
      <c r="AU473" s="128" t="s">
        <v>81</v>
      </c>
      <c r="AY473" s="121" t="s">
        <v>121</v>
      </c>
      <c r="BK473" s="129">
        <f>SUM(BK474:BK485)</f>
        <v>0</v>
      </c>
    </row>
    <row r="474" spans="2:65" s="1" customFormat="1" ht="21.75" customHeight="1">
      <c r="B474" s="31"/>
      <c r="C474" s="132">
        <v>50</v>
      </c>
      <c r="D474" s="132" t="s">
        <v>124</v>
      </c>
      <c r="E474" s="133" t="s">
        <v>426</v>
      </c>
      <c r="F474" s="134" t="s">
        <v>427</v>
      </c>
      <c r="G474" s="135" t="s">
        <v>316</v>
      </c>
      <c r="H474" s="136">
        <v>83</v>
      </c>
      <c r="I474" s="137"/>
      <c r="J474" s="138">
        <f>ROUND(I474*H474,2)</f>
        <v>0</v>
      </c>
      <c r="K474" s="139"/>
      <c r="L474" s="31"/>
      <c r="M474" s="140" t="s">
        <v>1</v>
      </c>
      <c r="N474" s="141" t="s">
        <v>38</v>
      </c>
      <c r="P474" s="142">
        <f>O474*H474</f>
        <v>0</v>
      </c>
      <c r="Q474" s="142">
        <v>0</v>
      </c>
      <c r="R474" s="142">
        <f>Q474*H474</f>
        <v>0</v>
      </c>
      <c r="S474" s="142">
        <v>0</v>
      </c>
      <c r="T474" s="143">
        <f>S474*H474</f>
        <v>0</v>
      </c>
      <c r="AR474" s="144" t="s">
        <v>216</v>
      </c>
      <c r="AT474" s="144" t="s">
        <v>124</v>
      </c>
      <c r="AU474" s="144" t="s">
        <v>83</v>
      </c>
      <c r="AY474" s="16" t="s">
        <v>121</v>
      </c>
      <c r="BE474" s="145">
        <f>IF(N474="základní",J474,0)</f>
        <v>0</v>
      </c>
      <c r="BF474" s="145">
        <f>IF(N474="snížená",J474,0)</f>
        <v>0</v>
      </c>
      <c r="BG474" s="145">
        <f>IF(N474="zákl. přenesená",J474,0)</f>
        <v>0</v>
      </c>
      <c r="BH474" s="145">
        <f>IF(N474="sníž. přenesená",J474,0)</f>
        <v>0</v>
      </c>
      <c r="BI474" s="145">
        <f>IF(N474="nulová",J474,0)</f>
        <v>0</v>
      </c>
      <c r="BJ474" s="16" t="s">
        <v>81</v>
      </c>
      <c r="BK474" s="145">
        <f>ROUND(I474*H474,2)</f>
        <v>0</v>
      </c>
      <c r="BL474" s="16" t="s">
        <v>216</v>
      </c>
      <c r="BM474" s="144" t="s">
        <v>428</v>
      </c>
    </row>
    <row r="475" spans="2:65" s="1" customFormat="1" ht="19.5">
      <c r="B475" s="31"/>
      <c r="D475" s="146" t="s">
        <v>129</v>
      </c>
      <c r="F475" s="147" t="s">
        <v>429</v>
      </c>
      <c r="I475" s="148"/>
      <c r="L475" s="31"/>
      <c r="M475" s="149"/>
      <c r="T475" s="55"/>
      <c r="AT475" s="16" t="s">
        <v>129</v>
      </c>
      <c r="AU475" s="16" t="s">
        <v>83</v>
      </c>
    </row>
    <row r="476" spans="2:65" s="13" customFormat="1">
      <c r="B476" s="156"/>
      <c r="D476" s="146" t="s">
        <v>131</v>
      </c>
      <c r="E476" s="157" t="s">
        <v>1</v>
      </c>
      <c r="F476" s="158" t="s">
        <v>430</v>
      </c>
      <c r="H476" s="159">
        <v>62</v>
      </c>
      <c r="I476" s="160"/>
      <c r="L476" s="156"/>
      <c r="M476" s="161"/>
      <c r="T476" s="162"/>
      <c r="AT476" s="157" t="s">
        <v>131</v>
      </c>
      <c r="AU476" s="157" t="s">
        <v>83</v>
      </c>
      <c r="AV476" s="13" t="s">
        <v>83</v>
      </c>
      <c r="AW476" s="13" t="s">
        <v>30</v>
      </c>
      <c r="AX476" s="13" t="s">
        <v>73</v>
      </c>
      <c r="AY476" s="157" t="s">
        <v>121</v>
      </c>
    </row>
    <row r="477" spans="2:65" s="14" customFormat="1">
      <c r="B477" s="163"/>
      <c r="D477" s="146" t="s">
        <v>131</v>
      </c>
      <c r="E477" s="164" t="s">
        <v>1</v>
      </c>
      <c r="F477" s="165" t="s">
        <v>166</v>
      </c>
      <c r="H477" s="166">
        <v>62</v>
      </c>
      <c r="I477" s="167"/>
      <c r="L477" s="163"/>
      <c r="M477" s="168"/>
      <c r="T477" s="169"/>
      <c r="AT477" s="164" t="s">
        <v>131</v>
      </c>
      <c r="AU477" s="164" t="s">
        <v>83</v>
      </c>
      <c r="AV477" s="14" t="s">
        <v>128</v>
      </c>
      <c r="AW477" s="14" t="s">
        <v>30</v>
      </c>
      <c r="AX477" s="14" t="s">
        <v>81</v>
      </c>
      <c r="AY477" s="164" t="s">
        <v>121</v>
      </c>
    </row>
    <row r="478" spans="2:65" s="1" customFormat="1" ht="33" customHeight="1">
      <c r="B478" s="31"/>
      <c r="C478" s="170">
        <v>51</v>
      </c>
      <c r="D478" s="170" t="s">
        <v>247</v>
      </c>
      <c r="E478" s="171" t="s">
        <v>431</v>
      </c>
      <c r="F478" s="172" t="s">
        <v>432</v>
      </c>
      <c r="G478" s="173" t="s">
        <v>127</v>
      </c>
      <c r="H478" s="174">
        <v>98.4</v>
      </c>
      <c r="I478" s="175"/>
      <c r="J478" s="176">
        <f>ROUND(I478*H478,2)</f>
        <v>0</v>
      </c>
      <c r="K478" s="177"/>
      <c r="L478" s="178"/>
      <c r="M478" s="179" t="s">
        <v>1</v>
      </c>
      <c r="N478" s="180" t="s">
        <v>38</v>
      </c>
      <c r="P478" s="142">
        <f>O478*H478</f>
        <v>0</v>
      </c>
      <c r="Q478" s="142">
        <v>0</v>
      </c>
      <c r="R478" s="142">
        <f>Q478*H478</f>
        <v>0</v>
      </c>
      <c r="S478" s="142">
        <v>0</v>
      </c>
      <c r="T478" s="143">
        <f>S478*H478</f>
        <v>0</v>
      </c>
      <c r="AR478" s="144" t="s">
        <v>250</v>
      </c>
      <c r="AT478" s="144" t="s">
        <v>247</v>
      </c>
      <c r="AU478" s="144" t="s">
        <v>83</v>
      </c>
      <c r="AY478" s="16" t="s">
        <v>121</v>
      </c>
      <c r="BE478" s="145">
        <f>IF(N478="základní",J478,0)</f>
        <v>0</v>
      </c>
      <c r="BF478" s="145">
        <f>IF(N478="snížená",J478,0)</f>
        <v>0</v>
      </c>
      <c r="BG478" s="145">
        <f>IF(N478="zákl. přenesená",J478,0)</f>
        <v>0</v>
      </c>
      <c r="BH478" s="145">
        <f>IF(N478="sníž. přenesená",J478,0)</f>
        <v>0</v>
      </c>
      <c r="BI478" s="145">
        <f>IF(N478="nulová",J478,0)</f>
        <v>0</v>
      </c>
      <c r="BJ478" s="16" t="s">
        <v>81</v>
      </c>
      <c r="BK478" s="145">
        <f>ROUND(I478*H478,2)</f>
        <v>0</v>
      </c>
      <c r="BL478" s="16" t="s">
        <v>216</v>
      </c>
      <c r="BM478" s="144" t="s">
        <v>433</v>
      </c>
    </row>
    <row r="479" spans="2:65" s="1" customFormat="1" ht="19.5">
      <c r="B479" s="31"/>
      <c r="D479" s="146" t="s">
        <v>129</v>
      </c>
      <c r="F479" s="147" t="s">
        <v>432</v>
      </c>
      <c r="I479" s="148"/>
      <c r="L479" s="31"/>
      <c r="M479" s="149"/>
      <c r="T479" s="55"/>
      <c r="AT479" s="16" t="s">
        <v>129</v>
      </c>
      <c r="AU479" s="16" t="s">
        <v>83</v>
      </c>
    </row>
    <row r="480" spans="2:65" s="13" customFormat="1">
      <c r="B480" s="156"/>
      <c r="D480" s="146" t="s">
        <v>131</v>
      </c>
      <c r="E480" s="157" t="s">
        <v>1</v>
      </c>
      <c r="F480" s="158" t="s">
        <v>467</v>
      </c>
      <c r="H480" s="159">
        <v>98.4</v>
      </c>
      <c r="I480" s="160"/>
      <c r="L480" s="156"/>
      <c r="M480" s="161"/>
      <c r="T480" s="162"/>
      <c r="AT480" s="157" t="s">
        <v>131</v>
      </c>
      <c r="AU480" s="157" t="s">
        <v>83</v>
      </c>
      <c r="AV480" s="13" t="s">
        <v>83</v>
      </c>
      <c r="AW480" s="13" t="s">
        <v>30</v>
      </c>
      <c r="AX480" s="13" t="s">
        <v>73</v>
      </c>
      <c r="AY480" s="157" t="s">
        <v>121</v>
      </c>
    </row>
    <row r="481" spans="2:65" s="14" customFormat="1">
      <c r="B481" s="163"/>
      <c r="D481" s="146" t="s">
        <v>131</v>
      </c>
      <c r="E481" s="164" t="s">
        <v>1</v>
      </c>
      <c r="F481" s="165" t="s">
        <v>166</v>
      </c>
      <c r="H481" s="166">
        <v>98.4</v>
      </c>
      <c r="I481" s="167"/>
      <c r="L481" s="163"/>
      <c r="M481" s="168"/>
      <c r="T481" s="169"/>
      <c r="AT481" s="164" t="s">
        <v>131</v>
      </c>
      <c r="AU481" s="164" t="s">
        <v>83</v>
      </c>
      <c r="AV481" s="14" t="s">
        <v>128</v>
      </c>
      <c r="AW481" s="14" t="s">
        <v>30</v>
      </c>
      <c r="AX481" s="14" t="s">
        <v>81</v>
      </c>
      <c r="AY481" s="164" t="s">
        <v>121</v>
      </c>
    </row>
    <row r="482" spans="2:65" s="1" customFormat="1" ht="37.9" customHeight="1">
      <c r="B482" s="31"/>
      <c r="C482" s="170">
        <v>51</v>
      </c>
      <c r="D482" s="170" t="s">
        <v>247</v>
      </c>
      <c r="E482" s="171" t="s">
        <v>434</v>
      </c>
      <c r="F482" s="172" t="s">
        <v>435</v>
      </c>
      <c r="G482" s="173" t="s">
        <v>127</v>
      </c>
      <c r="H482" s="174">
        <v>22.02</v>
      </c>
      <c r="I482" s="175"/>
      <c r="J482" s="176">
        <f>ROUND(I482*H482,2)</f>
        <v>0</v>
      </c>
      <c r="K482" s="177"/>
      <c r="L482" s="178"/>
      <c r="M482" s="179" t="s">
        <v>1</v>
      </c>
      <c r="N482" s="180" t="s">
        <v>38</v>
      </c>
      <c r="P482" s="142">
        <f>O482*H482</f>
        <v>0</v>
      </c>
      <c r="Q482" s="142">
        <v>0</v>
      </c>
      <c r="R482" s="142">
        <f>Q482*H482</f>
        <v>0</v>
      </c>
      <c r="S482" s="142">
        <v>0</v>
      </c>
      <c r="T482" s="143">
        <f>S482*H482</f>
        <v>0</v>
      </c>
      <c r="AR482" s="144" t="s">
        <v>250</v>
      </c>
      <c r="AT482" s="144" t="s">
        <v>247</v>
      </c>
      <c r="AU482" s="144" t="s">
        <v>83</v>
      </c>
      <c r="AY482" s="16" t="s">
        <v>121</v>
      </c>
      <c r="BE482" s="145">
        <f>IF(N482="základní",J482,0)</f>
        <v>0</v>
      </c>
      <c r="BF482" s="145">
        <f>IF(N482="snížená",J482,0)</f>
        <v>0</v>
      </c>
      <c r="BG482" s="145">
        <f>IF(N482="zákl. přenesená",J482,0)</f>
        <v>0</v>
      </c>
      <c r="BH482" s="145">
        <f>IF(N482="sníž. přenesená",J482,0)</f>
        <v>0</v>
      </c>
      <c r="BI482" s="145">
        <f>IF(N482="nulová",J482,0)</f>
        <v>0</v>
      </c>
      <c r="BJ482" s="16" t="s">
        <v>81</v>
      </c>
      <c r="BK482" s="145">
        <f>ROUND(I482*H482,2)</f>
        <v>0</v>
      </c>
      <c r="BL482" s="16" t="s">
        <v>216</v>
      </c>
      <c r="BM482" s="144" t="s">
        <v>436</v>
      </c>
    </row>
    <row r="483" spans="2:65" s="1" customFormat="1">
      <c r="B483" s="31"/>
      <c r="D483" s="146" t="s">
        <v>129</v>
      </c>
      <c r="F483" s="147" t="s">
        <v>468</v>
      </c>
      <c r="I483" s="148"/>
      <c r="L483" s="31"/>
      <c r="M483" s="149"/>
      <c r="T483" s="55"/>
      <c r="AT483" s="16" t="s">
        <v>129</v>
      </c>
      <c r="AU483" s="16" t="s">
        <v>83</v>
      </c>
    </row>
    <row r="484" spans="2:65" s="13" customFormat="1">
      <c r="B484" s="156"/>
      <c r="D484" s="146" t="s">
        <v>131</v>
      </c>
      <c r="E484" s="157" t="s">
        <v>1</v>
      </c>
      <c r="F484" s="158" t="s">
        <v>469</v>
      </c>
      <c r="H484" s="159">
        <v>22.02</v>
      </c>
      <c r="I484" s="160"/>
      <c r="L484" s="156"/>
      <c r="M484" s="161"/>
      <c r="T484" s="162"/>
      <c r="AT484" s="157" t="s">
        <v>131</v>
      </c>
      <c r="AU484" s="157" t="s">
        <v>83</v>
      </c>
      <c r="AV484" s="13" t="s">
        <v>83</v>
      </c>
      <c r="AW484" s="13" t="s">
        <v>30</v>
      </c>
      <c r="AX484" s="13" t="s">
        <v>73</v>
      </c>
      <c r="AY484" s="157" t="s">
        <v>121</v>
      </c>
    </row>
    <row r="485" spans="2:65" s="14" customFormat="1">
      <c r="B485" s="163"/>
      <c r="D485" s="146" t="s">
        <v>131</v>
      </c>
      <c r="E485" s="164" t="s">
        <v>1</v>
      </c>
      <c r="F485" s="165" t="s">
        <v>166</v>
      </c>
      <c r="H485" s="166">
        <v>22.02</v>
      </c>
      <c r="I485" s="167"/>
      <c r="L485" s="163"/>
      <c r="M485" s="181"/>
      <c r="N485" s="182"/>
      <c r="O485" s="182"/>
      <c r="P485" s="182"/>
      <c r="Q485" s="182"/>
      <c r="R485" s="182"/>
      <c r="S485" s="182"/>
      <c r="T485" s="183"/>
      <c r="AT485" s="164" t="s">
        <v>131</v>
      </c>
      <c r="AU485" s="164" t="s">
        <v>83</v>
      </c>
      <c r="AV485" s="14" t="s">
        <v>128</v>
      </c>
      <c r="AW485" s="14" t="s">
        <v>30</v>
      </c>
      <c r="AX485" s="14" t="s">
        <v>81</v>
      </c>
      <c r="AY485" s="164" t="s">
        <v>121</v>
      </c>
    </row>
    <row r="486" spans="2:65" s="1" customFormat="1" ht="6.95" customHeight="1">
      <c r="B486" s="43"/>
      <c r="C486" s="44"/>
      <c r="D486" s="44"/>
      <c r="E486" s="44"/>
      <c r="F486" s="44"/>
      <c r="G486" s="44"/>
      <c r="H486" s="44"/>
      <c r="I486" s="44"/>
      <c r="J486" s="44"/>
      <c r="K486" s="44"/>
      <c r="L486" s="31"/>
    </row>
  </sheetData>
  <sheetProtection algorithmName="SHA-512" hashValue="MsRjxJau/+bgUJIDCnOBRpW3/9qwPMfPLLG6UK+KqqvdDciELQkEewg+y0gs7GctXPCGdAL5oBJs4LWBQwecpQ==" saltValue="PSkS4BzYgajkTrxoHsXxAQ==" spinCount="100000" sheet="1" objects="1" scenarios="1" formatColumns="0" formatRows="0" autoFilter="0"/>
  <autoFilter ref="C127:K485" xr:uid="{00000000-0009-0000-0000-000001000000}"/>
  <mergeCells count="9">
    <mergeCell ref="E87:H87"/>
    <mergeCell ref="E118:H118"/>
    <mergeCell ref="E120:H120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145"/>
  <sheetViews>
    <sheetView showGridLines="0" topLeftCell="A110" workbookViewId="0">
      <selection activeCell="I123" sqref="I123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85"/>
      <c r="M2" s="185"/>
      <c r="N2" s="185"/>
      <c r="O2" s="185"/>
      <c r="P2" s="185"/>
      <c r="Q2" s="185"/>
      <c r="R2" s="185"/>
      <c r="S2" s="185"/>
      <c r="T2" s="185"/>
      <c r="U2" s="185"/>
      <c r="V2" s="185"/>
      <c r="AT2" s="16" t="s">
        <v>85</v>
      </c>
    </row>
    <row r="3" spans="2:46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83</v>
      </c>
    </row>
    <row r="4" spans="2:46" ht="24.95" customHeight="1">
      <c r="B4" s="19"/>
      <c r="D4" s="20" t="s">
        <v>86</v>
      </c>
      <c r="L4" s="19"/>
      <c r="M4" s="87" t="s">
        <v>10</v>
      </c>
      <c r="AT4" s="16" t="s">
        <v>4</v>
      </c>
    </row>
    <row r="5" spans="2:46" ht="6.95" customHeight="1">
      <c r="B5" s="19"/>
      <c r="L5" s="19"/>
    </row>
    <row r="6" spans="2:46" ht="12" customHeight="1">
      <c r="B6" s="19"/>
      <c r="D6" s="26" t="s">
        <v>16</v>
      </c>
      <c r="L6" s="19"/>
    </row>
    <row r="7" spans="2:46" ht="16.5" customHeight="1">
      <c r="B7" s="19"/>
      <c r="E7" s="224" t="str">
        <f>'Rekapitulace stavby'!K6</f>
        <v>OKNA SZŠ V KLATOVECH</v>
      </c>
      <c r="F7" s="225"/>
      <c r="G7" s="225"/>
      <c r="H7" s="225"/>
      <c r="L7" s="19"/>
    </row>
    <row r="8" spans="2:46" s="1" customFormat="1" ht="12" customHeight="1">
      <c r="B8" s="31"/>
      <c r="D8" s="26" t="s">
        <v>87</v>
      </c>
      <c r="L8" s="31"/>
    </row>
    <row r="9" spans="2:46" s="1" customFormat="1" ht="16.5" customHeight="1">
      <c r="B9" s="31"/>
      <c r="E9" s="196" t="s">
        <v>437</v>
      </c>
      <c r="F9" s="223"/>
      <c r="G9" s="223"/>
      <c r="H9" s="223"/>
      <c r="L9" s="31"/>
    </row>
    <row r="10" spans="2:46" s="1" customFormat="1">
      <c r="B10" s="31"/>
      <c r="L10" s="31"/>
    </row>
    <row r="11" spans="2:46" s="1" customFormat="1" ht="12" customHeight="1">
      <c r="B11" s="31"/>
      <c r="D11" s="26" t="s">
        <v>18</v>
      </c>
      <c r="F11" s="24" t="s">
        <v>1</v>
      </c>
      <c r="I11" s="26" t="s">
        <v>19</v>
      </c>
      <c r="J11" s="24" t="s">
        <v>1</v>
      </c>
      <c r="L11" s="31"/>
    </row>
    <row r="12" spans="2:46" s="1" customFormat="1" ht="12" customHeight="1">
      <c r="B12" s="31"/>
      <c r="D12" s="26" t="s">
        <v>20</v>
      </c>
      <c r="F12" s="24" t="s">
        <v>21</v>
      </c>
      <c r="I12" s="26" t="s">
        <v>22</v>
      </c>
      <c r="J12" s="51">
        <f>'Rekapitulace stavby'!AN8</f>
        <v>45798</v>
      </c>
      <c r="L12" s="31"/>
    </row>
    <row r="13" spans="2:46" s="1" customFormat="1" ht="10.9" customHeight="1">
      <c r="B13" s="31"/>
      <c r="L13" s="31"/>
    </row>
    <row r="14" spans="2:46" s="1" customFormat="1" ht="12" customHeight="1">
      <c r="B14" s="31"/>
      <c r="D14" s="26" t="s">
        <v>23</v>
      </c>
      <c r="I14" s="26" t="s">
        <v>24</v>
      </c>
      <c r="J14" s="24" t="str">
        <f>IF('Rekapitulace stavby'!AN10="","",'Rekapitulace stavby'!AN10)</f>
        <v/>
      </c>
      <c r="L14" s="31"/>
    </row>
    <row r="15" spans="2:46" s="1" customFormat="1" ht="18" customHeight="1">
      <c r="B15" s="31"/>
      <c r="E15" s="24" t="str">
        <f>IF('Rekapitulace stavby'!E11="","",'Rekapitulace stavby'!E11)</f>
        <v>VOŠ, OA, Střední zdravotnická. škola a ja....</v>
      </c>
      <c r="I15" s="26" t="s">
        <v>26</v>
      </c>
      <c r="J15" s="24" t="str">
        <f>IF('Rekapitulace stavby'!AN11="","",'Rekapitulace stavby'!AN11)</f>
        <v/>
      </c>
      <c r="L15" s="31"/>
    </row>
    <row r="16" spans="2:46" s="1" customFormat="1" ht="6.95" customHeight="1">
      <c r="B16" s="31"/>
      <c r="L16" s="31"/>
    </row>
    <row r="17" spans="2:12" s="1" customFormat="1" ht="12" customHeight="1">
      <c r="B17" s="31"/>
      <c r="D17" s="26" t="s">
        <v>27</v>
      </c>
      <c r="I17" s="26" t="s">
        <v>24</v>
      </c>
      <c r="J17" s="27" t="str">
        <f>'Rekapitulace stavby'!AN13</f>
        <v>Vyplň údaj</v>
      </c>
      <c r="L17" s="31"/>
    </row>
    <row r="18" spans="2:12" s="1" customFormat="1" ht="18" customHeight="1">
      <c r="B18" s="31"/>
      <c r="E18" s="226" t="str">
        <f>'Rekapitulace stavby'!E14</f>
        <v>Vyplň údaj</v>
      </c>
      <c r="F18" s="215"/>
      <c r="G18" s="215"/>
      <c r="H18" s="215"/>
      <c r="I18" s="26" t="s">
        <v>26</v>
      </c>
      <c r="J18" s="27" t="str">
        <f>'Rekapitulace stavby'!AN14</f>
        <v>Vyplň údaj</v>
      </c>
      <c r="L18" s="31"/>
    </row>
    <row r="19" spans="2:12" s="1" customFormat="1" ht="6.95" customHeight="1">
      <c r="B19" s="31"/>
      <c r="L19" s="31"/>
    </row>
    <row r="20" spans="2:12" s="1" customFormat="1" ht="12" customHeight="1">
      <c r="B20" s="31"/>
      <c r="D20" s="26" t="s">
        <v>29</v>
      </c>
      <c r="I20" s="26" t="s">
        <v>24</v>
      </c>
      <c r="J20" s="24" t="str">
        <f>IF('Rekapitulace stavby'!AN16="","",'Rekapitulace stavby'!AN16)</f>
        <v/>
      </c>
      <c r="L20" s="31"/>
    </row>
    <row r="21" spans="2:12" s="1" customFormat="1" ht="18" customHeight="1">
      <c r="B21" s="31"/>
      <c r="E21" s="24" t="str">
        <f>IF('Rekapitulace stavby'!E17="","",'Rekapitulace stavby'!E17)</f>
        <v xml:space="preserve"> </v>
      </c>
      <c r="I21" s="26" t="s">
        <v>26</v>
      </c>
      <c r="J21" s="24" t="str">
        <f>IF('Rekapitulace stavby'!AN17="","",'Rekapitulace stavby'!AN17)</f>
        <v/>
      </c>
      <c r="L21" s="31"/>
    </row>
    <row r="22" spans="2:12" s="1" customFormat="1" ht="6.95" customHeight="1">
      <c r="B22" s="31"/>
      <c r="L22" s="31"/>
    </row>
    <row r="23" spans="2:12" s="1" customFormat="1" ht="12" customHeight="1">
      <c r="B23" s="31"/>
      <c r="D23" s="26" t="s">
        <v>31</v>
      </c>
      <c r="I23" s="26" t="s">
        <v>24</v>
      </c>
      <c r="J23" s="24" t="str">
        <f>IF('Rekapitulace stavby'!AN19="","",'Rekapitulace stavby'!AN19)</f>
        <v/>
      </c>
      <c r="L23" s="31"/>
    </row>
    <row r="24" spans="2:12" s="1" customFormat="1" ht="18" customHeight="1">
      <c r="B24" s="31"/>
      <c r="E24" s="24" t="str">
        <f>IF('Rekapitulace stavby'!E20="","",'Rekapitulace stavby'!E20)</f>
        <v xml:space="preserve"> </v>
      </c>
      <c r="I24" s="26" t="s">
        <v>26</v>
      </c>
      <c r="J24" s="24" t="str">
        <f>IF('Rekapitulace stavby'!AN20="","",'Rekapitulace stavby'!AN20)</f>
        <v/>
      </c>
      <c r="L24" s="31"/>
    </row>
    <row r="25" spans="2:12" s="1" customFormat="1" ht="6.95" customHeight="1">
      <c r="B25" s="31"/>
      <c r="L25" s="31"/>
    </row>
    <row r="26" spans="2:12" s="1" customFormat="1" ht="12" customHeight="1">
      <c r="B26" s="31"/>
      <c r="D26" s="26" t="s">
        <v>32</v>
      </c>
      <c r="L26" s="31"/>
    </row>
    <row r="27" spans="2:12" s="7" customFormat="1" ht="16.5" customHeight="1">
      <c r="B27" s="88"/>
      <c r="E27" s="219" t="s">
        <v>1</v>
      </c>
      <c r="F27" s="219"/>
      <c r="G27" s="219"/>
      <c r="H27" s="219"/>
      <c r="L27" s="88"/>
    </row>
    <row r="28" spans="2:12" s="1" customFormat="1" ht="6.95" customHeight="1">
      <c r="B28" s="31"/>
      <c r="L28" s="31"/>
    </row>
    <row r="29" spans="2:12" s="1" customFormat="1" ht="6.95" customHeight="1">
      <c r="B29" s="31"/>
      <c r="D29" s="52"/>
      <c r="E29" s="52"/>
      <c r="F29" s="52"/>
      <c r="G29" s="52"/>
      <c r="H29" s="52"/>
      <c r="I29" s="52"/>
      <c r="J29" s="52"/>
      <c r="K29" s="52"/>
      <c r="L29" s="31"/>
    </row>
    <row r="30" spans="2:12" s="1" customFormat="1" ht="25.35" customHeight="1">
      <c r="B30" s="31"/>
      <c r="D30" s="89" t="s">
        <v>33</v>
      </c>
      <c r="J30" s="65">
        <f>ROUND(J120, 2)</f>
        <v>0</v>
      </c>
      <c r="L30" s="31"/>
    </row>
    <row r="31" spans="2:12" s="1" customFormat="1" ht="6.95" customHeight="1">
      <c r="B31" s="31"/>
      <c r="D31" s="52"/>
      <c r="E31" s="52"/>
      <c r="F31" s="52"/>
      <c r="G31" s="52"/>
      <c r="H31" s="52"/>
      <c r="I31" s="52"/>
      <c r="J31" s="52"/>
      <c r="K31" s="52"/>
      <c r="L31" s="31"/>
    </row>
    <row r="32" spans="2:12" s="1" customFormat="1" ht="14.45" customHeight="1">
      <c r="B32" s="31"/>
      <c r="F32" s="34" t="s">
        <v>35</v>
      </c>
      <c r="I32" s="34" t="s">
        <v>34</v>
      </c>
      <c r="J32" s="34" t="s">
        <v>36</v>
      </c>
      <c r="L32" s="31"/>
    </row>
    <row r="33" spans="2:12" s="1" customFormat="1" ht="14.45" customHeight="1">
      <c r="B33" s="31"/>
      <c r="D33" s="54" t="s">
        <v>37</v>
      </c>
      <c r="E33" s="26" t="s">
        <v>38</v>
      </c>
      <c r="F33" s="90">
        <f>ROUND((SUM(BE120:BE144)),  2)</f>
        <v>0</v>
      </c>
      <c r="I33" s="91">
        <v>0.21</v>
      </c>
      <c r="J33" s="90">
        <f>ROUND(((SUM(BE120:BE144))*I33),  2)</f>
        <v>0</v>
      </c>
      <c r="L33" s="31"/>
    </row>
    <row r="34" spans="2:12" s="1" customFormat="1" ht="14.45" customHeight="1">
      <c r="B34" s="31"/>
      <c r="E34" s="26" t="s">
        <v>39</v>
      </c>
      <c r="F34" s="90">
        <f>ROUND((SUM(BF120:BF144)),  2)</f>
        <v>0</v>
      </c>
      <c r="I34" s="91">
        <v>0.12</v>
      </c>
      <c r="J34" s="90">
        <f>ROUND(((SUM(BF120:BF144))*I34),  2)</f>
        <v>0</v>
      </c>
      <c r="L34" s="31"/>
    </row>
    <row r="35" spans="2:12" s="1" customFormat="1" ht="14.45" hidden="1" customHeight="1">
      <c r="B35" s="31"/>
      <c r="E35" s="26" t="s">
        <v>40</v>
      </c>
      <c r="F35" s="90">
        <f>ROUND((SUM(BG120:BG144)),  2)</f>
        <v>0</v>
      </c>
      <c r="I35" s="91">
        <v>0.21</v>
      </c>
      <c r="J35" s="90">
        <f>0</f>
        <v>0</v>
      </c>
      <c r="L35" s="31"/>
    </row>
    <row r="36" spans="2:12" s="1" customFormat="1" ht="14.45" hidden="1" customHeight="1">
      <c r="B36" s="31"/>
      <c r="E36" s="26" t="s">
        <v>41</v>
      </c>
      <c r="F36" s="90">
        <f>ROUND((SUM(BH120:BH144)),  2)</f>
        <v>0</v>
      </c>
      <c r="I36" s="91">
        <v>0.12</v>
      </c>
      <c r="J36" s="90">
        <f>0</f>
        <v>0</v>
      </c>
      <c r="L36" s="31"/>
    </row>
    <row r="37" spans="2:12" s="1" customFormat="1" ht="14.45" hidden="1" customHeight="1">
      <c r="B37" s="31"/>
      <c r="E37" s="26" t="s">
        <v>42</v>
      </c>
      <c r="F37" s="90">
        <f>ROUND((SUM(BI120:BI144)),  2)</f>
        <v>0</v>
      </c>
      <c r="I37" s="91">
        <v>0</v>
      </c>
      <c r="J37" s="90">
        <f>0</f>
        <v>0</v>
      </c>
      <c r="L37" s="31"/>
    </row>
    <row r="38" spans="2:12" s="1" customFormat="1" ht="6.95" customHeight="1">
      <c r="B38" s="31"/>
      <c r="L38" s="31"/>
    </row>
    <row r="39" spans="2:12" s="1" customFormat="1" ht="25.35" customHeight="1">
      <c r="B39" s="31"/>
      <c r="C39" s="92"/>
      <c r="D39" s="93" t="s">
        <v>43</v>
      </c>
      <c r="E39" s="56"/>
      <c r="F39" s="56"/>
      <c r="G39" s="94" t="s">
        <v>44</v>
      </c>
      <c r="H39" s="95" t="s">
        <v>45</v>
      </c>
      <c r="I39" s="56"/>
      <c r="J39" s="96">
        <f>SUM(J30:J37)</f>
        <v>0</v>
      </c>
      <c r="K39" s="97"/>
      <c r="L39" s="31"/>
    </row>
    <row r="40" spans="2:12" s="1" customFormat="1" ht="14.45" customHeight="1">
      <c r="B40" s="31"/>
      <c r="L40" s="31"/>
    </row>
    <row r="41" spans="2:12" ht="14.45" customHeight="1">
      <c r="B41" s="19"/>
      <c r="L41" s="19"/>
    </row>
    <row r="42" spans="2:12" ht="14.45" customHeight="1">
      <c r="B42" s="19"/>
      <c r="L42" s="19"/>
    </row>
    <row r="43" spans="2:12" ht="14.45" customHeight="1">
      <c r="B43" s="19"/>
      <c r="L43" s="19"/>
    </row>
    <row r="44" spans="2:12" ht="14.45" customHeight="1">
      <c r="B44" s="19"/>
      <c r="L44" s="19"/>
    </row>
    <row r="45" spans="2:12" ht="14.45" customHeight="1">
      <c r="B45" s="19"/>
      <c r="L45" s="19"/>
    </row>
    <row r="46" spans="2:12" ht="14.45" customHeight="1">
      <c r="B46" s="19"/>
      <c r="L46" s="19"/>
    </row>
    <row r="47" spans="2:12" ht="14.45" customHeight="1">
      <c r="B47" s="19"/>
      <c r="L47" s="19"/>
    </row>
    <row r="48" spans="2:12" ht="14.45" customHeight="1">
      <c r="B48" s="19"/>
      <c r="L48" s="19"/>
    </row>
    <row r="49" spans="2:12" ht="14.45" customHeight="1">
      <c r="B49" s="19"/>
      <c r="L49" s="19"/>
    </row>
    <row r="50" spans="2:12" s="1" customFormat="1" ht="14.45" customHeight="1">
      <c r="B50" s="31"/>
      <c r="D50" s="40" t="s">
        <v>46</v>
      </c>
      <c r="E50" s="41"/>
      <c r="F50" s="41"/>
      <c r="G50" s="40" t="s">
        <v>47</v>
      </c>
      <c r="H50" s="41"/>
      <c r="I50" s="41"/>
      <c r="J50" s="41"/>
      <c r="K50" s="41"/>
      <c r="L50" s="31"/>
    </row>
    <row r="51" spans="2:12">
      <c r="B51" s="19"/>
      <c r="L51" s="19"/>
    </row>
    <row r="52" spans="2:12">
      <c r="B52" s="19"/>
      <c r="L52" s="19"/>
    </row>
    <row r="53" spans="2:12">
      <c r="B53" s="19"/>
      <c r="L53" s="19"/>
    </row>
    <row r="54" spans="2:12">
      <c r="B54" s="19"/>
      <c r="L54" s="19"/>
    </row>
    <row r="55" spans="2:12">
      <c r="B55" s="19"/>
      <c r="L55" s="19"/>
    </row>
    <row r="56" spans="2:12">
      <c r="B56" s="19"/>
      <c r="L56" s="19"/>
    </row>
    <row r="57" spans="2:12">
      <c r="B57" s="19"/>
      <c r="L57" s="19"/>
    </row>
    <row r="58" spans="2:12">
      <c r="B58" s="19"/>
      <c r="L58" s="19"/>
    </row>
    <row r="59" spans="2:12">
      <c r="B59" s="19"/>
      <c r="L59" s="19"/>
    </row>
    <row r="60" spans="2:12">
      <c r="B60" s="19"/>
      <c r="L60" s="19"/>
    </row>
    <row r="61" spans="2:12" s="1" customFormat="1" ht="12.75">
      <c r="B61" s="31"/>
      <c r="D61" s="42" t="s">
        <v>48</v>
      </c>
      <c r="E61" s="33"/>
      <c r="F61" s="98" t="s">
        <v>49</v>
      </c>
      <c r="G61" s="42" t="s">
        <v>48</v>
      </c>
      <c r="H61" s="33"/>
      <c r="I61" s="33"/>
      <c r="J61" s="99" t="s">
        <v>49</v>
      </c>
      <c r="K61" s="33"/>
      <c r="L61" s="31"/>
    </row>
    <row r="62" spans="2:12">
      <c r="B62" s="19"/>
      <c r="L62" s="19"/>
    </row>
    <row r="63" spans="2:12">
      <c r="B63" s="19"/>
      <c r="L63" s="19"/>
    </row>
    <row r="64" spans="2:12">
      <c r="B64" s="19"/>
      <c r="L64" s="19"/>
    </row>
    <row r="65" spans="2:12" s="1" customFormat="1" ht="12.75">
      <c r="B65" s="31"/>
      <c r="D65" s="40" t="s">
        <v>50</v>
      </c>
      <c r="E65" s="41"/>
      <c r="F65" s="41"/>
      <c r="G65" s="40" t="s">
        <v>51</v>
      </c>
      <c r="H65" s="41"/>
      <c r="I65" s="41"/>
      <c r="J65" s="41"/>
      <c r="K65" s="41"/>
      <c r="L65" s="31"/>
    </row>
    <row r="66" spans="2:12">
      <c r="B66" s="19"/>
      <c r="L66" s="19"/>
    </row>
    <row r="67" spans="2:12">
      <c r="B67" s="19"/>
      <c r="L67" s="19"/>
    </row>
    <row r="68" spans="2:12">
      <c r="B68" s="19"/>
      <c r="L68" s="19"/>
    </row>
    <row r="69" spans="2:12">
      <c r="B69" s="19"/>
      <c r="L69" s="19"/>
    </row>
    <row r="70" spans="2:12">
      <c r="B70" s="19"/>
      <c r="L70" s="19"/>
    </row>
    <row r="71" spans="2:12">
      <c r="B71" s="19"/>
      <c r="L71" s="19"/>
    </row>
    <row r="72" spans="2:12">
      <c r="B72" s="19"/>
      <c r="L72" s="19"/>
    </row>
    <row r="73" spans="2:12">
      <c r="B73" s="19"/>
      <c r="L73" s="19"/>
    </row>
    <row r="74" spans="2:12">
      <c r="B74" s="19"/>
      <c r="L74" s="19"/>
    </row>
    <row r="75" spans="2:12">
      <c r="B75" s="19"/>
      <c r="L75" s="19"/>
    </row>
    <row r="76" spans="2:12" s="1" customFormat="1" ht="12.75">
      <c r="B76" s="31"/>
      <c r="D76" s="42" t="s">
        <v>48</v>
      </c>
      <c r="E76" s="33"/>
      <c r="F76" s="98" t="s">
        <v>49</v>
      </c>
      <c r="G76" s="42" t="s">
        <v>48</v>
      </c>
      <c r="H76" s="33"/>
      <c r="I76" s="33"/>
      <c r="J76" s="99" t="s">
        <v>49</v>
      </c>
      <c r="K76" s="33"/>
      <c r="L76" s="31"/>
    </row>
    <row r="77" spans="2:12" s="1" customFormat="1" ht="14.4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31"/>
    </row>
    <row r="81" spans="2:47" s="1" customFormat="1" ht="6.95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31"/>
    </row>
    <row r="82" spans="2:47" s="1" customFormat="1" ht="24.95" customHeight="1">
      <c r="B82" s="31"/>
      <c r="C82" s="20" t="s">
        <v>89</v>
      </c>
      <c r="L82" s="31"/>
    </row>
    <row r="83" spans="2:47" s="1" customFormat="1" ht="6.95" customHeight="1">
      <c r="B83" s="31"/>
      <c r="L83" s="31"/>
    </row>
    <row r="84" spans="2:47" s="1" customFormat="1" ht="12" customHeight="1">
      <c r="B84" s="31"/>
      <c r="C84" s="26" t="s">
        <v>16</v>
      </c>
      <c r="L84" s="31"/>
    </row>
    <row r="85" spans="2:47" s="1" customFormat="1" ht="16.5" customHeight="1">
      <c r="B85" s="31"/>
      <c r="E85" s="224" t="str">
        <f>E7</f>
        <v>OKNA SZŠ V KLATOVECH</v>
      </c>
      <c r="F85" s="225"/>
      <c r="G85" s="225"/>
      <c r="H85" s="225"/>
      <c r="L85" s="31"/>
    </row>
    <row r="86" spans="2:47" s="1" customFormat="1" ht="12" customHeight="1">
      <c r="B86" s="31"/>
      <c r="C86" s="26" t="s">
        <v>87</v>
      </c>
      <c r="L86" s="31"/>
    </row>
    <row r="87" spans="2:47" s="1" customFormat="1" ht="16.5" customHeight="1">
      <c r="B87" s="31"/>
      <c r="E87" s="196" t="str">
        <f>E9</f>
        <v>VON - VON</v>
      </c>
      <c r="F87" s="223"/>
      <c r="G87" s="223"/>
      <c r="H87" s="223"/>
      <c r="L87" s="31"/>
    </row>
    <row r="88" spans="2:47" s="1" customFormat="1" ht="6.95" customHeight="1">
      <c r="B88" s="31"/>
      <c r="L88" s="31"/>
    </row>
    <row r="89" spans="2:47" s="1" customFormat="1" ht="12" customHeight="1">
      <c r="B89" s="31"/>
      <c r="C89" s="26" t="s">
        <v>20</v>
      </c>
      <c r="F89" s="24" t="str">
        <f>F12</f>
        <v xml:space="preserve"> </v>
      </c>
      <c r="I89" s="26" t="s">
        <v>22</v>
      </c>
      <c r="J89" s="51">
        <f>IF(J12="","",J12)</f>
        <v>45798</v>
      </c>
      <c r="L89" s="31"/>
    </row>
    <row r="90" spans="2:47" s="1" customFormat="1" ht="6.95" customHeight="1">
      <c r="B90" s="31"/>
      <c r="L90" s="31"/>
    </row>
    <row r="91" spans="2:47" s="1" customFormat="1" ht="15.2" customHeight="1">
      <c r="B91" s="31"/>
      <c r="C91" s="26" t="s">
        <v>23</v>
      </c>
      <c r="F91" s="24" t="str">
        <f>E15</f>
        <v>VOŠ, OA, Střední zdravotnická. škola a ja....</v>
      </c>
      <c r="I91" s="26" t="s">
        <v>29</v>
      </c>
      <c r="J91" s="29" t="str">
        <f>E21</f>
        <v xml:space="preserve"> </v>
      </c>
      <c r="L91" s="31"/>
    </row>
    <row r="92" spans="2:47" s="1" customFormat="1" ht="15.2" customHeight="1">
      <c r="B92" s="31"/>
      <c r="C92" s="26" t="s">
        <v>27</v>
      </c>
      <c r="F92" s="24" t="str">
        <f>IF(E18="","",E18)</f>
        <v>Vyplň údaj</v>
      </c>
      <c r="I92" s="26" t="s">
        <v>31</v>
      </c>
      <c r="J92" s="29" t="str">
        <f>E24</f>
        <v xml:space="preserve"> </v>
      </c>
      <c r="L92" s="31"/>
    </row>
    <row r="93" spans="2:47" s="1" customFormat="1" ht="10.35" customHeight="1">
      <c r="B93" s="31"/>
      <c r="L93" s="31"/>
    </row>
    <row r="94" spans="2:47" s="1" customFormat="1" ht="29.25" customHeight="1">
      <c r="B94" s="31"/>
      <c r="C94" s="100" t="s">
        <v>90</v>
      </c>
      <c r="D94" s="92"/>
      <c r="E94" s="92"/>
      <c r="F94" s="92"/>
      <c r="G94" s="92"/>
      <c r="H94" s="92"/>
      <c r="I94" s="92"/>
      <c r="J94" s="101" t="s">
        <v>91</v>
      </c>
      <c r="K94" s="92"/>
      <c r="L94" s="31"/>
    </row>
    <row r="95" spans="2:47" s="1" customFormat="1" ht="10.35" customHeight="1">
      <c r="B95" s="31"/>
      <c r="L95" s="31"/>
    </row>
    <row r="96" spans="2:47" s="1" customFormat="1" ht="22.9" customHeight="1">
      <c r="B96" s="31"/>
      <c r="C96" s="102" t="s">
        <v>92</v>
      </c>
      <c r="J96" s="65">
        <f>J120</f>
        <v>0</v>
      </c>
      <c r="L96" s="31"/>
      <c r="AU96" s="16" t="s">
        <v>93</v>
      </c>
    </row>
    <row r="97" spans="2:12" s="8" customFormat="1" ht="24.95" customHeight="1">
      <c r="B97" s="103"/>
      <c r="D97" s="104" t="s">
        <v>438</v>
      </c>
      <c r="E97" s="105"/>
      <c r="F97" s="105"/>
      <c r="G97" s="105"/>
      <c r="H97" s="105"/>
      <c r="I97" s="105"/>
      <c r="J97" s="106">
        <f>J121</f>
        <v>0</v>
      </c>
      <c r="L97" s="103"/>
    </row>
    <row r="98" spans="2:12" s="9" customFormat="1" ht="19.899999999999999" customHeight="1">
      <c r="B98" s="107"/>
      <c r="D98" s="108" t="s">
        <v>439</v>
      </c>
      <c r="E98" s="109"/>
      <c r="F98" s="109"/>
      <c r="G98" s="109"/>
      <c r="H98" s="109"/>
      <c r="I98" s="109"/>
      <c r="J98" s="110">
        <f>J122</f>
        <v>0</v>
      </c>
      <c r="L98" s="107"/>
    </row>
    <row r="99" spans="2:12" s="9" customFormat="1" ht="19.899999999999999" customHeight="1">
      <c r="B99" s="107"/>
      <c r="D99" s="108" t="s">
        <v>440</v>
      </c>
      <c r="E99" s="109"/>
      <c r="F99" s="109"/>
      <c r="G99" s="109"/>
      <c r="H99" s="109"/>
      <c r="I99" s="109"/>
      <c r="J99" s="110">
        <f>J131</f>
        <v>0</v>
      </c>
      <c r="L99" s="107"/>
    </row>
    <row r="100" spans="2:12" s="9" customFormat="1" ht="19.899999999999999" customHeight="1">
      <c r="B100" s="107"/>
      <c r="D100" s="108" t="s">
        <v>441</v>
      </c>
      <c r="E100" s="109"/>
      <c r="F100" s="109"/>
      <c r="G100" s="109"/>
      <c r="H100" s="109"/>
      <c r="I100" s="109"/>
      <c r="J100" s="110">
        <f>J140</f>
        <v>0</v>
      </c>
      <c r="L100" s="107"/>
    </row>
    <row r="101" spans="2:12" s="1" customFormat="1" ht="21.75" customHeight="1">
      <c r="B101" s="31"/>
      <c r="L101" s="31"/>
    </row>
    <row r="102" spans="2:12" s="1" customFormat="1" ht="6.95" customHeight="1">
      <c r="B102" s="43"/>
      <c r="C102" s="44"/>
      <c r="D102" s="44"/>
      <c r="E102" s="44"/>
      <c r="F102" s="44"/>
      <c r="G102" s="44"/>
      <c r="H102" s="44"/>
      <c r="I102" s="44"/>
      <c r="J102" s="44"/>
      <c r="K102" s="44"/>
      <c r="L102" s="31"/>
    </row>
    <row r="106" spans="2:12" s="1" customFormat="1" ht="6.95" customHeight="1">
      <c r="B106" s="45"/>
      <c r="C106" s="46"/>
      <c r="D106" s="46"/>
      <c r="E106" s="46"/>
      <c r="F106" s="46"/>
      <c r="G106" s="46"/>
      <c r="H106" s="46"/>
      <c r="I106" s="46"/>
      <c r="J106" s="46"/>
      <c r="K106" s="46"/>
      <c r="L106" s="31"/>
    </row>
    <row r="107" spans="2:12" s="1" customFormat="1" ht="24.95" customHeight="1">
      <c r="B107" s="31"/>
      <c r="C107" s="20" t="s">
        <v>106</v>
      </c>
      <c r="L107" s="31"/>
    </row>
    <row r="108" spans="2:12" s="1" customFormat="1" ht="6.95" customHeight="1">
      <c r="B108" s="31"/>
      <c r="L108" s="31"/>
    </row>
    <row r="109" spans="2:12" s="1" customFormat="1" ht="12" customHeight="1">
      <c r="B109" s="31"/>
      <c r="C109" s="26" t="s">
        <v>16</v>
      </c>
      <c r="L109" s="31"/>
    </row>
    <row r="110" spans="2:12" s="1" customFormat="1" ht="16.5" customHeight="1">
      <c r="B110" s="31"/>
      <c r="E110" s="224" t="str">
        <f>E7</f>
        <v>OKNA SZŠ V KLATOVECH</v>
      </c>
      <c r="F110" s="225"/>
      <c r="G110" s="225"/>
      <c r="H110" s="225"/>
      <c r="L110" s="31"/>
    </row>
    <row r="111" spans="2:12" s="1" customFormat="1" ht="12" customHeight="1">
      <c r="B111" s="31"/>
      <c r="C111" s="26" t="s">
        <v>87</v>
      </c>
      <c r="L111" s="31"/>
    </row>
    <row r="112" spans="2:12" s="1" customFormat="1" ht="16.5" customHeight="1">
      <c r="B112" s="31"/>
      <c r="E112" s="196" t="str">
        <f>E9</f>
        <v>VON - VON</v>
      </c>
      <c r="F112" s="223"/>
      <c r="G112" s="223"/>
      <c r="H112" s="223"/>
      <c r="L112" s="31"/>
    </row>
    <row r="113" spans="2:65" s="1" customFormat="1" ht="6.95" customHeight="1">
      <c r="B113" s="31"/>
      <c r="L113" s="31"/>
    </row>
    <row r="114" spans="2:65" s="1" customFormat="1" ht="12" customHeight="1">
      <c r="B114" s="31"/>
      <c r="C114" s="26" t="s">
        <v>20</v>
      </c>
      <c r="F114" s="24" t="str">
        <f>F12</f>
        <v xml:space="preserve"> </v>
      </c>
      <c r="I114" s="26" t="s">
        <v>22</v>
      </c>
      <c r="J114" s="51">
        <f>IF(J12="","",J12)</f>
        <v>45798</v>
      </c>
      <c r="L114" s="31"/>
    </row>
    <row r="115" spans="2:65" s="1" customFormat="1" ht="6.95" customHeight="1">
      <c r="B115" s="31"/>
      <c r="L115" s="31"/>
    </row>
    <row r="116" spans="2:65" s="1" customFormat="1" ht="15.2" customHeight="1">
      <c r="B116" s="31"/>
      <c r="C116" s="26" t="s">
        <v>23</v>
      </c>
      <c r="F116" s="24" t="str">
        <f>E15</f>
        <v>VOŠ, OA, Střední zdravotnická. škola a ja....</v>
      </c>
      <c r="I116" s="26" t="s">
        <v>29</v>
      </c>
      <c r="J116" s="29" t="str">
        <f>E21</f>
        <v xml:space="preserve"> </v>
      </c>
      <c r="L116" s="31"/>
    </row>
    <row r="117" spans="2:65" s="1" customFormat="1" ht="15.2" customHeight="1">
      <c r="B117" s="31"/>
      <c r="C117" s="26" t="s">
        <v>27</v>
      </c>
      <c r="F117" s="24" t="str">
        <f>IF(E18="","",E18)</f>
        <v>Vyplň údaj</v>
      </c>
      <c r="I117" s="26" t="s">
        <v>31</v>
      </c>
      <c r="J117" s="29" t="str">
        <f>E24</f>
        <v xml:space="preserve"> </v>
      </c>
      <c r="L117" s="31"/>
    </row>
    <row r="118" spans="2:65" s="1" customFormat="1" ht="10.35" customHeight="1">
      <c r="B118" s="31"/>
      <c r="L118" s="31"/>
    </row>
    <row r="119" spans="2:65" s="10" customFormat="1" ht="29.25" customHeight="1">
      <c r="B119" s="111"/>
      <c r="C119" s="112" t="s">
        <v>107</v>
      </c>
      <c r="D119" s="113" t="s">
        <v>58</v>
      </c>
      <c r="E119" s="113" t="s">
        <v>54</v>
      </c>
      <c r="F119" s="113" t="s">
        <v>55</v>
      </c>
      <c r="G119" s="113" t="s">
        <v>108</v>
      </c>
      <c r="H119" s="113" t="s">
        <v>109</v>
      </c>
      <c r="I119" s="113" t="s">
        <v>110</v>
      </c>
      <c r="J119" s="114" t="s">
        <v>91</v>
      </c>
      <c r="K119" s="115" t="s">
        <v>111</v>
      </c>
      <c r="L119" s="111"/>
      <c r="M119" s="58" t="s">
        <v>1</v>
      </c>
      <c r="N119" s="59" t="s">
        <v>37</v>
      </c>
      <c r="O119" s="59" t="s">
        <v>112</v>
      </c>
      <c r="P119" s="59" t="s">
        <v>113</v>
      </c>
      <c r="Q119" s="59" t="s">
        <v>114</v>
      </c>
      <c r="R119" s="59" t="s">
        <v>115</v>
      </c>
      <c r="S119" s="59" t="s">
        <v>116</v>
      </c>
      <c r="T119" s="60" t="s">
        <v>117</v>
      </c>
    </row>
    <row r="120" spans="2:65" s="1" customFormat="1" ht="22.9" customHeight="1">
      <c r="B120" s="31"/>
      <c r="C120" s="63" t="s">
        <v>118</v>
      </c>
      <c r="J120" s="116">
        <f>BK120</f>
        <v>0</v>
      </c>
      <c r="L120" s="31"/>
      <c r="M120" s="61"/>
      <c r="N120" s="52"/>
      <c r="O120" s="52"/>
      <c r="P120" s="117">
        <f>P121</f>
        <v>0</v>
      </c>
      <c r="Q120" s="52"/>
      <c r="R120" s="117">
        <f>R121</f>
        <v>0</v>
      </c>
      <c r="S120" s="52"/>
      <c r="T120" s="118">
        <f>T121</f>
        <v>0</v>
      </c>
      <c r="AT120" s="16" t="s">
        <v>72</v>
      </c>
      <c r="AU120" s="16" t="s">
        <v>93</v>
      </c>
      <c r="BK120" s="119">
        <f>BK121</f>
        <v>0</v>
      </c>
    </row>
    <row r="121" spans="2:65" s="11" customFormat="1" ht="25.9" customHeight="1">
      <c r="B121" s="120"/>
      <c r="D121" s="121" t="s">
        <v>72</v>
      </c>
      <c r="E121" s="122" t="s">
        <v>442</v>
      </c>
      <c r="F121" s="122" t="s">
        <v>443</v>
      </c>
      <c r="I121" s="123"/>
      <c r="J121" s="124">
        <f>BK121</f>
        <v>0</v>
      </c>
      <c r="L121" s="120"/>
      <c r="M121" s="125"/>
      <c r="P121" s="126">
        <f>P122+P131+P140</f>
        <v>0</v>
      </c>
      <c r="R121" s="126">
        <f>R122+R131+R140</f>
        <v>0</v>
      </c>
      <c r="T121" s="127">
        <f>T122+T131+T140</f>
        <v>0</v>
      </c>
      <c r="AR121" s="121" t="s">
        <v>327</v>
      </c>
      <c r="AT121" s="128" t="s">
        <v>72</v>
      </c>
      <c r="AU121" s="128" t="s">
        <v>73</v>
      </c>
      <c r="AY121" s="121" t="s">
        <v>121</v>
      </c>
      <c r="BK121" s="129">
        <f>BK122+BK131+BK140</f>
        <v>0</v>
      </c>
    </row>
    <row r="122" spans="2:65" s="11" customFormat="1" ht="22.9" customHeight="1">
      <c r="B122" s="120"/>
      <c r="D122" s="121" t="s">
        <v>72</v>
      </c>
      <c r="E122" s="130" t="s">
        <v>444</v>
      </c>
      <c r="F122" s="130" t="s">
        <v>445</v>
      </c>
      <c r="I122" s="123"/>
      <c r="J122" s="131">
        <f>BK122</f>
        <v>0</v>
      </c>
      <c r="L122" s="120"/>
      <c r="M122" s="125"/>
      <c r="P122" s="126">
        <f>SUM(P123:P130)</f>
        <v>0</v>
      </c>
      <c r="R122" s="126">
        <f>SUM(R123:R130)</f>
        <v>0</v>
      </c>
      <c r="T122" s="127">
        <f>SUM(T123:T130)</f>
        <v>0</v>
      </c>
      <c r="AR122" s="121" t="s">
        <v>327</v>
      </c>
      <c r="AT122" s="128" t="s">
        <v>72</v>
      </c>
      <c r="AU122" s="128" t="s">
        <v>81</v>
      </c>
      <c r="AY122" s="121" t="s">
        <v>121</v>
      </c>
      <c r="BK122" s="129">
        <f>SUM(BK123:BK130)</f>
        <v>0</v>
      </c>
    </row>
    <row r="123" spans="2:65" s="1" customFormat="1" ht="16.5" customHeight="1">
      <c r="B123" s="31"/>
      <c r="C123" s="132" t="s">
        <v>81</v>
      </c>
      <c r="D123" s="132" t="s">
        <v>124</v>
      </c>
      <c r="E123" s="133" t="s">
        <v>446</v>
      </c>
      <c r="F123" s="134" t="s">
        <v>445</v>
      </c>
      <c r="G123" s="135" t="s">
        <v>249</v>
      </c>
      <c r="H123" s="136">
        <v>1</v>
      </c>
      <c r="I123" s="137"/>
      <c r="J123" s="138">
        <f>ROUND(I123*H123,2)</f>
        <v>0</v>
      </c>
      <c r="K123" s="139"/>
      <c r="L123" s="31"/>
      <c r="M123" s="140" t="s">
        <v>1</v>
      </c>
      <c r="N123" s="141" t="s">
        <v>38</v>
      </c>
      <c r="P123" s="142">
        <f>O123*H123</f>
        <v>0</v>
      </c>
      <c r="Q123" s="142">
        <v>0</v>
      </c>
      <c r="R123" s="142">
        <f>Q123*H123</f>
        <v>0</v>
      </c>
      <c r="S123" s="142">
        <v>0</v>
      </c>
      <c r="T123" s="143">
        <f>S123*H123</f>
        <v>0</v>
      </c>
      <c r="AR123" s="144" t="s">
        <v>128</v>
      </c>
      <c r="AT123" s="144" t="s">
        <v>124</v>
      </c>
      <c r="AU123" s="144" t="s">
        <v>83</v>
      </c>
      <c r="AY123" s="16" t="s">
        <v>121</v>
      </c>
      <c r="BE123" s="145">
        <f>IF(N123="základní",J123,0)</f>
        <v>0</v>
      </c>
      <c r="BF123" s="145">
        <f>IF(N123="snížená",J123,0)</f>
        <v>0</v>
      </c>
      <c r="BG123" s="145">
        <f>IF(N123="zákl. přenesená",J123,0)</f>
        <v>0</v>
      </c>
      <c r="BH123" s="145">
        <f>IF(N123="sníž. přenesená",J123,0)</f>
        <v>0</v>
      </c>
      <c r="BI123" s="145">
        <f>IF(N123="nulová",J123,0)</f>
        <v>0</v>
      </c>
      <c r="BJ123" s="16" t="s">
        <v>81</v>
      </c>
      <c r="BK123" s="145">
        <f>ROUND(I123*H123,2)</f>
        <v>0</v>
      </c>
      <c r="BL123" s="16" t="s">
        <v>128</v>
      </c>
      <c r="BM123" s="144" t="s">
        <v>83</v>
      </c>
    </row>
    <row r="124" spans="2:65" s="1" customFormat="1">
      <c r="B124" s="31"/>
      <c r="D124" s="146" t="s">
        <v>129</v>
      </c>
      <c r="F124" s="147" t="s">
        <v>445</v>
      </c>
      <c r="I124" s="148"/>
      <c r="L124" s="31"/>
      <c r="M124" s="149"/>
      <c r="T124" s="55"/>
      <c r="AT124" s="16" t="s">
        <v>129</v>
      </c>
      <c r="AU124" s="16" t="s">
        <v>83</v>
      </c>
    </row>
    <row r="125" spans="2:65" s="13" customFormat="1">
      <c r="B125" s="156"/>
      <c r="D125" s="146" t="s">
        <v>131</v>
      </c>
      <c r="E125" s="157" t="s">
        <v>1</v>
      </c>
      <c r="F125" s="158" t="s">
        <v>81</v>
      </c>
      <c r="H125" s="159">
        <v>1</v>
      </c>
      <c r="I125" s="160"/>
      <c r="L125" s="156"/>
      <c r="M125" s="161"/>
      <c r="T125" s="162"/>
      <c r="AT125" s="157" t="s">
        <v>131</v>
      </c>
      <c r="AU125" s="157" t="s">
        <v>83</v>
      </c>
      <c r="AV125" s="13" t="s">
        <v>83</v>
      </c>
      <c r="AW125" s="13" t="s">
        <v>30</v>
      </c>
      <c r="AX125" s="13" t="s">
        <v>73</v>
      </c>
      <c r="AY125" s="157" t="s">
        <v>121</v>
      </c>
    </row>
    <row r="126" spans="2:65" s="14" customFormat="1">
      <c r="B126" s="163"/>
      <c r="D126" s="146" t="s">
        <v>131</v>
      </c>
      <c r="E126" s="164" t="s">
        <v>1</v>
      </c>
      <c r="F126" s="165" t="s">
        <v>166</v>
      </c>
      <c r="H126" s="166">
        <v>1</v>
      </c>
      <c r="I126" s="167"/>
      <c r="L126" s="163"/>
      <c r="M126" s="168"/>
      <c r="T126" s="169"/>
      <c r="AT126" s="164" t="s">
        <v>131</v>
      </c>
      <c r="AU126" s="164" t="s">
        <v>83</v>
      </c>
      <c r="AV126" s="14" t="s">
        <v>128</v>
      </c>
      <c r="AW126" s="14" t="s">
        <v>30</v>
      </c>
      <c r="AX126" s="14" t="s">
        <v>81</v>
      </c>
      <c r="AY126" s="164" t="s">
        <v>121</v>
      </c>
    </row>
    <row r="127" spans="2:65" s="1" customFormat="1" ht="16.5" customHeight="1">
      <c r="B127" s="31"/>
      <c r="C127" s="132" t="s">
        <v>83</v>
      </c>
      <c r="D127" s="132" t="s">
        <v>124</v>
      </c>
      <c r="E127" s="133" t="s">
        <v>447</v>
      </c>
      <c r="F127" s="134" t="s">
        <v>448</v>
      </c>
      <c r="G127" s="135" t="s">
        <v>249</v>
      </c>
      <c r="H127" s="136">
        <v>1</v>
      </c>
      <c r="I127" s="137"/>
      <c r="J127" s="138">
        <f>ROUND(I127*H127,2)</f>
        <v>0</v>
      </c>
      <c r="K127" s="139"/>
      <c r="L127" s="31"/>
      <c r="M127" s="140" t="s">
        <v>1</v>
      </c>
      <c r="N127" s="141" t="s">
        <v>38</v>
      </c>
      <c r="P127" s="142">
        <f>O127*H127</f>
        <v>0</v>
      </c>
      <c r="Q127" s="142">
        <v>0</v>
      </c>
      <c r="R127" s="142">
        <f>Q127*H127</f>
        <v>0</v>
      </c>
      <c r="S127" s="142">
        <v>0</v>
      </c>
      <c r="T127" s="143">
        <f>S127*H127</f>
        <v>0</v>
      </c>
      <c r="AR127" s="144" t="s">
        <v>128</v>
      </c>
      <c r="AT127" s="144" t="s">
        <v>124</v>
      </c>
      <c r="AU127" s="144" t="s">
        <v>83</v>
      </c>
      <c r="AY127" s="16" t="s">
        <v>121</v>
      </c>
      <c r="BE127" s="145">
        <f>IF(N127="základní",J127,0)</f>
        <v>0</v>
      </c>
      <c r="BF127" s="145">
        <f>IF(N127="snížená",J127,0)</f>
        <v>0</v>
      </c>
      <c r="BG127" s="145">
        <f>IF(N127="zákl. přenesená",J127,0)</f>
        <v>0</v>
      </c>
      <c r="BH127" s="145">
        <f>IF(N127="sníž. přenesená",J127,0)</f>
        <v>0</v>
      </c>
      <c r="BI127" s="145">
        <f>IF(N127="nulová",J127,0)</f>
        <v>0</v>
      </c>
      <c r="BJ127" s="16" t="s">
        <v>81</v>
      </c>
      <c r="BK127" s="145">
        <f>ROUND(I127*H127,2)</f>
        <v>0</v>
      </c>
      <c r="BL127" s="16" t="s">
        <v>128</v>
      </c>
      <c r="BM127" s="144" t="s">
        <v>128</v>
      </c>
    </row>
    <row r="128" spans="2:65" s="1" customFormat="1">
      <c r="B128" s="31"/>
      <c r="D128" s="146" t="s">
        <v>129</v>
      </c>
      <c r="F128" s="147" t="s">
        <v>448</v>
      </c>
      <c r="I128" s="148"/>
      <c r="L128" s="31"/>
      <c r="M128" s="149"/>
      <c r="T128" s="55"/>
      <c r="AT128" s="16" t="s">
        <v>129</v>
      </c>
      <c r="AU128" s="16" t="s">
        <v>83</v>
      </c>
    </row>
    <row r="129" spans="2:65" s="13" customFormat="1">
      <c r="B129" s="156"/>
      <c r="D129" s="146" t="s">
        <v>131</v>
      </c>
      <c r="E129" s="157" t="s">
        <v>1</v>
      </c>
      <c r="F129" s="158" t="s">
        <v>81</v>
      </c>
      <c r="H129" s="159">
        <v>1</v>
      </c>
      <c r="I129" s="160"/>
      <c r="L129" s="156"/>
      <c r="M129" s="161"/>
      <c r="T129" s="162"/>
      <c r="AT129" s="157" t="s">
        <v>131</v>
      </c>
      <c r="AU129" s="157" t="s">
        <v>83</v>
      </c>
      <c r="AV129" s="13" t="s">
        <v>83</v>
      </c>
      <c r="AW129" s="13" t="s">
        <v>30</v>
      </c>
      <c r="AX129" s="13" t="s">
        <v>73</v>
      </c>
      <c r="AY129" s="157" t="s">
        <v>121</v>
      </c>
    </row>
    <row r="130" spans="2:65" s="14" customFormat="1">
      <c r="B130" s="163"/>
      <c r="D130" s="146" t="s">
        <v>131</v>
      </c>
      <c r="E130" s="164" t="s">
        <v>1</v>
      </c>
      <c r="F130" s="165" t="s">
        <v>166</v>
      </c>
      <c r="H130" s="166">
        <v>1</v>
      </c>
      <c r="I130" s="167"/>
      <c r="L130" s="163"/>
      <c r="M130" s="168"/>
      <c r="T130" s="169"/>
      <c r="AT130" s="164" t="s">
        <v>131</v>
      </c>
      <c r="AU130" s="164" t="s">
        <v>83</v>
      </c>
      <c r="AV130" s="14" t="s">
        <v>128</v>
      </c>
      <c r="AW130" s="14" t="s">
        <v>30</v>
      </c>
      <c r="AX130" s="14" t="s">
        <v>81</v>
      </c>
      <c r="AY130" s="164" t="s">
        <v>121</v>
      </c>
    </row>
    <row r="131" spans="2:65" s="11" customFormat="1" ht="22.9" customHeight="1">
      <c r="B131" s="120"/>
      <c r="D131" s="121" t="s">
        <v>72</v>
      </c>
      <c r="E131" s="130" t="s">
        <v>449</v>
      </c>
      <c r="F131" s="130" t="s">
        <v>450</v>
      </c>
      <c r="I131" s="123"/>
      <c r="J131" s="131">
        <f>BK131</f>
        <v>0</v>
      </c>
      <c r="L131" s="120"/>
      <c r="M131" s="125"/>
      <c r="P131" s="126">
        <f>SUM(P132:P139)</f>
        <v>0</v>
      </c>
      <c r="R131" s="126">
        <f>SUM(R132:R139)</f>
        <v>0</v>
      </c>
      <c r="T131" s="127">
        <f>SUM(T132:T139)</f>
        <v>0</v>
      </c>
      <c r="AR131" s="121" t="s">
        <v>327</v>
      </c>
      <c r="AT131" s="128" t="s">
        <v>72</v>
      </c>
      <c r="AU131" s="128" t="s">
        <v>81</v>
      </c>
      <c r="AY131" s="121" t="s">
        <v>121</v>
      </c>
      <c r="BK131" s="129">
        <f>SUM(BK132:BK139)</f>
        <v>0</v>
      </c>
    </row>
    <row r="132" spans="2:65" s="1" customFormat="1" ht="16.5" customHeight="1">
      <c r="B132" s="31"/>
      <c r="C132" s="132" t="s">
        <v>252</v>
      </c>
      <c r="D132" s="132" t="s">
        <v>124</v>
      </c>
      <c r="E132" s="133" t="s">
        <v>451</v>
      </c>
      <c r="F132" s="134" t="s">
        <v>452</v>
      </c>
      <c r="G132" s="135" t="s">
        <v>249</v>
      </c>
      <c r="H132" s="136">
        <v>1</v>
      </c>
      <c r="I132" s="137"/>
      <c r="J132" s="138">
        <f>ROUND(I132*H132,2)</f>
        <v>0</v>
      </c>
      <c r="K132" s="139"/>
      <c r="L132" s="31"/>
      <c r="M132" s="140" t="s">
        <v>1</v>
      </c>
      <c r="N132" s="141" t="s">
        <v>38</v>
      </c>
      <c r="P132" s="142">
        <f>O132*H132</f>
        <v>0</v>
      </c>
      <c r="Q132" s="142">
        <v>0</v>
      </c>
      <c r="R132" s="142">
        <f>Q132*H132</f>
        <v>0</v>
      </c>
      <c r="S132" s="142">
        <v>0</v>
      </c>
      <c r="T132" s="143">
        <f>S132*H132</f>
        <v>0</v>
      </c>
      <c r="AR132" s="144" t="s">
        <v>128</v>
      </c>
      <c r="AT132" s="144" t="s">
        <v>124</v>
      </c>
      <c r="AU132" s="144" t="s">
        <v>83</v>
      </c>
      <c r="AY132" s="16" t="s">
        <v>121</v>
      </c>
      <c r="BE132" s="145">
        <f>IF(N132="základní",J132,0)</f>
        <v>0</v>
      </c>
      <c r="BF132" s="145">
        <f>IF(N132="snížená",J132,0)</f>
        <v>0</v>
      </c>
      <c r="BG132" s="145">
        <f>IF(N132="zákl. přenesená",J132,0)</f>
        <v>0</v>
      </c>
      <c r="BH132" s="145">
        <f>IF(N132="sníž. přenesená",J132,0)</f>
        <v>0</v>
      </c>
      <c r="BI132" s="145">
        <f>IF(N132="nulová",J132,0)</f>
        <v>0</v>
      </c>
      <c r="BJ132" s="16" t="s">
        <v>81</v>
      </c>
      <c r="BK132" s="145">
        <f>ROUND(I132*H132,2)</f>
        <v>0</v>
      </c>
      <c r="BL132" s="16" t="s">
        <v>128</v>
      </c>
      <c r="BM132" s="144" t="s">
        <v>122</v>
      </c>
    </row>
    <row r="133" spans="2:65" s="1" customFormat="1">
      <c r="B133" s="31"/>
      <c r="D133" s="146" t="s">
        <v>129</v>
      </c>
      <c r="F133" s="147" t="s">
        <v>453</v>
      </c>
      <c r="I133" s="148"/>
      <c r="L133" s="31"/>
      <c r="M133" s="149"/>
      <c r="T133" s="55"/>
      <c r="AT133" s="16" t="s">
        <v>129</v>
      </c>
      <c r="AU133" s="16" t="s">
        <v>83</v>
      </c>
    </row>
    <row r="134" spans="2:65" s="13" customFormat="1">
      <c r="B134" s="156"/>
      <c r="D134" s="146" t="s">
        <v>131</v>
      </c>
      <c r="E134" s="157" t="s">
        <v>1</v>
      </c>
      <c r="F134" s="158" t="s">
        <v>81</v>
      </c>
      <c r="H134" s="159">
        <v>1</v>
      </c>
      <c r="I134" s="160"/>
      <c r="L134" s="156"/>
      <c r="M134" s="161"/>
      <c r="T134" s="162"/>
      <c r="AT134" s="157" t="s">
        <v>131</v>
      </c>
      <c r="AU134" s="157" t="s">
        <v>83</v>
      </c>
      <c r="AV134" s="13" t="s">
        <v>83</v>
      </c>
      <c r="AW134" s="13" t="s">
        <v>30</v>
      </c>
      <c r="AX134" s="13" t="s">
        <v>73</v>
      </c>
      <c r="AY134" s="157" t="s">
        <v>121</v>
      </c>
    </row>
    <row r="135" spans="2:65" s="14" customFormat="1">
      <c r="B135" s="163"/>
      <c r="D135" s="146" t="s">
        <v>131</v>
      </c>
      <c r="E135" s="164" t="s">
        <v>1</v>
      </c>
      <c r="F135" s="165" t="s">
        <v>166</v>
      </c>
      <c r="H135" s="166">
        <v>1</v>
      </c>
      <c r="I135" s="167"/>
      <c r="L135" s="163"/>
      <c r="M135" s="168"/>
      <c r="T135" s="169"/>
      <c r="AT135" s="164" t="s">
        <v>131</v>
      </c>
      <c r="AU135" s="164" t="s">
        <v>83</v>
      </c>
      <c r="AV135" s="14" t="s">
        <v>128</v>
      </c>
      <c r="AW135" s="14" t="s">
        <v>30</v>
      </c>
      <c r="AX135" s="14" t="s">
        <v>81</v>
      </c>
      <c r="AY135" s="164" t="s">
        <v>121</v>
      </c>
    </row>
    <row r="136" spans="2:65" s="1" customFormat="1" ht="16.5" customHeight="1">
      <c r="B136" s="31"/>
      <c r="C136" s="132" t="s">
        <v>128</v>
      </c>
      <c r="D136" s="132" t="s">
        <v>124</v>
      </c>
      <c r="E136" s="133" t="s">
        <v>454</v>
      </c>
      <c r="F136" s="134" t="s">
        <v>455</v>
      </c>
      <c r="G136" s="135" t="s">
        <v>249</v>
      </c>
      <c r="H136" s="136">
        <v>1</v>
      </c>
      <c r="I136" s="137"/>
      <c r="J136" s="138">
        <f>ROUND(I136*H136,2)</f>
        <v>0</v>
      </c>
      <c r="K136" s="139"/>
      <c r="L136" s="31"/>
      <c r="M136" s="140" t="s">
        <v>1</v>
      </c>
      <c r="N136" s="141" t="s">
        <v>38</v>
      </c>
      <c r="P136" s="142">
        <f>O136*H136</f>
        <v>0</v>
      </c>
      <c r="Q136" s="142">
        <v>0</v>
      </c>
      <c r="R136" s="142">
        <f>Q136*H136</f>
        <v>0</v>
      </c>
      <c r="S136" s="142">
        <v>0</v>
      </c>
      <c r="T136" s="143">
        <f>S136*H136</f>
        <v>0</v>
      </c>
      <c r="AR136" s="144" t="s">
        <v>128</v>
      </c>
      <c r="AT136" s="144" t="s">
        <v>124</v>
      </c>
      <c r="AU136" s="144" t="s">
        <v>83</v>
      </c>
      <c r="AY136" s="16" t="s">
        <v>121</v>
      </c>
      <c r="BE136" s="145">
        <f>IF(N136="základní",J136,0)</f>
        <v>0</v>
      </c>
      <c r="BF136" s="145">
        <f>IF(N136="snížená",J136,0)</f>
        <v>0</v>
      </c>
      <c r="BG136" s="145">
        <f>IF(N136="zákl. přenesená",J136,0)</f>
        <v>0</v>
      </c>
      <c r="BH136" s="145">
        <f>IF(N136="sníž. přenesená",J136,0)</f>
        <v>0</v>
      </c>
      <c r="BI136" s="145">
        <f>IF(N136="nulová",J136,0)</f>
        <v>0</v>
      </c>
      <c r="BJ136" s="16" t="s">
        <v>81</v>
      </c>
      <c r="BK136" s="145">
        <f>ROUND(I136*H136,2)</f>
        <v>0</v>
      </c>
      <c r="BL136" s="16" t="s">
        <v>128</v>
      </c>
      <c r="BM136" s="144" t="s">
        <v>178</v>
      </c>
    </row>
    <row r="137" spans="2:65" s="1" customFormat="1">
      <c r="B137" s="31"/>
      <c r="D137" s="146" t="s">
        <v>129</v>
      </c>
      <c r="F137" s="147" t="s">
        <v>455</v>
      </c>
      <c r="I137" s="148"/>
      <c r="L137" s="31"/>
      <c r="M137" s="149"/>
      <c r="T137" s="55"/>
      <c r="AT137" s="16" t="s">
        <v>129</v>
      </c>
      <c r="AU137" s="16" t="s">
        <v>83</v>
      </c>
    </row>
    <row r="138" spans="2:65" s="13" customFormat="1">
      <c r="B138" s="156"/>
      <c r="D138" s="146" t="s">
        <v>131</v>
      </c>
      <c r="E138" s="157" t="s">
        <v>1</v>
      </c>
      <c r="F138" s="158" t="s">
        <v>81</v>
      </c>
      <c r="H138" s="159">
        <v>1</v>
      </c>
      <c r="I138" s="160"/>
      <c r="L138" s="156"/>
      <c r="M138" s="161"/>
      <c r="T138" s="162"/>
      <c r="AT138" s="157" t="s">
        <v>131</v>
      </c>
      <c r="AU138" s="157" t="s">
        <v>83</v>
      </c>
      <c r="AV138" s="13" t="s">
        <v>83</v>
      </c>
      <c r="AW138" s="13" t="s">
        <v>30</v>
      </c>
      <c r="AX138" s="13" t="s">
        <v>73</v>
      </c>
      <c r="AY138" s="157" t="s">
        <v>121</v>
      </c>
    </row>
    <row r="139" spans="2:65" s="14" customFormat="1">
      <c r="B139" s="163"/>
      <c r="D139" s="146" t="s">
        <v>131</v>
      </c>
      <c r="E139" s="164" t="s">
        <v>1</v>
      </c>
      <c r="F139" s="165" t="s">
        <v>166</v>
      </c>
      <c r="H139" s="166">
        <v>1</v>
      </c>
      <c r="I139" s="167"/>
      <c r="L139" s="163"/>
      <c r="M139" s="168"/>
      <c r="T139" s="169"/>
      <c r="AT139" s="164" t="s">
        <v>131</v>
      </c>
      <c r="AU139" s="164" t="s">
        <v>83</v>
      </c>
      <c r="AV139" s="14" t="s">
        <v>128</v>
      </c>
      <c r="AW139" s="14" t="s">
        <v>30</v>
      </c>
      <c r="AX139" s="14" t="s">
        <v>81</v>
      </c>
      <c r="AY139" s="164" t="s">
        <v>121</v>
      </c>
    </row>
    <row r="140" spans="2:65" s="11" customFormat="1" ht="22.9" customHeight="1">
      <c r="B140" s="120"/>
      <c r="D140" s="121" t="s">
        <v>72</v>
      </c>
      <c r="E140" s="130" t="s">
        <v>456</v>
      </c>
      <c r="F140" s="130" t="s">
        <v>457</v>
      </c>
      <c r="I140" s="123"/>
      <c r="J140" s="131">
        <f>BK140</f>
        <v>0</v>
      </c>
      <c r="L140" s="120"/>
      <c r="M140" s="125"/>
      <c r="P140" s="126">
        <f>SUM(P141:P144)</f>
        <v>0</v>
      </c>
      <c r="R140" s="126">
        <f>SUM(R141:R144)</f>
        <v>0</v>
      </c>
      <c r="T140" s="127">
        <f>SUM(T141:T144)</f>
        <v>0</v>
      </c>
      <c r="AR140" s="121" t="s">
        <v>327</v>
      </c>
      <c r="AT140" s="128" t="s">
        <v>72</v>
      </c>
      <c r="AU140" s="128" t="s">
        <v>81</v>
      </c>
      <c r="AY140" s="121" t="s">
        <v>121</v>
      </c>
      <c r="BK140" s="129">
        <f>SUM(BK141:BK144)</f>
        <v>0</v>
      </c>
    </row>
    <row r="141" spans="2:65" s="1" customFormat="1" ht="16.5" customHeight="1">
      <c r="B141" s="31"/>
      <c r="C141" s="132" t="s">
        <v>327</v>
      </c>
      <c r="D141" s="132" t="s">
        <v>124</v>
      </c>
      <c r="E141" s="133" t="s">
        <v>458</v>
      </c>
      <c r="F141" s="134" t="s">
        <v>457</v>
      </c>
      <c r="G141" s="135" t="s">
        <v>249</v>
      </c>
      <c r="H141" s="136">
        <v>1</v>
      </c>
      <c r="I141" s="137"/>
      <c r="J141" s="138">
        <f>ROUND(I141*H141,2)</f>
        <v>0</v>
      </c>
      <c r="K141" s="139"/>
      <c r="L141" s="31"/>
      <c r="M141" s="140" t="s">
        <v>1</v>
      </c>
      <c r="N141" s="141" t="s">
        <v>38</v>
      </c>
      <c r="P141" s="142">
        <f>O141*H141</f>
        <v>0</v>
      </c>
      <c r="Q141" s="142">
        <v>0</v>
      </c>
      <c r="R141" s="142">
        <f>Q141*H141</f>
        <v>0</v>
      </c>
      <c r="S141" s="142">
        <v>0</v>
      </c>
      <c r="T141" s="143">
        <f>S141*H141</f>
        <v>0</v>
      </c>
      <c r="AR141" s="144" t="s">
        <v>128</v>
      </c>
      <c r="AT141" s="144" t="s">
        <v>124</v>
      </c>
      <c r="AU141" s="144" t="s">
        <v>83</v>
      </c>
      <c r="AY141" s="16" t="s">
        <v>121</v>
      </c>
      <c r="BE141" s="145">
        <f>IF(N141="základní",J141,0)</f>
        <v>0</v>
      </c>
      <c r="BF141" s="145">
        <f>IF(N141="snížená",J141,0)</f>
        <v>0</v>
      </c>
      <c r="BG141" s="145">
        <f>IF(N141="zákl. přenesená",J141,0)</f>
        <v>0</v>
      </c>
      <c r="BH141" s="145">
        <f>IF(N141="sníž. přenesená",J141,0)</f>
        <v>0</v>
      </c>
      <c r="BI141" s="145">
        <f>IF(N141="nulová",J141,0)</f>
        <v>0</v>
      </c>
      <c r="BJ141" s="16" t="s">
        <v>81</v>
      </c>
      <c r="BK141" s="145">
        <f>ROUND(I141*H141,2)</f>
        <v>0</v>
      </c>
      <c r="BL141" s="16" t="s">
        <v>128</v>
      </c>
      <c r="BM141" s="144" t="s">
        <v>182</v>
      </c>
    </row>
    <row r="142" spans="2:65" s="1" customFormat="1">
      <c r="B142" s="31"/>
      <c r="D142" s="146" t="s">
        <v>129</v>
      </c>
      <c r="F142" s="147" t="s">
        <v>457</v>
      </c>
      <c r="I142" s="148"/>
      <c r="L142" s="31"/>
      <c r="M142" s="149"/>
      <c r="T142" s="55"/>
      <c r="AT142" s="16" t="s">
        <v>129</v>
      </c>
      <c r="AU142" s="16" t="s">
        <v>83</v>
      </c>
    </row>
    <row r="143" spans="2:65" s="13" customFormat="1">
      <c r="B143" s="156"/>
      <c r="D143" s="146" t="s">
        <v>131</v>
      </c>
      <c r="E143" s="157" t="s">
        <v>1</v>
      </c>
      <c r="F143" s="158" t="s">
        <v>81</v>
      </c>
      <c r="H143" s="159">
        <v>1</v>
      </c>
      <c r="I143" s="160"/>
      <c r="L143" s="156"/>
      <c r="M143" s="161"/>
      <c r="T143" s="162"/>
      <c r="AT143" s="157" t="s">
        <v>131</v>
      </c>
      <c r="AU143" s="157" t="s">
        <v>83</v>
      </c>
      <c r="AV143" s="13" t="s">
        <v>83</v>
      </c>
      <c r="AW143" s="13" t="s">
        <v>30</v>
      </c>
      <c r="AX143" s="13" t="s">
        <v>73</v>
      </c>
      <c r="AY143" s="157" t="s">
        <v>121</v>
      </c>
    </row>
    <row r="144" spans="2:65" s="14" customFormat="1">
      <c r="B144" s="163"/>
      <c r="D144" s="146" t="s">
        <v>131</v>
      </c>
      <c r="E144" s="164" t="s">
        <v>1</v>
      </c>
      <c r="F144" s="165" t="s">
        <v>166</v>
      </c>
      <c r="H144" s="166">
        <v>1</v>
      </c>
      <c r="I144" s="167"/>
      <c r="L144" s="163"/>
      <c r="M144" s="181"/>
      <c r="N144" s="182"/>
      <c r="O144" s="182"/>
      <c r="P144" s="182"/>
      <c r="Q144" s="182"/>
      <c r="R144" s="182"/>
      <c r="S144" s="182"/>
      <c r="T144" s="183"/>
      <c r="AT144" s="164" t="s">
        <v>131</v>
      </c>
      <c r="AU144" s="164" t="s">
        <v>83</v>
      </c>
      <c r="AV144" s="14" t="s">
        <v>128</v>
      </c>
      <c r="AW144" s="14" t="s">
        <v>30</v>
      </c>
      <c r="AX144" s="14" t="s">
        <v>81</v>
      </c>
      <c r="AY144" s="164" t="s">
        <v>121</v>
      </c>
    </row>
    <row r="145" spans="2:12" s="1" customFormat="1" ht="6.95" customHeight="1">
      <c r="B145" s="43"/>
      <c r="C145" s="44"/>
      <c r="D145" s="44"/>
      <c r="E145" s="44"/>
      <c r="F145" s="44"/>
      <c r="G145" s="44"/>
      <c r="H145" s="44"/>
      <c r="I145" s="44"/>
      <c r="J145" s="44"/>
      <c r="K145" s="44"/>
      <c r="L145" s="31"/>
    </row>
  </sheetData>
  <sheetProtection algorithmName="SHA-512" hashValue="RzdD5rAsXSTx6PftcZnFesDJOCS67II2iO4HpUR3PmlK1rDFIs3xvma8JGfv0G48Xmh2o30/B2xgSK9oulwG2g==" saltValue="I39d39KBM72XgRPfs54HmdWReH/xkaA38CVXbmXVqj/EZlKsyNY2rbH5IHW0mU6nVr1bn9Wo6J+gYWlPcWFHtA==" spinCount="100000" sheet="1" objects="1" scenarios="1" formatColumns="0" formatRows="0" autoFilter="0"/>
  <autoFilter ref="C119:K144" xr:uid="{00000000-0009-0000-0000-000002000000}"/>
  <mergeCells count="9">
    <mergeCell ref="E87:H87"/>
    <mergeCell ref="E110:H110"/>
    <mergeCell ref="E112:H112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6</vt:i4>
      </vt:variant>
    </vt:vector>
  </HeadingPairs>
  <TitlesOfParts>
    <vt:vector size="9" baseType="lpstr">
      <vt:lpstr>Rekapitulace stavby</vt:lpstr>
      <vt:lpstr>01 - Architektonicko stav...</vt:lpstr>
      <vt:lpstr>VON - VON</vt:lpstr>
      <vt:lpstr>'01 - Architektonicko stav...'!Názvy_tisku</vt:lpstr>
      <vt:lpstr>'Rekapitulace stavby'!Názvy_tisku</vt:lpstr>
      <vt:lpstr>'VON - VON'!Názvy_tisku</vt:lpstr>
      <vt:lpstr>'01 - Architektonicko stav...'!Oblast_tisku</vt:lpstr>
      <vt:lpstr>'Rekapitulace stavby'!Oblast_tisku</vt:lpstr>
      <vt:lpstr>'VON - VON'!Oblast_tisku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Radim Koura</dc:creator>
  <cp:lastModifiedBy>Drahoslav Koura</cp:lastModifiedBy>
  <dcterms:created xsi:type="dcterms:W3CDTF">2025-05-16T07:34:11Z</dcterms:created>
  <dcterms:modified xsi:type="dcterms:W3CDTF">2025-05-29T07:28:16Z</dcterms:modified>
</cp:coreProperties>
</file>