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_ZAKÁZKY - CPV kód obecný\2. KN úklidové služby (NL) - plnění od 1.8. (vyhlášení konec dubna)\5_26 Odpověď na žádost č. 1\"/>
    </mc:Choice>
  </mc:AlternateContent>
  <bookViews>
    <workbookView xWindow="14295" yWindow="0" windowWidth="14610" windowHeight="17385" tabRatio="880"/>
  </bookViews>
  <sheets>
    <sheet name="Tabulka m2 budov" sheetId="10" r:id="rId1"/>
    <sheet name="Tabulka budov a podlaží" sheetId="1" r:id="rId2"/>
    <sheet name="Kategorie a harmonogram" sheetId="18" r:id="rId3"/>
    <sheet name="Plochy dveří, obkladů a nátěrů" sheetId="14" r:id="rId4"/>
    <sheet name="Počty dávkovačů" sheetId="16" r:id="rId5"/>
    <sheet name="Podrobnosti1" sheetId="20" state="hidden" r:id="rId6"/>
    <sheet name="KT m2 oddělení dle kategorií" sheetId="19" r:id="rId7"/>
    <sheet name="KT počty místností a ploch" sheetId="15" r:id="rId8"/>
    <sheet name="Počty místností dle kategorií" sheetId="23" r:id="rId9"/>
    <sheet name="Cenová nabídka" sheetId="13" state="hidden" r:id="rId10"/>
  </sheets>
  <definedNames>
    <definedName name="_1.PP_tabulka_místností_1" localSheetId="9">'Cenová nabídka'!$C$1051:$E$1156</definedName>
    <definedName name="_1.PP_tabulka_místností_1" localSheetId="1">'Tabulka budov a podlaží'!$C$1185:$E$1198</definedName>
    <definedName name="_1.PP_tabulka_místností_1" localSheetId="0">'Tabulka m2 budov'!#REF!</definedName>
    <definedName name="_1.PP_tabulka_místností_2" localSheetId="1">'Tabulka budov a podlaží'!#REF!</definedName>
    <definedName name="_xlnm._FilterDatabase" localSheetId="9" hidden="1">'Cenová nabídka'!$A$6:$S$1709</definedName>
    <definedName name="_xlnm._FilterDatabase" localSheetId="1" hidden="1">'Tabulka budov a podlaží'!$A$4:$H$1660</definedName>
    <definedName name="_xlnm.Print_Area" localSheetId="1">'Tabulka budov a podlaží'!$A$1:$H$1605</definedName>
    <definedName name="_xlnm.Print_Area" localSheetId="0">'Tabulka m2 budov'!$A$1:$C$20</definedName>
  </definedNames>
  <calcPr calcId="152511"/>
  <pivotCaches>
    <pivotCache cacheId="0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4" l="1"/>
  <c r="B21" i="14"/>
  <c r="B24" i="14"/>
  <c r="C8" i="14" s="1"/>
  <c r="K2" i="1"/>
  <c r="M2" i="1"/>
  <c r="B14" i="10"/>
  <c r="C6" i="10"/>
  <c r="B10" i="10"/>
  <c r="B7" i="10"/>
  <c r="C15" i="10"/>
  <c r="C18" i="10"/>
  <c r="B19" i="10"/>
  <c r="C9" i="10"/>
  <c r="B9" i="10"/>
  <c r="B15" i="10"/>
  <c r="B13" i="10"/>
  <c r="C5" i="10"/>
  <c r="B12" i="10"/>
  <c r="C13" i="10"/>
  <c r="C19" i="10"/>
  <c r="B16" i="10"/>
  <c r="C10" i="10"/>
  <c r="B11" i="10"/>
  <c r="B6" i="10"/>
  <c r="B8" i="10"/>
  <c r="C16" i="10"/>
  <c r="C17" i="10"/>
  <c r="C14" i="10"/>
  <c r="C8" i="10"/>
  <c r="B5" i="10"/>
  <c r="C7" i="10"/>
  <c r="C11" i="10"/>
  <c r="B17" i="10"/>
  <c r="C12" i="10"/>
  <c r="B18" i="10"/>
  <c r="C10" i="14" l="1"/>
  <c r="C11" i="14"/>
  <c r="C12" i="14"/>
  <c r="C13" i="14"/>
  <c r="C14" i="14"/>
  <c r="C15" i="14"/>
  <c r="C16" i="14"/>
  <c r="C17" i="14"/>
  <c r="C18" i="14"/>
  <c r="C6" i="14"/>
  <c r="C19" i="14"/>
  <c r="C7" i="14"/>
  <c r="C20" i="14"/>
  <c r="C20" i="10"/>
  <c r="B20" i="10"/>
  <c r="C21" i="14" l="1"/>
  <c r="E12" i="16"/>
  <c r="D12" i="16"/>
  <c r="C12" i="16"/>
  <c r="B12" i="16"/>
  <c r="Y6" i="13" l="1"/>
  <c r="Y7" i="13"/>
  <c r="Y8" i="13"/>
  <c r="Y9" i="13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Y36" i="13"/>
  <c r="Y37" i="13"/>
  <c r="AF7" i="13" l="1"/>
  <c r="AF8" i="13"/>
  <c r="AF9" i="13"/>
  <c r="AF10" i="13"/>
  <c r="AF11" i="13"/>
  <c r="AF12" i="13"/>
  <c r="AF13" i="13"/>
  <c r="AF14" i="13"/>
  <c r="AF15" i="13"/>
  <c r="AF16" i="13"/>
  <c r="AF17" i="13"/>
  <c r="AF18" i="13"/>
  <c r="AF19" i="13"/>
  <c r="AF20" i="13"/>
  <c r="AF21" i="13"/>
  <c r="AF22" i="13"/>
  <c r="AF23" i="13"/>
  <c r="AF24" i="13"/>
  <c r="AF25" i="13"/>
  <c r="AF26" i="13"/>
  <c r="AF27" i="13"/>
  <c r="AF28" i="13"/>
  <c r="AF29" i="13"/>
  <c r="AF30" i="13"/>
  <c r="AF31" i="13"/>
  <c r="AF32" i="13"/>
  <c r="AF33" i="13"/>
  <c r="AF34" i="13"/>
  <c r="AF35" i="13"/>
  <c r="AF36" i="13"/>
  <c r="AF37" i="13"/>
  <c r="AE7" i="13"/>
  <c r="AG7" i="13" s="1"/>
  <c r="AH7" i="13" s="1"/>
  <c r="AE8" i="13"/>
  <c r="AG8" i="13" s="1"/>
  <c r="AH8" i="13" s="1"/>
  <c r="AE9" i="13"/>
  <c r="AG9" i="13" s="1"/>
  <c r="AH9" i="13" s="1"/>
  <c r="AE10" i="13"/>
  <c r="AG10" i="13" s="1"/>
  <c r="AH10" i="13" s="1"/>
  <c r="AE11" i="13"/>
  <c r="AG11" i="13" s="1"/>
  <c r="AH11" i="13" s="1"/>
  <c r="AE12" i="13"/>
  <c r="AG12" i="13" s="1"/>
  <c r="AH12" i="13" s="1"/>
  <c r="AE13" i="13"/>
  <c r="AG13" i="13" s="1"/>
  <c r="AH13" i="13" s="1"/>
  <c r="AE14" i="13"/>
  <c r="AG14" i="13" s="1"/>
  <c r="AH14" i="13" s="1"/>
  <c r="AE15" i="13"/>
  <c r="AG15" i="13" s="1"/>
  <c r="AH15" i="13" s="1"/>
  <c r="AE16" i="13"/>
  <c r="AG16" i="13" s="1"/>
  <c r="AH16" i="13" s="1"/>
  <c r="AE17" i="13"/>
  <c r="AG17" i="13" s="1"/>
  <c r="AH17" i="13" s="1"/>
  <c r="AE18" i="13"/>
  <c r="AG18" i="13" s="1"/>
  <c r="AH18" i="13" s="1"/>
  <c r="AE19" i="13"/>
  <c r="AG19" i="13" s="1"/>
  <c r="AH19" i="13" s="1"/>
  <c r="AE20" i="13"/>
  <c r="AG20" i="13" s="1"/>
  <c r="AH20" i="13" s="1"/>
  <c r="AE21" i="13"/>
  <c r="AG21" i="13" s="1"/>
  <c r="AH21" i="13" s="1"/>
  <c r="AE22" i="13"/>
  <c r="AG22" i="13" s="1"/>
  <c r="AH22" i="13" s="1"/>
  <c r="AE23" i="13"/>
  <c r="AG23" i="13" s="1"/>
  <c r="AH23" i="13" s="1"/>
  <c r="AE24" i="13"/>
  <c r="AG24" i="13" s="1"/>
  <c r="AH24" i="13" s="1"/>
  <c r="AE25" i="13"/>
  <c r="AG25" i="13" s="1"/>
  <c r="AH25" i="13" s="1"/>
  <c r="AE26" i="13"/>
  <c r="AG26" i="13" s="1"/>
  <c r="AH26" i="13" s="1"/>
  <c r="AE27" i="13"/>
  <c r="AG27" i="13" s="1"/>
  <c r="AH27" i="13" s="1"/>
  <c r="AE28" i="13"/>
  <c r="AG28" i="13" s="1"/>
  <c r="AH28" i="13" s="1"/>
  <c r="AE29" i="13"/>
  <c r="AG29" i="13" s="1"/>
  <c r="AH29" i="13" s="1"/>
  <c r="AE30" i="13"/>
  <c r="AG30" i="13" s="1"/>
  <c r="AH30" i="13" s="1"/>
  <c r="AE31" i="13"/>
  <c r="AG31" i="13" s="1"/>
  <c r="AH31" i="13" s="1"/>
  <c r="AE32" i="13"/>
  <c r="AG32" i="13" s="1"/>
  <c r="AH32" i="13" s="1"/>
  <c r="AE33" i="13"/>
  <c r="AG33" i="13" s="1"/>
  <c r="AH33" i="13" s="1"/>
  <c r="AE34" i="13"/>
  <c r="AG34" i="13" s="1"/>
  <c r="AH34" i="13" s="1"/>
  <c r="AE35" i="13"/>
  <c r="AG35" i="13" s="1"/>
  <c r="AH35" i="13" s="1"/>
  <c r="AE36" i="13"/>
  <c r="AG36" i="13" s="1"/>
  <c r="AH36" i="13" s="1"/>
  <c r="AE37" i="13"/>
  <c r="AG37" i="13" s="1"/>
  <c r="AH37" i="13" s="1"/>
  <c r="AB7" i="13"/>
  <c r="AB8" i="13"/>
  <c r="AB9" i="13"/>
  <c r="AB10" i="13"/>
  <c r="AB11" i="13"/>
  <c r="AB12" i="13"/>
  <c r="AB13" i="13"/>
  <c r="AB14" i="13"/>
  <c r="AB15" i="13"/>
  <c r="AB16" i="13"/>
  <c r="AB17" i="13"/>
  <c r="AB18" i="13"/>
  <c r="AB19" i="13"/>
  <c r="AB20" i="13"/>
  <c r="AB21" i="13"/>
  <c r="AB22" i="13"/>
  <c r="AB23" i="13"/>
  <c r="AB24" i="13"/>
  <c r="AB25" i="13"/>
  <c r="AB26" i="13"/>
  <c r="AB27" i="13"/>
  <c r="AB28" i="13"/>
  <c r="AB29" i="13"/>
  <c r="AB30" i="13"/>
  <c r="AB31" i="13"/>
  <c r="AB32" i="13"/>
  <c r="AB33" i="13"/>
  <c r="AB34" i="13"/>
  <c r="AB35" i="13"/>
  <c r="AB36" i="13"/>
  <c r="AB37" i="13"/>
  <c r="AA7" i="13"/>
  <c r="AC7" i="13" s="1"/>
  <c r="AD7" i="13" s="1"/>
  <c r="AA8" i="13"/>
  <c r="AC8" i="13" s="1"/>
  <c r="AD8" i="13" s="1"/>
  <c r="AA9" i="13"/>
  <c r="AC9" i="13" s="1"/>
  <c r="AD9" i="13" s="1"/>
  <c r="AA10" i="13"/>
  <c r="AC10" i="13" s="1"/>
  <c r="AD10" i="13" s="1"/>
  <c r="AA11" i="13"/>
  <c r="AC11" i="13" s="1"/>
  <c r="AD11" i="13" s="1"/>
  <c r="AA12" i="13"/>
  <c r="AC12" i="13" s="1"/>
  <c r="AD12" i="13" s="1"/>
  <c r="AA13" i="13"/>
  <c r="AC13" i="13" s="1"/>
  <c r="AD13" i="13" s="1"/>
  <c r="AA14" i="13"/>
  <c r="AC14" i="13" s="1"/>
  <c r="AD14" i="13" s="1"/>
  <c r="AA15" i="13"/>
  <c r="AC15" i="13" s="1"/>
  <c r="AD15" i="13" s="1"/>
  <c r="AA16" i="13"/>
  <c r="AC16" i="13" s="1"/>
  <c r="AD16" i="13" s="1"/>
  <c r="AA17" i="13"/>
  <c r="AC17" i="13" s="1"/>
  <c r="AD17" i="13" s="1"/>
  <c r="AA18" i="13"/>
  <c r="AC18" i="13" s="1"/>
  <c r="AD18" i="13" s="1"/>
  <c r="AA19" i="13"/>
  <c r="AC19" i="13" s="1"/>
  <c r="AD19" i="13" s="1"/>
  <c r="AA20" i="13"/>
  <c r="AC20" i="13" s="1"/>
  <c r="AD20" i="13" s="1"/>
  <c r="AA21" i="13"/>
  <c r="AC21" i="13" s="1"/>
  <c r="AD21" i="13" s="1"/>
  <c r="AA22" i="13"/>
  <c r="AC22" i="13" s="1"/>
  <c r="AD22" i="13" s="1"/>
  <c r="AA23" i="13"/>
  <c r="AC23" i="13" s="1"/>
  <c r="AD23" i="13" s="1"/>
  <c r="AA24" i="13"/>
  <c r="AC24" i="13" s="1"/>
  <c r="AD24" i="13" s="1"/>
  <c r="AA25" i="13"/>
  <c r="AC25" i="13" s="1"/>
  <c r="AD25" i="13" s="1"/>
  <c r="AA26" i="13"/>
  <c r="AC26" i="13" s="1"/>
  <c r="AD26" i="13" s="1"/>
  <c r="AA27" i="13"/>
  <c r="AC27" i="13" s="1"/>
  <c r="AD27" i="13" s="1"/>
  <c r="AA28" i="13"/>
  <c r="AC28" i="13" s="1"/>
  <c r="AD28" i="13" s="1"/>
  <c r="AA29" i="13"/>
  <c r="AC29" i="13" s="1"/>
  <c r="AD29" i="13" s="1"/>
  <c r="AA30" i="13"/>
  <c r="AC30" i="13" s="1"/>
  <c r="AD30" i="13" s="1"/>
  <c r="AA31" i="13"/>
  <c r="AC31" i="13" s="1"/>
  <c r="AD31" i="13" s="1"/>
  <c r="AA32" i="13"/>
  <c r="AC32" i="13" s="1"/>
  <c r="AD32" i="13" s="1"/>
  <c r="AA33" i="13"/>
  <c r="AC33" i="13" s="1"/>
  <c r="AD33" i="13" s="1"/>
  <c r="AA35" i="13"/>
  <c r="AC35" i="13" s="1"/>
  <c r="AD35" i="13" s="1"/>
  <c r="AA36" i="13"/>
  <c r="AC36" i="13" s="1"/>
  <c r="AD36" i="13" s="1"/>
  <c r="AA37" i="13"/>
  <c r="AC37" i="13" s="1"/>
  <c r="AD37" i="13" s="1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V7" i="13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Z37" i="13" s="1"/>
  <c r="S7" i="13"/>
  <c r="S8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R7" i="13"/>
  <c r="T7" i="13" s="1"/>
  <c r="U7" i="13" s="1"/>
  <c r="R8" i="13"/>
  <c r="R9" i="13"/>
  <c r="T9" i="13" s="1"/>
  <c r="U9" i="13" s="1"/>
  <c r="R10" i="13"/>
  <c r="T10" i="13" s="1"/>
  <c r="U10" i="13" s="1"/>
  <c r="R11" i="13"/>
  <c r="T11" i="13" s="1"/>
  <c r="U11" i="13" s="1"/>
  <c r="R12" i="13"/>
  <c r="T12" i="13" s="1"/>
  <c r="U12" i="13" s="1"/>
  <c r="R13" i="13"/>
  <c r="T13" i="13" s="1"/>
  <c r="U13" i="13" s="1"/>
  <c r="R14" i="13"/>
  <c r="T14" i="13" s="1"/>
  <c r="U14" i="13" s="1"/>
  <c r="R15" i="13"/>
  <c r="T15" i="13" s="1"/>
  <c r="U15" i="13" s="1"/>
  <c r="R16" i="13"/>
  <c r="T16" i="13" s="1"/>
  <c r="U16" i="13" s="1"/>
  <c r="R17" i="13"/>
  <c r="T17" i="13" s="1"/>
  <c r="U17" i="13" s="1"/>
  <c r="R18" i="13"/>
  <c r="T18" i="13" s="1"/>
  <c r="U18" i="13" s="1"/>
  <c r="R19" i="13"/>
  <c r="T19" i="13" s="1"/>
  <c r="U19" i="13" s="1"/>
  <c r="R20" i="13"/>
  <c r="T20" i="13" s="1"/>
  <c r="U20" i="13" s="1"/>
  <c r="R21" i="13"/>
  <c r="T21" i="13" s="1"/>
  <c r="U21" i="13" s="1"/>
  <c r="R22" i="13"/>
  <c r="T22" i="13" s="1"/>
  <c r="U22" i="13" s="1"/>
  <c r="R23" i="13"/>
  <c r="T23" i="13" s="1"/>
  <c r="U23" i="13" s="1"/>
  <c r="R24" i="13"/>
  <c r="T24" i="13" s="1"/>
  <c r="U24" i="13" s="1"/>
  <c r="R25" i="13"/>
  <c r="T25" i="13" s="1"/>
  <c r="U25" i="13" s="1"/>
  <c r="R26" i="13"/>
  <c r="T26" i="13" s="1"/>
  <c r="U26" i="13" s="1"/>
  <c r="R27" i="13"/>
  <c r="T27" i="13" s="1"/>
  <c r="U27" i="13" s="1"/>
  <c r="R28" i="13"/>
  <c r="T28" i="13" s="1"/>
  <c r="U28" i="13" s="1"/>
  <c r="R29" i="13"/>
  <c r="T29" i="13" s="1"/>
  <c r="U29" i="13" s="1"/>
  <c r="R30" i="13"/>
  <c r="T30" i="13" s="1"/>
  <c r="U30" i="13" s="1"/>
  <c r="R31" i="13"/>
  <c r="T31" i="13" s="1"/>
  <c r="U31" i="13" s="1"/>
  <c r="R32" i="13"/>
  <c r="T32" i="13" s="1"/>
  <c r="U32" i="13" s="1"/>
  <c r="R33" i="13"/>
  <c r="T33" i="13" s="1"/>
  <c r="U33" i="13" s="1"/>
  <c r="R34" i="13"/>
  <c r="T34" i="13" s="1"/>
  <c r="U34" i="13" s="1"/>
  <c r="R35" i="13"/>
  <c r="R36" i="13"/>
  <c r="T36" i="13" s="1"/>
  <c r="U36" i="13" s="1"/>
  <c r="R37" i="13"/>
  <c r="T37" i="13" s="1"/>
  <c r="U37" i="13" s="1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N7" i="13"/>
  <c r="P7" i="13" s="1"/>
  <c r="Q7" i="13" s="1"/>
  <c r="N8" i="13"/>
  <c r="P8" i="13" s="1"/>
  <c r="Q8" i="13" s="1"/>
  <c r="N9" i="13"/>
  <c r="P9" i="13" s="1"/>
  <c r="Q9" i="13" s="1"/>
  <c r="N10" i="13"/>
  <c r="P10" i="13" s="1"/>
  <c r="Q10" i="13" s="1"/>
  <c r="N11" i="13"/>
  <c r="P11" i="13" s="1"/>
  <c r="Q11" i="13" s="1"/>
  <c r="N12" i="13"/>
  <c r="P12" i="13" s="1"/>
  <c r="Q12" i="13" s="1"/>
  <c r="N13" i="13"/>
  <c r="P13" i="13" s="1"/>
  <c r="Q13" i="13" s="1"/>
  <c r="N14" i="13"/>
  <c r="P14" i="13" s="1"/>
  <c r="Q14" i="13" s="1"/>
  <c r="N15" i="13"/>
  <c r="P15" i="13" s="1"/>
  <c r="Q15" i="13" s="1"/>
  <c r="N16" i="13"/>
  <c r="P16" i="13" s="1"/>
  <c r="Q16" i="13" s="1"/>
  <c r="N17" i="13"/>
  <c r="P17" i="13" s="1"/>
  <c r="Q17" i="13" s="1"/>
  <c r="N18" i="13"/>
  <c r="P18" i="13" s="1"/>
  <c r="Q18" i="13" s="1"/>
  <c r="N19" i="13"/>
  <c r="P19" i="13" s="1"/>
  <c r="Q19" i="13" s="1"/>
  <c r="N20" i="13"/>
  <c r="P20" i="13" s="1"/>
  <c r="Q20" i="13" s="1"/>
  <c r="N21" i="13"/>
  <c r="P21" i="13" s="1"/>
  <c r="Q21" i="13" s="1"/>
  <c r="N22" i="13"/>
  <c r="P22" i="13" s="1"/>
  <c r="Q22" i="13" s="1"/>
  <c r="N23" i="13"/>
  <c r="P23" i="13" s="1"/>
  <c r="Q23" i="13" s="1"/>
  <c r="N24" i="13"/>
  <c r="P24" i="13" s="1"/>
  <c r="Q24" i="13" s="1"/>
  <c r="N25" i="13"/>
  <c r="P25" i="13" s="1"/>
  <c r="Q25" i="13" s="1"/>
  <c r="N26" i="13"/>
  <c r="P26" i="13" s="1"/>
  <c r="Q26" i="13" s="1"/>
  <c r="N27" i="13"/>
  <c r="P27" i="13" s="1"/>
  <c r="Q27" i="13" s="1"/>
  <c r="N28" i="13"/>
  <c r="P28" i="13" s="1"/>
  <c r="Q28" i="13" s="1"/>
  <c r="N29" i="13"/>
  <c r="P29" i="13" s="1"/>
  <c r="Q29" i="13" s="1"/>
  <c r="N30" i="13"/>
  <c r="P30" i="13" s="1"/>
  <c r="Q30" i="13" s="1"/>
  <c r="N31" i="13"/>
  <c r="P31" i="13" s="1"/>
  <c r="Q31" i="13" s="1"/>
  <c r="N32" i="13"/>
  <c r="P32" i="13" s="1"/>
  <c r="Q32" i="13" s="1"/>
  <c r="N33" i="13"/>
  <c r="P33" i="13" s="1"/>
  <c r="Q33" i="13" s="1"/>
  <c r="N34" i="13"/>
  <c r="P34" i="13" s="1"/>
  <c r="N35" i="13"/>
  <c r="P35" i="13" s="1"/>
  <c r="Q35" i="13" s="1"/>
  <c r="N36" i="13"/>
  <c r="P36" i="13" s="1"/>
  <c r="Q36" i="13" s="1"/>
  <c r="N37" i="13"/>
  <c r="P37" i="13" s="1"/>
  <c r="Q37" i="13" s="1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J7" i="13"/>
  <c r="L7" i="13" s="1"/>
  <c r="M7" i="13" s="1"/>
  <c r="J8" i="13"/>
  <c r="L8" i="13" s="1"/>
  <c r="M8" i="13" s="1"/>
  <c r="J9" i="13"/>
  <c r="L9" i="13" s="1"/>
  <c r="M9" i="13" s="1"/>
  <c r="J10" i="13"/>
  <c r="L10" i="13" s="1"/>
  <c r="M10" i="13" s="1"/>
  <c r="J11" i="13"/>
  <c r="L11" i="13" s="1"/>
  <c r="M11" i="13" s="1"/>
  <c r="J12" i="13"/>
  <c r="L12" i="13" s="1"/>
  <c r="M12" i="13" s="1"/>
  <c r="J13" i="13"/>
  <c r="L13" i="13" s="1"/>
  <c r="M13" i="13" s="1"/>
  <c r="J14" i="13"/>
  <c r="L14" i="13" s="1"/>
  <c r="M14" i="13" s="1"/>
  <c r="J15" i="13"/>
  <c r="L15" i="13" s="1"/>
  <c r="M15" i="13" s="1"/>
  <c r="J16" i="13"/>
  <c r="L16" i="13" s="1"/>
  <c r="M16" i="13" s="1"/>
  <c r="J17" i="13"/>
  <c r="L17" i="13" s="1"/>
  <c r="M17" i="13" s="1"/>
  <c r="J18" i="13"/>
  <c r="L18" i="13" s="1"/>
  <c r="M18" i="13" s="1"/>
  <c r="J19" i="13"/>
  <c r="L19" i="13" s="1"/>
  <c r="M19" i="13" s="1"/>
  <c r="J20" i="13"/>
  <c r="L20" i="13" s="1"/>
  <c r="M20" i="13" s="1"/>
  <c r="J21" i="13"/>
  <c r="L21" i="13" s="1"/>
  <c r="M21" i="13" s="1"/>
  <c r="J22" i="13"/>
  <c r="L22" i="13" s="1"/>
  <c r="M22" i="13" s="1"/>
  <c r="J23" i="13"/>
  <c r="L23" i="13" s="1"/>
  <c r="M23" i="13" s="1"/>
  <c r="J24" i="13"/>
  <c r="L24" i="13" s="1"/>
  <c r="M24" i="13" s="1"/>
  <c r="J25" i="13"/>
  <c r="L25" i="13" s="1"/>
  <c r="M25" i="13" s="1"/>
  <c r="J26" i="13"/>
  <c r="L26" i="13" s="1"/>
  <c r="M26" i="13" s="1"/>
  <c r="J27" i="13"/>
  <c r="L27" i="13" s="1"/>
  <c r="M27" i="13" s="1"/>
  <c r="J28" i="13"/>
  <c r="L28" i="13" s="1"/>
  <c r="M28" i="13" s="1"/>
  <c r="J29" i="13"/>
  <c r="L29" i="13" s="1"/>
  <c r="M29" i="13" s="1"/>
  <c r="J30" i="13"/>
  <c r="L30" i="13" s="1"/>
  <c r="M30" i="13" s="1"/>
  <c r="J31" i="13"/>
  <c r="L31" i="13" s="1"/>
  <c r="M31" i="13" s="1"/>
  <c r="J32" i="13"/>
  <c r="L32" i="13" s="1"/>
  <c r="M32" i="13" s="1"/>
  <c r="J33" i="13"/>
  <c r="L33" i="13" s="1"/>
  <c r="M33" i="13" s="1"/>
  <c r="J34" i="13"/>
  <c r="L34" i="13" s="1"/>
  <c r="M34" i="13" s="1"/>
  <c r="J35" i="13"/>
  <c r="L35" i="13" s="1"/>
  <c r="J36" i="13"/>
  <c r="L36" i="13" s="1"/>
  <c r="M36" i="13" s="1"/>
  <c r="J37" i="13"/>
  <c r="L37" i="13" s="1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F7" i="13"/>
  <c r="H7" i="13" s="1"/>
  <c r="F8" i="13"/>
  <c r="H8" i="13" s="1"/>
  <c r="F9" i="13"/>
  <c r="H9" i="13" s="1"/>
  <c r="F10" i="13"/>
  <c r="H10" i="13" s="1"/>
  <c r="F11" i="13"/>
  <c r="H11" i="13" s="1"/>
  <c r="F12" i="13"/>
  <c r="H12" i="13" s="1"/>
  <c r="F13" i="13"/>
  <c r="H13" i="13" s="1"/>
  <c r="F14" i="13"/>
  <c r="H14" i="13" s="1"/>
  <c r="F15" i="13"/>
  <c r="H15" i="13" s="1"/>
  <c r="F16" i="13"/>
  <c r="H16" i="13" s="1"/>
  <c r="F17" i="13"/>
  <c r="H17" i="13" s="1"/>
  <c r="F18" i="13"/>
  <c r="H18" i="13" s="1"/>
  <c r="F19" i="13"/>
  <c r="H19" i="13" s="1"/>
  <c r="F20" i="13"/>
  <c r="H20" i="13" s="1"/>
  <c r="F21" i="13"/>
  <c r="H21" i="13" s="1"/>
  <c r="F22" i="13"/>
  <c r="H22" i="13" s="1"/>
  <c r="F23" i="13"/>
  <c r="H23" i="13" s="1"/>
  <c r="F24" i="13"/>
  <c r="H24" i="13" s="1"/>
  <c r="I24" i="13" s="1"/>
  <c r="F25" i="13"/>
  <c r="H25" i="13" s="1"/>
  <c r="I25" i="13" s="1"/>
  <c r="F26" i="13"/>
  <c r="H26" i="13" s="1"/>
  <c r="I26" i="13" s="1"/>
  <c r="F27" i="13"/>
  <c r="H27" i="13" s="1"/>
  <c r="I27" i="13" s="1"/>
  <c r="F28" i="13"/>
  <c r="H28" i="13" s="1"/>
  <c r="I28" i="13" s="1"/>
  <c r="F29" i="13"/>
  <c r="H29" i="13" s="1"/>
  <c r="I29" i="13" s="1"/>
  <c r="F30" i="13"/>
  <c r="H30" i="13" s="1"/>
  <c r="I30" i="13" s="1"/>
  <c r="F31" i="13"/>
  <c r="H31" i="13" s="1"/>
  <c r="F32" i="13"/>
  <c r="H32" i="13" s="1"/>
  <c r="I32" i="13" s="1"/>
  <c r="F33" i="13"/>
  <c r="H33" i="13" s="1"/>
  <c r="F34" i="13"/>
  <c r="H34" i="13" s="1"/>
  <c r="I34" i="13" s="1"/>
  <c r="F35" i="13"/>
  <c r="H35" i="13" s="1"/>
  <c r="I35" i="13" s="1"/>
  <c r="F36" i="13"/>
  <c r="H36" i="13" s="1"/>
  <c r="I36" i="13" s="1"/>
  <c r="F37" i="13"/>
  <c r="H37" i="13" s="1"/>
  <c r="I37" i="13" s="1"/>
  <c r="BT7" i="13"/>
  <c r="BT8" i="13"/>
  <c r="BT9" i="13"/>
  <c r="BT10" i="13"/>
  <c r="BT11" i="13"/>
  <c r="BT12" i="13"/>
  <c r="BT13" i="13"/>
  <c r="BT14" i="13"/>
  <c r="BT15" i="13"/>
  <c r="BT16" i="13"/>
  <c r="BT17" i="13"/>
  <c r="BT18" i="13"/>
  <c r="BT19" i="13"/>
  <c r="BT20" i="13"/>
  <c r="BT21" i="13"/>
  <c r="BT22" i="13"/>
  <c r="BT23" i="13"/>
  <c r="BT24" i="13"/>
  <c r="BT25" i="13"/>
  <c r="BT26" i="13"/>
  <c r="BT27" i="13"/>
  <c r="BT28" i="13"/>
  <c r="BT29" i="13"/>
  <c r="BT30" i="13"/>
  <c r="BT31" i="13"/>
  <c r="BT32" i="13"/>
  <c r="BT33" i="13"/>
  <c r="BT34" i="13"/>
  <c r="BT35" i="13"/>
  <c r="BT36" i="13"/>
  <c r="BT37" i="13"/>
  <c r="BS7" i="13"/>
  <c r="BU7" i="13" s="1"/>
  <c r="BV7" i="13" s="1"/>
  <c r="BS8" i="13"/>
  <c r="BU8" i="13" s="1"/>
  <c r="BV8" i="13" s="1"/>
  <c r="BS9" i="13"/>
  <c r="BU9" i="13" s="1"/>
  <c r="BV9" i="13" s="1"/>
  <c r="BS10" i="13"/>
  <c r="BU10" i="13" s="1"/>
  <c r="BV10" i="13" s="1"/>
  <c r="BS11" i="13"/>
  <c r="BU11" i="13" s="1"/>
  <c r="BV11" i="13" s="1"/>
  <c r="BS12" i="13"/>
  <c r="BU12" i="13" s="1"/>
  <c r="BV12" i="13" s="1"/>
  <c r="BS13" i="13"/>
  <c r="BU13" i="13" s="1"/>
  <c r="BV13" i="13" s="1"/>
  <c r="BS14" i="13"/>
  <c r="BU14" i="13" s="1"/>
  <c r="BV14" i="13" s="1"/>
  <c r="BS15" i="13"/>
  <c r="BU15" i="13" s="1"/>
  <c r="BV15" i="13" s="1"/>
  <c r="BS16" i="13"/>
  <c r="BU16" i="13" s="1"/>
  <c r="BV16" i="13" s="1"/>
  <c r="BS17" i="13"/>
  <c r="BU17" i="13" s="1"/>
  <c r="BV17" i="13" s="1"/>
  <c r="BS18" i="13"/>
  <c r="BU18" i="13" s="1"/>
  <c r="BV18" i="13" s="1"/>
  <c r="BS19" i="13"/>
  <c r="BU19" i="13" s="1"/>
  <c r="BV19" i="13" s="1"/>
  <c r="BS20" i="13"/>
  <c r="BU20" i="13" s="1"/>
  <c r="BV20" i="13" s="1"/>
  <c r="BS21" i="13"/>
  <c r="BU21" i="13" s="1"/>
  <c r="BV21" i="13" s="1"/>
  <c r="BS22" i="13"/>
  <c r="BU22" i="13" s="1"/>
  <c r="BV22" i="13" s="1"/>
  <c r="BS23" i="13"/>
  <c r="BU23" i="13" s="1"/>
  <c r="BV23" i="13" s="1"/>
  <c r="BS24" i="13"/>
  <c r="BU24" i="13" s="1"/>
  <c r="BV24" i="13" s="1"/>
  <c r="BS25" i="13"/>
  <c r="BU25" i="13" s="1"/>
  <c r="BV25" i="13" s="1"/>
  <c r="BS26" i="13"/>
  <c r="BU26" i="13" s="1"/>
  <c r="BV26" i="13" s="1"/>
  <c r="BS27" i="13"/>
  <c r="BU27" i="13" s="1"/>
  <c r="BV27" i="13" s="1"/>
  <c r="BS28" i="13"/>
  <c r="BU28" i="13" s="1"/>
  <c r="BV28" i="13" s="1"/>
  <c r="BS29" i="13"/>
  <c r="BU29" i="13" s="1"/>
  <c r="BV29" i="13" s="1"/>
  <c r="BS30" i="13"/>
  <c r="BU30" i="13" s="1"/>
  <c r="BV30" i="13" s="1"/>
  <c r="BS31" i="13"/>
  <c r="BU31" i="13" s="1"/>
  <c r="BV31" i="13" s="1"/>
  <c r="BS32" i="13"/>
  <c r="BU32" i="13" s="1"/>
  <c r="BV32" i="13" s="1"/>
  <c r="BS33" i="13"/>
  <c r="BU33" i="13" s="1"/>
  <c r="BV33" i="13" s="1"/>
  <c r="BS34" i="13"/>
  <c r="BS35" i="13"/>
  <c r="BU35" i="13" s="1"/>
  <c r="BV35" i="13" s="1"/>
  <c r="BS36" i="13"/>
  <c r="BU36" i="13" s="1"/>
  <c r="BV36" i="13" s="1"/>
  <c r="BS37" i="13"/>
  <c r="BU37" i="13" s="1"/>
  <c r="BV37" i="13" s="1"/>
  <c r="BP7" i="13"/>
  <c r="BP8" i="13"/>
  <c r="BP9" i="13"/>
  <c r="BP10" i="13"/>
  <c r="BP11" i="13"/>
  <c r="BP12" i="13"/>
  <c r="BP13" i="13"/>
  <c r="BP14" i="13"/>
  <c r="BP15" i="13"/>
  <c r="BP16" i="13"/>
  <c r="BP17" i="13"/>
  <c r="BP18" i="13"/>
  <c r="BP19" i="13"/>
  <c r="BP20" i="13"/>
  <c r="BP21" i="13"/>
  <c r="BP22" i="13"/>
  <c r="BP23" i="13"/>
  <c r="BP24" i="13"/>
  <c r="BP25" i="13"/>
  <c r="BP26" i="13"/>
  <c r="BP27" i="13"/>
  <c r="BP28" i="13"/>
  <c r="BP29" i="13"/>
  <c r="BP30" i="13"/>
  <c r="BP31" i="13"/>
  <c r="BP32" i="13"/>
  <c r="BP33" i="13"/>
  <c r="BP34" i="13"/>
  <c r="BP35" i="13"/>
  <c r="BP36" i="13"/>
  <c r="BP37" i="13"/>
  <c r="BO7" i="13"/>
  <c r="BQ7" i="13" s="1"/>
  <c r="BR7" i="13" s="1"/>
  <c r="BO8" i="13"/>
  <c r="BQ8" i="13" s="1"/>
  <c r="BR8" i="13" s="1"/>
  <c r="BO9" i="13"/>
  <c r="BQ9" i="13" s="1"/>
  <c r="BR9" i="13" s="1"/>
  <c r="BO10" i="13"/>
  <c r="BQ10" i="13" s="1"/>
  <c r="BR10" i="13" s="1"/>
  <c r="BO11" i="13"/>
  <c r="BQ11" i="13" s="1"/>
  <c r="BR11" i="13" s="1"/>
  <c r="BO12" i="13"/>
  <c r="BQ12" i="13" s="1"/>
  <c r="BR12" i="13" s="1"/>
  <c r="BO13" i="13"/>
  <c r="BQ13" i="13" s="1"/>
  <c r="BR13" i="13" s="1"/>
  <c r="BO14" i="13"/>
  <c r="BQ14" i="13" s="1"/>
  <c r="BR14" i="13" s="1"/>
  <c r="BO15" i="13"/>
  <c r="BQ15" i="13" s="1"/>
  <c r="BR15" i="13" s="1"/>
  <c r="BO16" i="13"/>
  <c r="BQ16" i="13" s="1"/>
  <c r="BR16" i="13" s="1"/>
  <c r="BO17" i="13"/>
  <c r="BQ17" i="13" s="1"/>
  <c r="BR17" i="13" s="1"/>
  <c r="BO18" i="13"/>
  <c r="BQ18" i="13" s="1"/>
  <c r="BR18" i="13" s="1"/>
  <c r="BO19" i="13"/>
  <c r="BQ19" i="13" s="1"/>
  <c r="BR19" i="13" s="1"/>
  <c r="BO20" i="13"/>
  <c r="BQ20" i="13" s="1"/>
  <c r="BR20" i="13" s="1"/>
  <c r="BO21" i="13"/>
  <c r="BQ21" i="13" s="1"/>
  <c r="BR21" i="13" s="1"/>
  <c r="BO22" i="13"/>
  <c r="BQ22" i="13" s="1"/>
  <c r="BR22" i="13" s="1"/>
  <c r="BO23" i="13"/>
  <c r="BQ23" i="13" s="1"/>
  <c r="BR23" i="13" s="1"/>
  <c r="BO24" i="13"/>
  <c r="BQ24" i="13" s="1"/>
  <c r="BR24" i="13" s="1"/>
  <c r="BO25" i="13"/>
  <c r="BQ25" i="13" s="1"/>
  <c r="BR25" i="13" s="1"/>
  <c r="BO26" i="13"/>
  <c r="BQ26" i="13" s="1"/>
  <c r="BR26" i="13" s="1"/>
  <c r="BO27" i="13"/>
  <c r="BQ27" i="13" s="1"/>
  <c r="BR27" i="13" s="1"/>
  <c r="BO28" i="13"/>
  <c r="BQ28" i="13" s="1"/>
  <c r="BR28" i="13" s="1"/>
  <c r="BO29" i="13"/>
  <c r="BQ29" i="13" s="1"/>
  <c r="BR29" i="13" s="1"/>
  <c r="BO30" i="13"/>
  <c r="BQ30" i="13" s="1"/>
  <c r="BR30" i="13" s="1"/>
  <c r="BO31" i="13"/>
  <c r="BQ31" i="13" s="1"/>
  <c r="BR31" i="13" s="1"/>
  <c r="BO32" i="13"/>
  <c r="BQ32" i="13" s="1"/>
  <c r="BR32" i="13" s="1"/>
  <c r="BO33" i="13"/>
  <c r="BQ33" i="13" s="1"/>
  <c r="BR33" i="13" s="1"/>
  <c r="BO34" i="13"/>
  <c r="BQ34" i="13" s="1"/>
  <c r="BR34" i="13" s="1"/>
  <c r="BO35" i="13"/>
  <c r="BQ35" i="13" s="1"/>
  <c r="BR35" i="13" s="1"/>
  <c r="BO36" i="13"/>
  <c r="BQ36" i="13" s="1"/>
  <c r="BR36" i="13" s="1"/>
  <c r="BO37" i="13"/>
  <c r="BL7" i="13"/>
  <c r="BL8" i="13"/>
  <c r="BL9" i="13"/>
  <c r="BL10" i="13"/>
  <c r="BL11" i="13"/>
  <c r="BL12" i="13"/>
  <c r="BL13" i="13"/>
  <c r="BL14" i="13"/>
  <c r="BL15" i="13"/>
  <c r="BL16" i="13"/>
  <c r="BL17" i="13"/>
  <c r="BL18" i="13"/>
  <c r="BL19" i="13"/>
  <c r="BL20" i="13"/>
  <c r="BL21" i="13"/>
  <c r="BL22" i="13"/>
  <c r="BL23" i="13"/>
  <c r="BL24" i="13"/>
  <c r="BL25" i="13"/>
  <c r="BL26" i="13"/>
  <c r="BL27" i="13"/>
  <c r="BL28" i="13"/>
  <c r="BL29" i="13"/>
  <c r="BL30" i="13"/>
  <c r="BL31" i="13"/>
  <c r="BL32" i="13"/>
  <c r="BL33" i="13"/>
  <c r="BL34" i="13"/>
  <c r="BL35" i="13"/>
  <c r="BL36" i="13"/>
  <c r="BL37" i="13"/>
  <c r="BK7" i="13"/>
  <c r="BM7" i="13" s="1"/>
  <c r="BN7" i="13" s="1"/>
  <c r="BK8" i="13"/>
  <c r="BM8" i="13" s="1"/>
  <c r="BN8" i="13" s="1"/>
  <c r="BK9" i="13"/>
  <c r="BM9" i="13" s="1"/>
  <c r="BN9" i="13" s="1"/>
  <c r="BK10" i="13"/>
  <c r="BM10" i="13" s="1"/>
  <c r="BN10" i="13" s="1"/>
  <c r="BK11" i="13"/>
  <c r="BM11" i="13" s="1"/>
  <c r="BN11" i="13" s="1"/>
  <c r="BK12" i="13"/>
  <c r="BM12" i="13" s="1"/>
  <c r="BN12" i="13" s="1"/>
  <c r="BK13" i="13"/>
  <c r="BM13" i="13" s="1"/>
  <c r="BN13" i="13" s="1"/>
  <c r="BK14" i="13"/>
  <c r="BM14" i="13" s="1"/>
  <c r="BN14" i="13" s="1"/>
  <c r="BK15" i="13"/>
  <c r="BM15" i="13" s="1"/>
  <c r="BN15" i="13" s="1"/>
  <c r="BK16" i="13"/>
  <c r="BM16" i="13" s="1"/>
  <c r="BN16" i="13" s="1"/>
  <c r="BK17" i="13"/>
  <c r="BM17" i="13" s="1"/>
  <c r="BN17" i="13" s="1"/>
  <c r="BK18" i="13"/>
  <c r="BM18" i="13" s="1"/>
  <c r="BN18" i="13" s="1"/>
  <c r="BK19" i="13"/>
  <c r="BM19" i="13" s="1"/>
  <c r="BN19" i="13" s="1"/>
  <c r="BK20" i="13"/>
  <c r="BM20" i="13" s="1"/>
  <c r="BN20" i="13" s="1"/>
  <c r="BK21" i="13"/>
  <c r="BM21" i="13" s="1"/>
  <c r="BN21" i="13" s="1"/>
  <c r="BK22" i="13"/>
  <c r="BM22" i="13" s="1"/>
  <c r="BN22" i="13" s="1"/>
  <c r="BK23" i="13"/>
  <c r="BM23" i="13" s="1"/>
  <c r="BN23" i="13" s="1"/>
  <c r="BK24" i="13"/>
  <c r="BM24" i="13" s="1"/>
  <c r="BN24" i="13" s="1"/>
  <c r="BK25" i="13"/>
  <c r="BM25" i="13" s="1"/>
  <c r="BN25" i="13" s="1"/>
  <c r="BK26" i="13"/>
  <c r="BM26" i="13" s="1"/>
  <c r="BN26" i="13" s="1"/>
  <c r="BK27" i="13"/>
  <c r="BM27" i="13" s="1"/>
  <c r="BN27" i="13" s="1"/>
  <c r="BK28" i="13"/>
  <c r="BM28" i="13" s="1"/>
  <c r="BN28" i="13" s="1"/>
  <c r="BK29" i="13"/>
  <c r="BM29" i="13" s="1"/>
  <c r="BN29" i="13" s="1"/>
  <c r="BK30" i="13"/>
  <c r="BM30" i="13" s="1"/>
  <c r="BN30" i="13" s="1"/>
  <c r="BK31" i="13"/>
  <c r="BM31" i="13" s="1"/>
  <c r="BN31" i="13" s="1"/>
  <c r="BK32" i="13"/>
  <c r="BM32" i="13" s="1"/>
  <c r="BN32" i="13" s="1"/>
  <c r="BK33" i="13"/>
  <c r="BM33" i="13" s="1"/>
  <c r="BN33" i="13" s="1"/>
  <c r="BK34" i="13"/>
  <c r="BM34" i="13" s="1"/>
  <c r="BN34" i="13" s="1"/>
  <c r="BK35" i="13"/>
  <c r="BK36" i="13"/>
  <c r="BM36" i="13" s="1"/>
  <c r="BN36" i="13" s="1"/>
  <c r="BK37" i="13"/>
  <c r="BM37" i="13" s="1"/>
  <c r="BN37" i="13" s="1"/>
  <c r="BH7" i="13"/>
  <c r="BH8" i="13"/>
  <c r="BH9" i="13"/>
  <c r="BH10" i="13"/>
  <c r="BH11" i="13"/>
  <c r="BH12" i="13"/>
  <c r="BH13" i="13"/>
  <c r="BH14" i="13"/>
  <c r="BH15" i="13"/>
  <c r="BH16" i="13"/>
  <c r="BH17" i="13"/>
  <c r="BH18" i="13"/>
  <c r="BH19" i="13"/>
  <c r="BH20" i="13"/>
  <c r="BH21" i="13"/>
  <c r="BH22" i="13"/>
  <c r="BH23" i="13"/>
  <c r="BH24" i="13"/>
  <c r="BH25" i="13"/>
  <c r="BH26" i="13"/>
  <c r="BH27" i="13"/>
  <c r="BH28" i="13"/>
  <c r="BH29" i="13"/>
  <c r="BH30" i="13"/>
  <c r="BH31" i="13"/>
  <c r="BH32" i="13"/>
  <c r="BH33" i="13"/>
  <c r="BH34" i="13"/>
  <c r="BH35" i="13"/>
  <c r="BH36" i="13"/>
  <c r="BH37" i="13"/>
  <c r="BG7" i="13"/>
  <c r="BI7" i="13" s="1"/>
  <c r="BJ7" i="13" s="1"/>
  <c r="BG8" i="13"/>
  <c r="BI8" i="13" s="1"/>
  <c r="BJ8" i="13" s="1"/>
  <c r="BG9" i="13"/>
  <c r="BI9" i="13" s="1"/>
  <c r="BJ9" i="13" s="1"/>
  <c r="BG10" i="13"/>
  <c r="BI10" i="13" s="1"/>
  <c r="BJ10" i="13" s="1"/>
  <c r="BG11" i="13"/>
  <c r="BI11" i="13" s="1"/>
  <c r="BJ11" i="13" s="1"/>
  <c r="BG12" i="13"/>
  <c r="BI12" i="13" s="1"/>
  <c r="BJ12" i="13" s="1"/>
  <c r="BG13" i="13"/>
  <c r="BI13" i="13" s="1"/>
  <c r="BJ13" i="13" s="1"/>
  <c r="BG14" i="13"/>
  <c r="BI14" i="13" s="1"/>
  <c r="BJ14" i="13" s="1"/>
  <c r="BG15" i="13"/>
  <c r="BI15" i="13" s="1"/>
  <c r="BJ15" i="13" s="1"/>
  <c r="BG16" i="13"/>
  <c r="BI16" i="13" s="1"/>
  <c r="BJ16" i="13" s="1"/>
  <c r="BG17" i="13"/>
  <c r="BI17" i="13" s="1"/>
  <c r="BJ17" i="13" s="1"/>
  <c r="BG18" i="13"/>
  <c r="BI18" i="13" s="1"/>
  <c r="BJ18" i="13" s="1"/>
  <c r="BG19" i="13"/>
  <c r="BI19" i="13" s="1"/>
  <c r="BJ19" i="13" s="1"/>
  <c r="BG20" i="13"/>
  <c r="BI20" i="13" s="1"/>
  <c r="BJ20" i="13" s="1"/>
  <c r="BG21" i="13"/>
  <c r="BI21" i="13" s="1"/>
  <c r="BJ21" i="13" s="1"/>
  <c r="BG22" i="13"/>
  <c r="BI22" i="13" s="1"/>
  <c r="BJ22" i="13" s="1"/>
  <c r="BG23" i="13"/>
  <c r="BI23" i="13" s="1"/>
  <c r="BJ23" i="13" s="1"/>
  <c r="BG24" i="13"/>
  <c r="BI24" i="13" s="1"/>
  <c r="BJ24" i="13" s="1"/>
  <c r="BG25" i="13"/>
  <c r="BI25" i="13" s="1"/>
  <c r="BJ25" i="13" s="1"/>
  <c r="BG26" i="13"/>
  <c r="BI26" i="13" s="1"/>
  <c r="BJ26" i="13" s="1"/>
  <c r="BG27" i="13"/>
  <c r="BI27" i="13" s="1"/>
  <c r="BJ27" i="13" s="1"/>
  <c r="BG28" i="13"/>
  <c r="BI28" i="13" s="1"/>
  <c r="BJ28" i="13" s="1"/>
  <c r="BG29" i="13"/>
  <c r="BI29" i="13" s="1"/>
  <c r="BJ29" i="13" s="1"/>
  <c r="BG30" i="13"/>
  <c r="BI30" i="13" s="1"/>
  <c r="BJ30" i="13" s="1"/>
  <c r="BG31" i="13"/>
  <c r="BI31" i="13" s="1"/>
  <c r="BJ31" i="13" s="1"/>
  <c r="BG32" i="13"/>
  <c r="BI32" i="13" s="1"/>
  <c r="BJ32" i="13" s="1"/>
  <c r="BG33" i="13"/>
  <c r="BI33" i="13" s="1"/>
  <c r="BJ33" i="13" s="1"/>
  <c r="BG34" i="13"/>
  <c r="BG35" i="13"/>
  <c r="BI35" i="13" s="1"/>
  <c r="BJ35" i="13" s="1"/>
  <c r="BG36" i="13"/>
  <c r="BI36" i="13" s="1"/>
  <c r="BJ36" i="13" s="1"/>
  <c r="BG37" i="13"/>
  <c r="BI37" i="13" s="1"/>
  <c r="BJ37" i="13" s="1"/>
  <c r="BD7" i="13"/>
  <c r="BD8" i="13"/>
  <c r="BD9" i="13"/>
  <c r="BD10" i="13"/>
  <c r="BD11" i="13"/>
  <c r="BD12" i="13"/>
  <c r="BD13" i="13"/>
  <c r="BD14" i="13"/>
  <c r="BD15" i="13"/>
  <c r="BD16" i="13"/>
  <c r="BD17" i="13"/>
  <c r="BD18" i="13"/>
  <c r="BD19" i="13"/>
  <c r="BD20" i="13"/>
  <c r="BD21" i="13"/>
  <c r="BD22" i="13"/>
  <c r="BD23" i="13"/>
  <c r="BD24" i="13"/>
  <c r="BD25" i="13"/>
  <c r="BD26" i="13"/>
  <c r="BD27" i="13"/>
  <c r="BD28" i="13"/>
  <c r="BD29" i="13"/>
  <c r="BD30" i="13"/>
  <c r="BD31" i="13"/>
  <c r="BD32" i="13"/>
  <c r="BD33" i="13"/>
  <c r="BD34" i="13"/>
  <c r="BD35" i="13"/>
  <c r="BD36" i="13"/>
  <c r="BD37" i="13"/>
  <c r="BC7" i="13"/>
  <c r="BE7" i="13" s="1"/>
  <c r="BF7" i="13" s="1"/>
  <c r="BC8" i="13"/>
  <c r="BE8" i="13" s="1"/>
  <c r="BF8" i="13" s="1"/>
  <c r="BC9" i="13"/>
  <c r="BE9" i="13" s="1"/>
  <c r="BF9" i="13" s="1"/>
  <c r="BC10" i="13"/>
  <c r="BE10" i="13" s="1"/>
  <c r="BF10" i="13" s="1"/>
  <c r="BC11" i="13"/>
  <c r="BE11" i="13" s="1"/>
  <c r="BF11" i="13" s="1"/>
  <c r="BC12" i="13"/>
  <c r="BE12" i="13" s="1"/>
  <c r="BF12" i="13" s="1"/>
  <c r="BC13" i="13"/>
  <c r="BE13" i="13" s="1"/>
  <c r="BF13" i="13" s="1"/>
  <c r="BC14" i="13"/>
  <c r="BE14" i="13" s="1"/>
  <c r="BF14" i="13" s="1"/>
  <c r="BC15" i="13"/>
  <c r="BE15" i="13" s="1"/>
  <c r="BF15" i="13" s="1"/>
  <c r="BC16" i="13"/>
  <c r="BE16" i="13" s="1"/>
  <c r="BF16" i="13" s="1"/>
  <c r="BC17" i="13"/>
  <c r="BE17" i="13" s="1"/>
  <c r="BF17" i="13" s="1"/>
  <c r="BC18" i="13"/>
  <c r="BE18" i="13" s="1"/>
  <c r="BF18" i="13" s="1"/>
  <c r="BC19" i="13"/>
  <c r="BE19" i="13" s="1"/>
  <c r="BF19" i="13" s="1"/>
  <c r="BC20" i="13"/>
  <c r="BE20" i="13" s="1"/>
  <c r="BF20" i="13" s="1"/>
  <c r="BC21" i="13"/>
  <c r="BE21" i="13" s="1"/>
  <c r="BF21" i="13" s="1"/>
  <c r="BC22" i="13"/>
  <c r="BE22" i="13" s="1"/>
  <c r="BF22" i="13" s="1"/>
  <c r="BC23" i="13"/>
  <c r="BE23" i="13" s="1"/>
  <c r="BF23" i="13" s="1"/>
  <c r="BC24" i="13"/>
  <c r="BE24" i="13" s="1"/>
  <c r="BF24" i="13" s="1"/>
  <c r="BC25" i="13"/>
  <c r="BE25" i="13" s="1"/>
  <c r="BF25" i="13" s="1"/>
  <c r="BC26" i="13"/>
  <c r="BE26" i="13" s="1"/>
  <c r="BF26" i="13" s="1"/>
  <c r="BC27" i="13"/>
  <c r="BE27" i="13" s="1"/>
  <c r="BF27" i="13" s="1"/>
  <c r="BC28" i="13"/>
  <c r="BE28" i="13" s="1"/>
  <c r="BF28" i="13" s="1"/>
  <c r="BC29" i="13"/>
  <c r="BE29" i="13" s="1"/>
  <c r="BF29" i="13" s="1"/>
  <c r="BC30" i="13"/>
  <c r="BE30" i="13" s="1"/>
  <c r="BF30" i="13" s="1"/>
  <c r="BC31" i="13"/>
  <c r="BE31" i="13" s="1"/>
  <c r="BF31" i="13" s="1"/>
  <c r="BC32" i="13"/>
  <c r="BE32" i="13" s="1"/>
  <c r="BF32" i="13" s="1"/>
  <c r="BC33" i="13"/>
  <c r="BE33" i="13" s="1"/>
  <c r="BF33" i="13" s="1"/>
  <c r="BC34" i="13"/>
  <c r="BC35" i="13"/>
  <c r="BE35" i="13" s="1"/>
  <c r="BF35" i="13" s="1"/>
  <c r="BC36" i="13"/>
  <c r="BE36" i="13" s="1"/>
  <c r="BF36" i="13" s="1"/>
  <c r="BC37" i="13"/>
  <c r="BE37" i="13" s="1"/>
  <c r="BF37" i="13" s="1"/>
  <c r="AZ7" i="13"/>
  <c r="AZ8" i="13"/>
  <c r="AZ9" i="13"/>
  <c r="AZ10" i="13"/>
  <c r="AZ11" i="13"/>
  <c r="AZ12" i="13"/>
  <c r="AZ13" i="13"/>
  <c r="AZ14" i="13"/>
  <c r="AZ15" i="13"/>
  <c r="AZ16" i="13"/>
  <c r="AZ17" i="13"/>
  <c r="AZ18" i="13"/>
  <c r="AZ19" i="13"/>
  <c r="AZ20" i="13"/>
  <c r="AZ21" i="13"/>
  <c r="AZ22" i="13"/>
  <c r="AZ23" i="13"/>
  <c r="AZ24" i="13"/>
  <c r="AZ25" i="13"/>
  <c r="AZ26" i="13"/>
  <c r="AZ27" i="13"/>
  <c r="AZ28" i="13"/>
  <c r="AZ29" i="13"/>
  <c r="AZ30" i="13"/>
  <c r="AZ31" i="13"/>
  <c r="AZ32" i="13"/>
  <c r="AZ33" i="13"/>
  <c r="AZ34" i="13"/>
  <c r="AZ35" i="13"/>
  <c r="AZ36" i="13"/>
  <c r="AZ37" i="13"/>
  <c r="AY7" i="13"/>
  <c r="BA7" i="13" s="1"/>
  <c r="BB7" i="13" s="1"/>
  <c r="AY8" i="13"/>
  <c r="BA8" i="13" s="1"/>
  <c r="BB8" i="13" s="1"/>
  <c r="AY9" i="13"/>
  <c r="BA9" i="13" s="1"/>
  <c r="BB9" i="13" s="1"/>
  <c r="AY10" i="13"/>
  <c r="BA10" i="13" s="1"/>
  <c r="BB10" i="13" s="1"/>
  <c r="AY11" i="13"/>
  <c r="BA11" i="13" s="1"/>
  <c r="BB11" i="13" s="1"/>
  <c r="AY12" i="13"/>
  <c r="BA12" i="13" s="1"/>
  <c r="BB12" i="13" s="1"/>
  <c r="AY13" i="13"/>
  <c r="BA13" i="13" s="1"/>
  <c r="BB13" i="13" s="1"/>
  <c r="AY14" i="13"/>
  <c r="BA14" i="13" s="1"/>
  <c r="BB14" i="13" s="1"/>
  <c r="AY15" i="13"/>
  <c r="BA15" i="13" s="1"/>
  <c r="BB15" i="13" s="1"/>
  <c r="AY16" i="13"/>
  <c r="BA16" i="13" s="1"/>
  <c r="BB16" i="13" s="1"/>
  <c r="AY17" i="13"/>
  <c r="BA17" i="13" s="1"/>
  <c r="BB17" i="13" s="1"/>
  <c r="AY18" i="13"/>
  <c r="BA18" i="13" s="1"/>
  <c r="BB18" i="13" s="1"/>
  <c r="AY19" i="13"/>
  <c r="BA19" i="13" s="1"/>
  <c r="BB19" i="13" s="1"/>
  <c r="AY20" i="13"/>
  <c r="BA20" i="13" s="1"/>
  <c r="BB20" i="13" s="1"/>
  <c r="AY21" i="13"/>
  <c r="BA21" i="13" s="1"/>
  <c r="BB21" i="13" s="1"/>
  <c r="AY22" i="13"/>
  <c r="BA22" i="13" s="1"/>
  <c r="BB22" i="13" s="1"/>
  <c r="AY23" i="13"/>
  <c r="BA23" i="13" s="1"/>
  <c r="BB23" i="13" s="1"/>
  <c r="AY24" i="13"/>
  <c r="BA24" i="13" s="1"/>
  <c r="BB24" i="13" s="1"/>
  <c r="AY25" i="13"/>
  <c r="BA25" i="13" s="1"/>
  <c r="BB25" i="13" s="1"/>
  <c r="AY26" i="13"/>
  <c r="BA26" i="13" s="1"/>
  <c r="BB26" i="13" s="1"/>
  <c r="AY27" i="13"/>
  <c r="BA27" i="13" s="1"/>
  <c r="BB27" i="13" s="1"/>
  <c r="AY28" i="13"/>
  <c r="BA28" i="13" s="1"/>
  <c r="BB28" i="13" s="1"/>
  <c r="AY29" i="13"/>
  <c r="BA29" i="13" s="1"/>
  <c r="BB29" i="13" s="1"/>
  <c r="AY30" i="13"/>
  <c r="BA30" i="13" s="1"/>
  <c r="BB30" i="13" s="1"/>
  <c r="AY31" i="13"/>
  <c r="BA31" i="13" s="1"/>
  <c r="BB31" i="13" s="1"/>
  <c r="AY32" i="13"/>
  <c r="BA32" i="13" s="1"/>
  <c r="BB32" i="13" s="1"/>
  <c r="AY33" i="13"/>
  <c r="BA33" i="13" s="1"/>
  <c r="BB33" i="13" s="1"/>
  <c r="AY34" i="13"/>
  <c r="BA34" i="13" s="1"/>
  <c r="BB34" i="13" s="1"/>
  <c r="AY35" i="13"/>
  <c r="BA35" i="13" s="1"/>
  <c r="BB35" i="13" s="1"/>
  <c r="AY36" i="13"/>
  <c r="BA36" i="13" s="1"/>
  <c r="BB36" i="13" s="1"/>
  <c r="AY37" i="13"/>
  <c r="BA37" i="13" s="1"/>
  <c r="BB37" i="13" s="1"/>
  <c r="AV7" i="13"/>
  <c r="AV8" i="13"/>
  <c r="AV9" i="13"/>
  <c r="AV10" i="13"/>
  <c r="AV11" i="13"/>
  <c r="AV12" i="13"/>
  <c r="AV13" i="13"/>
  <c r="AV14" i="13"/>
  <c r="AV15" i="13"/>
  <c r="AV16" i="13"/>
  <c r="AV17" i="13"/>
  <c r="AV18" i="13"/>
  <c r="AV19" i="13"/>
  <c r="AV20" i="13"/>
  <c r="AV21" i="13"/>
  <c r="AV22" i="13"/>
  <c r="AV23" i="13"/>
  <c r="AV24" i="13"/>
  <c r="AV25" i="13"/>
  <c r="AV26" i="13"/>
  <c r="AV27" i="13"/>
  <c r="AV28" i="13"/>
  <c r="AV29" i="13"/>
  <c r="AV30" i="13"/>
  <c r="AV31" i="13"/>
  <c r="AV32" i="13"/>
  <c r="AV33" i="13"/>
  <c r="AV34" i="13"/>
  <c r="AV35" i="13"/>
  <c r="AV36" i="13"/>
  <c r="AV37" i="13"/>
  <c r="AU7" i="13"/>
  <c r="AW7" i="13" s="1"/>
  <c r="AX7" i="13" s="1"/>
  <c r="AU8" i="13"/>
  <c r="AW8" i="13" s="1"/>
  <c r="AX8" i="13" s="1"/>
  <c r="AU9" i="13"/>
  <c r="AW9" i="13" s="1"/>
  <c r="AX9" i="13" s="1"/>
  <c r="AU10" i="13"/>
  <c r="AW10" i="13" s="1"/>
  <c r="AX10" i="13" s="1"/>
  <c r="AU11" i="13"/>
  <c r="AW11" i="13" s="1"/>
  <c r="AX11" i="13" s="1"/>
  <c r="AU12" i="13"/>
  <c r="AW12" i="13" s="1"/>
  <c r="AX12" i="13" s="1"/>
  <c r="AU13" i="13"/>
  <c r="AW13" i="13" s="1"/>
  <c r="AX13" i="13" s="1"/>
  <c r="AU14" i="13"/>
  <c r="AW14" i="13" s="1"/>
  <c r="AX14" i="13" s="1"/>
  <c r="AU15" i="13"/>
  <c r="AW15" i="13" s="1"/>
  <c r="AX15" i="13" s="1"/>
  <c r="AU16" i="13"/>
  <c r="AW16" i="13" s="1"/>
  <c r="AX16" i="13" s="1"/>
  <c r="AU17" i="13"/>
  <c r="AW17" i="13" s="1"/>
  <c r="AX17" i="13" s="1"/>
  <c r="AU18" i="13"/>
  <c r="AW18" i="13" s="1"/>
  <c r="AX18" i="13" s="1"/>
  <c r="AU19" i="13"/>
  <c r="AW19" i="13" s="1"/>
  <c r="AX19" i="13" s="1"/>
  <c r="AU20" i="13"/>
  <c r="AW20" i="13" s="1"/>
  <c r="AX20" i="13" s="1"/>
  <c r="AU21" i="13"/>
  <c r="AW21" i="13" s="1"/>
  <c r="AX21" i="13" s="1"/>
  <c r="AU22" i="13"/>
  <c r="AW22" i="13" s="1"/>
  <c r="AX22" i="13" s="1"/>
  <c r="AU23" i="13"/>
  <c r="AW23" i="13" s="1"/>
  <c r="AX23" i="13" s="1"/>
  <c r="AU24" i="13"/>
  <c r="AW24" i="13" s="1"/>
  <c r="AX24" i="13" s="1"/>
  <c r="AU25" i="13"/>
  <c r="AW25" i="13" s="1"/>
  <c r="AX25" i="13" s="1"/>
  <c r="AU26" i="13"/>
  <c r="AW26" i="13" s="1"/>
  <c r="AX26" i="13" s="1"/>
  <c r="AU27" i="13"/>
  <c r="AW27" i="13" s="1"/>
  <c r="AX27" i="13" s="1"/>
  <c r="AU28" i="13"/>
  <c r="AW28" i="13" s="1"/>
  <c r="AX28" i="13" s="1"/>
  <c r="AU29" i="13"/>
  <c r="AW29" i="13" s="1"/>
  <c r="AX29" i="13" s="1"/>
  <c r="AU30" i="13"/>
  <c r="AW30" i="13" s="1"/>
  <c r="AX30" i="13" s="1"/>
  <c r="AU31" i="13"/>
  <c r="AW31" i="13" s="1"/>
  <c r="AX31" i="13" s="1"/>
  <c r="AU32" i="13"/>
  <c r="AW32" i="13" s="1"/>
  <c r="AX32" i="13" s="1"/>
  <c r="AU33" i="13"/>
  <c r="AW33" i="13" s="1"/>
  <c r="AX33" i="13" s="1"/>
  <c r="AU34" i="13"/>
  <c r="AW34" i="13" s="1"/>
  <c r="AX34" i="13" s="1"/>
  <c r="AU35" i="13"/>
  <c r="AW35" i="13" s="1"/>
  <c r="AX35" i="13" s="1"/>
  <c r="AU36" i="13"/>
  <c r="AW36" i="13" s="1"/>
  <c r="AU37" i="13"/>
  <c r="AW37" i="13" s="1"/>
  <c r="AX37" i="13" s="1"/>
  <c r="AR7" i="13"/>
  <c r="AR8" i="13"/>
  <c r="AR9" i="13"/>
  <c r="AR10" i="13"/>
  <c r="AR11" i="13"/>
  <c r="AR12" i="13"/>
  <c r="AR13" i="13"/>
  <c r="AR14" i="13"/>
  <c r="AR15" i="13"/>
  <c r="AR16" i="13"/>
  <c r="AR17" i="13"/>
  <c r="AR18" i="13"/>
  <c r="AR19" i="13"/>
  <c r="AR20" i="13"/>
  <c r="AR21" i="13"/>
  <c r="AR22" i="13"/>
  <c r="AR23" i="13"/>
  <c r="AR24" i="13"/>
  <c r="AR25" i="13"/>
  <c r="AR26" i="13"/>
  <c r="AR27" i="13"/>
  <c r="AR28" i="13"/>
  <c r="AR29" i="13"/>
  <c r="AR30" i="13"/>
  <c r="AR31" i="13"/>
  <c r="AR32" i="13"/>
  <c r="AR33" i="13"/>
  <c r="AR34" i="13"/>
  <c r="AR35" i="13"/>
  <c r="AR36" i="13"/>
  <c r="AR37" i="13"/>
  <c r="AQ7" i="13"/>
  <c r="AS7" i="13" s="1"/>
  <c r="AT7" i="13" s="1"/>
  <c r="AQ8" i="13"/>
  <c r="AS8" i="13" s="1"/>
  <c r="AT8" i="13" s="1"/>
  <c r="AQ9" i="13"/>
  <c r="AS9" i="13" s="1"/>
  <c r="AT9" i="13" s="1"/>
  <c r="AQ10" i="13"/>
  <c r="AS10" i="13" s="1"/>
  <c r="AT10" i="13" s="1"/>
  <c r="AQ11" i="13"/>
  <c r="AS11" i="13" s="1"/>
  <c r="AT11" i="13" s="1"/>
  <c r="AQ12" i="13"/>
  <c r="AS12" i="13" s="1"/>
  <c r="AT12" i="13" s="1"/>
  <c r="AQ13" i="13"/>
  <c r="AS13" i="13" s="1"/>
  <c r="AT13" i="13" s="1"/>
  <c r="AQ14" i="13"/>
  <c r="AS14" i="13" s="1"/>
  <c r="AT14" i="13" s="1"/>
  <c r="AQ15" i="13"/>
  <c r="AS15" i="13" s="1"/>
  <c r="AT15" i="13" s="1"/>
  <c r="AQ16" i="13"/>
  <c r="AS16" i="13" s="1"/>
  <c r="AT16" i="13" s="1"/>
  <c r="AQ17" i="13"/>
  <c r="AS17" i="13" s="1"/>
  <c r="AT17" i="13" s="1"/>
  <c r="AQ18" i="13"/>
  <c r="AS18" i="13" s="1"/>
  <c r="AT18" i="13" s="1"/>
  <c r="AQ19" i="13"/>
  <c r="AS19" i="13" s="1"/>
  <c r="AT19" i="13" s="1"/>
  <c r="AQ20" i="13"/>
  <c r="AS20" i="13" s="1"/>
  <c r="AT20" i="13" s="1"/>
  <c r="AQ21" i="13"/>
  <c r="AS21" i="13" s="1"/>
  <c r="AT21" i="13" s="1"/>
  <c r="AQ22" i="13"/>
  <c r="AS22" i="13" s="1"/>
  <c r="AT22" i="13" s="1"/>
  <c r="AQ23" i="13"/>
  <c r="AS23" i="13" s="1"/>
  <c r="AT23" i="13" s="1"/>
  <c r="AQ24" i="13"/>
  <c r="AS24" i="13" s="1"/>
  <c r="AT24" i="13" s="1"/>
  <c r="AQ25" i="13"/>
  <c r="AS25" i="13" s="1"/>
  <c r="AT25" i="13" s="1"/>
  <c r="AQ26" i="13"/>
  <c r="AS26" i="13" s="1"/>
  <c r="AT26" i="13" s="1"/>
  <c r="AQ27" i="13"/>
  <c r="AS27" i="13" s="1"/>
  <c r="AT27" i="13" s="1"/>
  <c r="AQ28" i="13"/>
  <c r="AS28" i="13" s="1"/>
  <c r="AT28" i="13" s="1"/>
  <c r="AQ29" i="13"/>
  <c r="AS29" i="13" s="1"/>
  <c r="AT29" i="13" s="1"/>
  <c r="AQ30" i="13"/>
  <c r="AS30" i="13" s="1"/>
  <c r="AT30" i="13" s="1"/>
  <c r="AQ31" i="13"/>
  <c r="AS31" i="13" s="1"/>
  <c r="AT31" i="13" s="1"/>
  <c r="AQ32" i="13"/>
  <c r="AS32" i="13" s="1"/>
  <c r="AT32" i="13" s="1"/>
  <c r="AQ33" i="13"/>
  <c r="AS33" i="13" s="1"/>
  <c r="AT33" i="13" s="1"/>
  <c r="AQ34" i="13"/>
  <c r="AS34" i="13" s="1"/>
  <c r="AT34" i="13" s="1"/>
  <c r="AQ35" i="13"/>
  <c r="AS35" i="13" s="1"/>
  <c r="AT35" i="13" s="1"/>
  <c r="AQ36" i="13"/>
  <c r="AS36" i="13" s="1"/>
  <c r="AT36" i="13" s="1"/>
  <c r="AQ37" i="13"/>
  <c r="AS37" i="13" s="1"/>
  <c r="AT37" i="13" s="1"/>
  <c r="AN7" i="13"/>
  <c r="AN8" i="13"/>
  <c r="AN9" i="13"/>
  <c r="AN10" i="13"/>
  <c r="AN11" i="13"/>
  <c r="AN12" i="13"/>
  <c r="AN13" i="13"/>
  <c r="AN14" i="13"/>
  <c r="AN15" i="13"/>
  <c r="AN16" i="13"/>
  <c r="AN17" i="13"/>
  <c r="AN18" i="13"/>
  <c r="AN19" i="13"/>
  <c r="AN20" i="13"/>
  <c r="AN21" i="13"/>
  <c r="AN22" i="13"/>
  <c r="AN23" i="13"/>
  <c r="AN24" i="13"/>
  <c r="AN25" i="13"/>
  <c r="AN26" i="13"/>
  <c r="AN27" i="13"/>
  <c r="AN28" i="13"/>
  <c r="AN29" i="13"/>
  <c r="AN30" i="13"/>
  <c r="AN31" i="13"/>
  <c r="AN32" i="13"/>
  <c r="AN33" i="13"/>
  <c r="AN34" i="13"/>
  <c r="AN35" i="13"/>
  <c r="AN36" i="13"/>
  <c r="AN37" i="13"/>
  <c r="AM7" i="13"/>
  <c r="AM8" i="13"/>
  <c r="AM9" i="13"/>
  <c r="AM10" i="13"/>
  <c r="AM11" i="13"/>
  <c r="AM12" i="13"/>
  <c r="AM13" i="13"/>
  <c r="AM14" i="13"/>
  <c r="AM15" i="13"/>
  <c r="AM16" i="13"/>
  <c r="AM17" i="13"/>
  <c r="AM18" i="13"/>
  <c r="AM19" i="13"/>
  <c r="AM20" i="13"/>
  <c r="AM21" i="13"/>
  <c r="AM22" i="13"/>
  <c r="AM23" i="13"/>
  <c r="AM24" i="13"/>
  <c r="AM25" i="13"/>
  <c r="AM26" i="13"/>
  <c r="AM27" i="13"/>
  <c r="AM28" i="13"/>
  <c r="AM29" i="13"/>
  <c r="AM30" i="13"/>
  <c r="AM31" i="13"/>
  <c r="AM32" i="13"/>
  <c r="AM33" i="13"/>
  <c r="AM34" i="13"/>
  <c r="AM35" i="13"/>
  <c r="AM36" i="13"/>
  <c r="AM37" i="13"/>
  <c r="AO37" i="13" s="1"/>
  <c r="AP37" i="13" s="1"/>
  <c r="AM6" i="13"/>
  <c r="AJ7" i="13"/>
  <c r="AJ8" i="13"/>
  <c r="AJ9" i="13"/>
  <c r="AJ10" i="13"/>
  <c r="AJ11" i="13"/>
  <c r="AJ12" i="13"/>
  <c r="AJ13" i="13"/>
  <c r="AJ14" i="13"/>
  <c r="AJ15" i="13"/>
  <c r="AJ16" i="13"/>
  <c r="AJ17" i="13"/>
  <c r="AJ18" i="13"/>
  <c r="AJ19" i="13"/>
  <c r="AJ20" i="13"/>
  <c r="AJ21" i="13"/>
  <c r="AJ22" i="13"/>
  <c r="AJ23" i="13"/>
  <c r="AJ24" i="13"/>
  <c r="AJ25" i="13"/>
  <c r="AJ26" i="13"/>
  <c r="AJ27" i="13"/>
  <c r="AJ28" i="13"/>
  <c r="AJ29" i="13"/>
  <c r="AJ30" i="13"/>
  <c r="AJ31" i="13"/>
  <c r="AJ32" i="13"/>
  <c r="AJ33" i="13"/>
  <c r="AJ34" i="13"/>
  <c r="AJ35" i="13"/>
  <c r="AJ36" i="13"/>
  <c r="AJ37" i="13"/>
  <c r="AI7" i="13"/>
  <c r="AK7" i="13" s="1"/>
  <c r="AL7" i="13" s="1"/>
  <c r="AI8" i="13"/>
  <c r="AK8" i="13" s="1"/>
  <c r="AL8" i="13" s="1"/>
  <c r="AI9" i="13"/>
  <c r="AK9" i="13" s="1"/>
  <c r="AL9" i="13" s="1"/>
  <c r="AI10" i="13"/>
  <c r="AK10" i="13" s="1"/>
  <c r="AL10" i="13" s="1"/>
  <c r="AI11" i="13"/>
  <c r="AK11" i="13" s="1"/>
  <c r="AL11" i="13" s="1"/>
  <c r="AI12" i="13"/>
  <c r="AK12" i="13" s="1"/>
  <c r="AL12" i="13" s="1"/>
  <c r="AI13" i="13"/>
  <c r="AK13" i="13" s="1"/>
  <c r="AL13" i="13" s="1"/>
  <c r="AI14" i="13"/>
  <c r="AK14" i="13" s="1"/>
  <c r="AL14" i="13" s="1"/>
  <c r="AI15" i="13"/>
  <c r="AK15" i="13" s="1"/>
  <c r="AL15" i="13" s="1"/>
  <c r="AI16" i="13"/>
  <c r="AK16" i="13" s="1"/>
  <c r="AL16" i="13" s="1"/>
  <c r="AI17" i="13"/>
  <c r="AK17" i="13" s="1"/>
  <c r="AL17" i="13" s="1"/>
  <c r="AI18" i="13"/>
  <c r="AK18" i="13" s="1"/>
  <c r="AL18" i="13" s="1"/>
  <c r="AI19" i="13"/>
  <c r="AK19" i="13" s="1"/>
  <c r="AL19" i="13" s="1"/>
  <c r="AI20" i="13"/>
  <c r="AK20" i="13" s="1"/>
  <c r="AL20" i="13" s="1"/>
  <c r="AI21" i="13"/>
  <c r="AK21" i="13" s="1"/>
  <c r="AL21" i="13" s="1"/>
  <c r="AI22" i="13"/>
  <c r="AK22" i="13" s="1"/>
  <c r="AL22" i="13" s="1"/>
  <c r="AI23" i="13"/>
  <c r="AK23" i="13" s="1"/>
  <c r="AL23" i="13" s="1"/>
  <c r="AI24" i="13"/>
  <c r="AK24" i="13" s="1"/>
  <c r="AL24" i="13" s="1"/>
  <c r="AI25" i="13"/>
  <c r="AK25" i="13" s="1"/>
  <c r="AL25" i="13" s="1"/>
  <c r="AI26" i="13"/>
  <c r="AK26" i="13" s="1"/>
  <c r="AL26" i="13" s="1"/>
  <c r="AI27" i="13"/>
  <c r="AK27" i="13" s="1"/>
  <c r="AL27" i="13" s="1"/>
  <c r="AI28" i="13"/>
  <c r="AK28" i="13" s="1"/>
  <c r="AL28" i="13" s="1"/>
  <c r="AI29" i="13"/>
  <c r="AK29" i="13" s="1"/>
  <c r="AL29" i="13" s="1"/>
  <c r="AI30" i="13"/>
  <c r="AK30" i="13" s="1"/>
  <c r="AL30" i="13" s="1"/>
  <c r="AI31" i="13"/>
  <c r="AK31" i="13" s="1"/>
  <c r="AL31" i="13" s="1"/>
  <c r="AI32" i="13"/>
  <c r="AK32" i="13" s="1"/>
  <c r="AL32" i="13" s="1"/>
  <c r="AI33" i="13"/>
  <c r="AI34" i="13"/>
  <c r="AK34" i="13" s="1"/>
  <c r="AL34" i="13" s="1"/>
  <c r="AI35" i="13"/>
  <c r="AK35" i="13" s="1"/>
  <c r="AL35" i="13" s="1"/>
  <c r="AI36" i="13"/>
  <c r="AK36" i="13" s="1"/>
  <c r="AL36" i="13" s="1"/>
  <c r="AI37" i="13"/>
  <c r="AK37" i="13" s="1"/>
  <c r="AL37" i="13" s="1"/>
  <c r="Z32" i="13"/>
  <c r="Z34" i="13"/>
  <c r="AV6" i="13"/>
  <c r="BT6" i="13"/>
  <c r="BP6" i="13"/>
  <c r="BL6" i="13"/>
  <c r="BH6" i="13"/>
  <c r="BD6" i="13"/>
  <c r="AZ6" i="13"/>
  <c r="BS6" i="13"/>
  <c r="BU6" i="13" s="1"/>
  <c r="BO6" i="13"/>
  <c r="BQ6" i="13" s="1"/>
  <c r="BK6" i="13"/>
  <c r="BM6" i="13" s="1"/>
  <c r="BG6" i="13"/>
  <c r="BI6" i="13" s="1"/>
  <c r="BC6" i="13"/>
  <c r="BE6" i="13" s="1"/>
  <c r="AY6" i="13"/>
  <c r="BA6" i="13" s="1"/>
  <c r="AX5" i="13"/>
  <c r="AR6" i="13"/>
  <c r="AN6" i="13"/>
  <c r="AJ6" i="13"/>
  <c r="AF6" i="13"/>
  <c r="AB6" i="13"/>
  <c r="AU6" i="13"/>
  <c r="AW6" i="13" s="1"/>
  <c r="AQ6" i="13"/>
  <c r="AS6" i="13" s="1"/>
  <c r="AI6" i="13"/>
  <c r="AK6" i="13" s="1"/>
  <c r="AE6" i="13"/>
  <c r="AG6" i="13" s="1"/>
  <c r="AA6" i="13"/>
  <c r="AC6" i="13" s="1"/>
  <c r="X6" i="13"/>
  <c r="Z7" i="13"/>
  <c r="Z8" i="13"/>
  <c r="Z9" i="13"/>
  <c r="Z10" i="13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Z26" i="13"/>
  <c r="Z27" i="13"/>
  <c r="Z28" i="13"/>
  <c r="Z29" i="13"/>
  <c r="Z31" i="13"/>
  <c r="Z35" i="13"/>
  <c r="V6" i="13"/>
  <c r="S6" i="13"/>
  <c r="R6" i="13"/>
  <c r="T6" i="13" s="1"/>
  <c r="N6" i="13"/>
  <c r="P6" i="13" s="1"/>
  <c r="O6" i="13"/>
  <c r="J6" i="13"/>
  <c r="L6" i="13" s="1"/>
  <c r="K6" i="13"/>
  <c r="G6" i="13"/>
  <c r="F6" i="13"/>
  <c r="H6" i="13" s="1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5" i="13"/>
  <c r="D36" i="13"/>
  <c r="D37" i="13"/>
  <c r="D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6" i="13"/>
  <c r="BV5" i="13"/>
  <c r="BR5" i="13"/>
  <c r="BN5" i="13"/>
  <c r="BJ5" i="13"/>
  <c r="BF5" i="13"/>
  <c r="BB5" i="13"/>
  <c r="AT5" i="13"/>
  <c r="AP5" i="13"/>
  <c r="AL5" i="13"/>
  <c r="AD5" i="13"/>
  <c r="U5" i="13"/>
  <c r="Q5" i="13"/>
  <c r="M5" i="13"/>
  <c r="I5" i="13"/>
  <c r="E5" i="13" l="1"/>
  <c r="AJ5" i="13"/>
  <c r="BK5" i="13"/>
  <c r="BO5" i="13"/>
  <c r="V5" i="13"/>
  <c r="BA38" i="13"/>
  <c r="AI5" i="13"/>
  <c r="AN5" i="13"/>
  <c r="AR5" i="13"/>
  <c r="AU5" i="13"/>
  <c r="AV5" i="13"/>
  <c r="AZ5" i="13"/>
  <c r="BC5" i="13"/>
  <c r="BD5" i="13"/>
  <c r="BG5" i="13"/>
  <c r="BH5" i="13"/>
  <c r="BL5" i="13"/>
  <c r="BP5" i="13"/>
  <c r="BS5" i="13"/>
  <c r="BT5" i="13"/>
  <c r="G5" i="13"/>
  <c r="O5" i="13"/>
  <c r="S5" i="13"/>
  <c r="X5" i="13"/>
  <c r="AB5" i="13"/>
  <c r="AF5" i="13"/>
  <c r="Z33" i="13"/>
  <c r="R5" i="13"/>
  <c r="BU34" i="13"/>
  <c r="BV34" i="13" s="1"/>
  <c r="BQ37" i="13"/>
  <c r="BR37" i="13" s="1"/>
  <c r="BM35" i="13"/>
  <c r="BN35" i="13" s="1"/>
  <c r="BI34" i="13"/>
  <c r="BJ34" i="13" s="1"/>
  <c r="BE34" i="13"/>
  <c r="BF34" i="13" s="1"/>
  <c r="AY5" i="13"/>
  <c r="AX36" i="13"/>
  <c r="AW38" i="13"/>
  <c r="AS38" i="13"/>
  <c r="AQ5" i="13"/>
  <c r="AO36" i="13"/>
  <c r="AP36" i="13" s="1"/>
  <c r="AK33" i="13"/>
  <c r="AL33" i="13" s="1"/>
  <c r="AE5" i="13"/>
  <c r="AG38" i="13"/>
  <c r="Z30" i="13"/>
  <c r="Y38" i="13"/>
  <c r="Z36" i="13"/>
  <c r="T35" i="13"/>
  <c r="U35" i="13" s="1"/>
  <c r="Q34" i="13"/>
  <c r="N5" i="13"/>
  <c r="M37" i="13"/>
  <c r="M35" i="13"/>
  <c r="T8" i="13"/>
  <c r="H38" i="13"/>
  <c r="K5" i="13"/>
  <c r="P38" i="13"/>
  <c r="J5" i="13"/>
  <c r="AX6" i="13"/>
  <c r="Z6" i="13"/>
  <c r="L38" i="13"/>
  <c r="F5" i="13"/>
  <c r="I33" i="13"/>
  <c r="I6" i="13"/>
  <c r="AD6" i="13"/>
  <c r="AL6" i="13"/>
  <c r="AT6" i="13"/>
  <c r="AT38" i="13" s="1"/>
  <c r="BF6" i="13"/>
  <c r="BN6" i="13"/>
  <c r="BV6" i="13"/>
  <c r="I7" i="13"/>
  <c r="I8" i="13"/>
  <c r="I9" i="13"/>
  <c r="I10" i="13"/>
  <c r="I11" i="13"/>
  <c r="I12" i="13"/>
  <c r="I13" i="13"/>
  <c r="I14" i="13"/>
  <c r="I15" i="13"/>
  <c r="I16" i="13"/>
  <c r="Q6" i="13"/>
  <c r="M6" i="13"/>
  <c r="U6" i="13"/>
  <c r="AH6" i="13"/>
  <c r="AH38" i="13" s="1"/>
  <c r="BB6" i="13"/>
  <c r="BB38" i="13" s="1"/>
  <c r="BJ6" i="13"/>
  <c r="BR6" i="13"/>
  <c r="I17" i="13"/>
  <c r="I18" i="13"/>
  <c r="I19" i="13"/>
  <c r="I20" i="13"/>
  <c r="I21" i="13"/>
  <c r="I22" i="13"/>
  <c r="I23" i="13"/>
  <c r="I31" i="13"/>
  <c r="B37" i="13" l="1"/>
  <c r="Q38" i="13"/>
  <c r="AX38" i="13"/>
  <c r="T38" i="13"/>
  <c r="M38" i="13"/>
  <c r="C36" i="13"/>
  <c r="AL38" i="13"/>
  <c r="E4" i="13"/>
  <c r="AK38" i="13"/>
  <c r="Z38" i="13"/>
  <c r="BJ38" i="13"/>
  <c r="BR38" i="13"/>
  <c r="BF38" i="13"/>
  <c r="BN38" i="13"/>
  <c r="BV38" i="13"/>
  <c r="B36" i="13"/>
  <c r="BU38" i="13"/>
  <c r="C37" i="13"/>
  <c r="BQ38" i="13"/>
  <c r="BM38" i="13"/>
  <c r="BI38" i="13"/>
  <c r="BE38" i="13"/>
  <c r="AO35" i="13"/>
  <c r="U8" i="13"/>
  <c r="U38" i="13" s="1"/>
  <c r="I38" i="13"/>
  <c r="AO34" i="13" l="1"/>
  <c r="AP35" i="13"/>
  <c r="B35" i="13" s="1"/>
  <c r="C35" i="13"/>
  <c r="AO33" i="13" l="1"/>
  <c r="AP34" i="13"/>
  <c r="AO32" i="13" l="1"/>
  <c r="AP33" i="13"/>
  <c r="B33" i="13" s="1"/>
  <c r="C33" i="13"/>
  <c r="AO31" i="13" l="1"/>
  <c r="AP32" i="13"/>
  <c r="B32" i="13" s="1"/>
  <c r="C32" i="13"/>
  <c r="AO30" i="13" l="1"/>
  <c r="AP31" i="13"/>
  <c r="B31" i="13" s="1"/>
  <c r="C31" i="13"/>
  <c r="AP30" i="13" l="1"/>
  <c r="B30" i="13" s="1"/>
  <c r="C30" i="13"/>
  <c r="AO29" i="13"/>
  <c r="AO28" i="13" l="1"/>
  <c r="AP29" i="13"/>
  <c r="B29" i="13" s="1"/>
  <c r="C29" i="13"/>
  <c r="AP28" i="13" l="1"/>
  <c r="B28" i="13" s="1"/>
  <c r="C28" i="13"/>
  <c r="AO27" i="13"/>
  <c r="AO26" i="13" l="1"/>
  <c r="AP27" i="13"/>
  <c r="B27" i="13" s="1"/>
  <c r="C27" i="13"/>
  <c r="AO25" i="13" l="1"/>
  <c r="AP26" i="13"/>
  <c r="B26" i="13" s="1"/>
  <c r="C26" i="13"/>
  <c r="AP25" i="13" l="1"/>
  <c r="B25" i="13" s="1"/>
  <c r="C25" i="13"/>
  <c r="AO24" i="13"/>
  <c r="AO23" i="13" l="1"/>
  <c r="AP24" i="13"/>
  <c r="B24" i="13" s="1"/>
  <c r="C24" i="13"/>
  <c r="AP23" i="13" l="1"/>
  <c r="B23" i="13" s="1"/>
  <c r="C23" i="13"/>
  <c r="AO22" i="13"/>
  <c r="AO21" i="13" l="1"/>
  <c r="AP22" i="13"/>
  <c r="B22" i="13" s="1"/>
  <c r="C22" i="13"/>
  <c r="AP21" i="13" l="1"/>
  <c r="B21" i="13" s="1"/>
  <c r="C21" i="13"/>
  <c r="AO20" i="13"/>
  <c r="AO19" i="13" l="1"/>
  <c r="AP20" i="13"/>
  <c r="B20" i="13" s="1"/>
  <c r="C20" i="13"/>
  <c r="AP19" i="13" l="1"/>
  <c r="B19" i="13" s="1"/>
  <c r="C19" i="13"/>
  <c r="AO18" i="13"/>
  <c r="AO17" i="13" l="1"/>
  <c r="AP18" i="13"/>
  <c r="B18" i="13" s="1"/>
  <c r="C18" i="13"/>
  <c r="AP17" i="13" l="1"/>
  <c r="B17" i="13" s="1"/>
  <c r="C17" i="13"/>
  <c r="AO16" i="13"/>
  <c r="AO15" i="13" l="1"/>
  <c r="AP16" i="13"/>
  <c r="B16" i="13" s="1"/>
  <c r="C16" i="13"/>
  <c r="AP15" i="13" l="1"/>
  <c r="B15" i="13" s="1"/>
  <c r="C15" i="13"/>
  <c r="AO14" i="13"/>
  <c r="AP14" i="13" l="1"/>
  <c r="B14" i="13" s="1"/>
  <c r="C14" i="13"/>
  <c r="AO13" i="13"/>
  <c r="AO12" i="13" l="1"/>
  <c r="AP13" i="13"/>
  <c r="B13" i="13" s="1"/>
  <c r="C13" i="13"/>
  <c r="AO11" i="13" l="1"/>
  <c r="AP12" i="13"/>
  <c r="B12" i="13" s="1"/>
  <c r="C12" i="13"/>
  <c r="AP11" i="13" l="1"/>
  <c r="B11" i="13" s="1"/>
  <c r="C11" i="13"/>
  <c r="AO10" i="13"/>
  <c r="AO9" i="13" l="1"/>
  <c r="AP10" i="13"/>
  <c r="B10" i="13" s="1"/>
  <c r="C10" i="13"/>
  <c r="AP9" i="13" l="1"/>
  <c r="B9" i="13" s="1"/>
  <c r="C9" i="13"/>
  <c r="AO8" i="13"/>
  <c r="G818" i="1"/>
  <c r="J2" i="1" l="1"/>
  <c r="I2" i="1"/>
  <c r="D34" i="13"/>
  <c r="D5" i="13" s="1"/>
  <c r="AA34" i="13"/>
  <c r="AO7" i="13"/>
  <c r="AP8" i="13"/>
  <c r="B8" i="13" s="1"/>
  <c r="C8" i="13"/>
  <c r="AC34" i="13" l="1"/>
  <c r="AA5" i="13"/>
  <c r="AP7" i="13"/>
  <c r="B7" i="13" s="1"/>
  <c r="C7" i="13"/>
  <c r="AM5" i="13"/>
  <c r="AO6" i="13"/>
  <c r="D4" i="13" l="1"/>
  <c r="AD34" i="13"/>
  <c r="AC38" i="13"/>
  <c r="C34" i="13"/>
  <c r="C6" i="13"/>
  <c r="AO38" i="13"/>
  <c r="AP6" i="13"/>
  <c r="AD38" i="13" l="1"/>
  <c r="B34" i="13"/>
  <c r="AP38" i="13"/>
  <c r="B6" i="13"/>
  <c r="B38" i="13" l="1"/>
  <c r="C40" i="13" s="1"/>
  <c r="C42" i="13" s="1"/>
  <c r="C39" i="13" l="1"/>
</calcChain>
</file>

<file path=xl/connections.xml><?xml version="1.0" encoding="utf-8"?>
<connections xmlns="http://schemas.openxmlformats.org/spreadsheetml/2006/main">
  <connection id="1" name="1.PP tabulka místností1" type="6" refreshedVersion="3" background="1" saveData="1">
    <textPr sourceFile="C:\Documents and Settings\Administrator\Dokumenty\korch\ZÁLOHA PC Korch\REVIT projekty 2013\Nemocnice Klatovy rekonstrukce\Exporty\06.11.13 tabulky do Excelu\1.PP tabulka místností.txt" decimal="," thousands=" ">
      <textFields count="3">
        <textField/>
        <textField/>
        <textField/>
      </textFields>
    </textPr>
  </connection>
  <connection id="2" name="1.PP tabulka místností11" type="6" refreshedVersion="3" background="1" saveData="1">
    <textPr sourceFile="C:\Documents and Settings\Administrator\Dokumenty\korch\ZÁLOHA PC Korch\REVIT projekty 2013\Nemocnice Klatovy rekonstrukce\Exporty\06.11.13 tabulky do Excelu\1.PP tabulka místností.txt" decimal="," thousands=" ">
      <textFields count="3">
        <textField/>
        <textField/>
        <textField/>
      </textFields>
    </textPr>
  </connection>
  <connection id="3" name="1.PP tabulka místností12" type="6" refreshedVersion="3" background="1" saveData="1">
    <textPr sourceFile="C:\Documents and Settings\Administrator\Dokumenty\korch\ZÁLOHA PC Korch\REVIT projekty 2013\Nemocnice Klatovy rekonstrukce\Exporty\06.11.13 tabulky do Excelu\1.PP tabulka místností.txt" decimal="," thousands=" ">
      <textFields count="3">
        <textField/>
        <textField/>
        <textField/>
      </textFields>
    </textPr>
  </connection>
  <connection id="4" name="1.PP tabulka místností13" type="6" refreshedVersion="3" background="1" saveData="1">
    <textPr sourceFile="C:\Documents and Settings\Administrator\Dokumenty\korch\ZÁLOHA PC Korch\REVIT projekty 2013\Nemocnice Klatovy rekonstrukce\Exporty\06.11.13 tabulky do Excelu\1.PP tabulka místností.txt" decimal="," thousands=" 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<sst xmlns="http://schemas.openxmlformats.org/spreadsheetml/2006/main" count="9596" uniqueCount="1226">
  <si>
    <t>Budova</t>
  </si>
  <si>
    <t>podlaží</t>
  </si>
  <si>
    <t>oddělení</t>
  </si>
  <si>
    <t>m2</t>
  </si>
  <si>
    <t>SO01</t>
  </si>
  <si>
    <t>1PP</t>
  </si>
  <si>
    <t>Chodba</t>
  </si>
  <si>
    <t>Neobsazeno</t>
  </si>
  <si>
    <t>Umývárna</t>
  </si>
  <si>
    <t>Sklad</t>
  </si>
  <si>
    <t>Denní místnost zaměstnanců</t>
  </si>
  <si>
    <t>WC - personál</t>
  </si>
  <si>
    <t>Úklid</t>
  </si>
  <si>
    <t xml:space="preserve"> V5</t>
  </si>
  <si>
    <t>Výtah V5</t>
  </si>
  <si>
    <t xml:space="preserve"> V6</t>
  </si>
  <si>
    <t>Výtah V6 - lékárna</t>
  </si>
  <si>
    <t>1NP</t>
  </si>
  <si>
    <t>Převlékací box - skiagraf</t>
  </si>
  <si>
    <t>RDG</t>
  </si>
  <si>
    <t>Skiagraf</t>
  </si>
  <si>
    <t>Ovladovna - skiagraf</t>
  </si>
  <si>
    <t>Sádrovna</t>
  </si>
  <si>
    <t>Propojovací chodba</t>
  </si>
  <si>
    <t>1014a</t>
  </si>
  <si>
    <t>Kancelář</t>
  </si>
  <si>
    <t>Vstup - urgentní příjem</t>
  </si>
  <si>
    <t>Operační lampy</t>
  </si>
  <si>
    <t>Šatnový filtr - Ž</t>
  </si>
  <si>
    <t>1025a</t>
  </si>
  <si>
    <t>WC - Ž</t>
  </si>
  <si>
    <t>Šatnový filtr - M</t>
  </si>
  <si>
    <t>1027a</t>
  </si>
  <si>
    <t>WC - M</t>
  </si>
  <si>
    <t>Příprava, buzení pac.- zákrok. sál 1</t>
  </si>
  <si>
    <t>Umývárna - zákrok. sál 1 + 2</t>
  </si>
  <si>
    <t>Zákrokový sál 1 - urologie</t>
  </si>
  <si>
    <t>Příprava, buzení pac.- zákrok. sál 2</t>
  </si>
  <si>
    <t>Zákrokový sál 2 - ORL</t>
  </si>
  <si>
    <t>ORL</t>
  </si>
  <si>
    <t>Sklad - zákrok. sál 2</t>
  </si>
  <si>
    <t>Umývárna - zákrok. sál 3</t>
  </si>
  <si>
    <t>Zákrokový sál 3 - urgentní příjem</t>
  </si>
  <si>
    <t>Sklad - zákrok. sál 3</t>
  </si>
  <si>
    <t>Očista pacienta</t>
  </si>
  <si>
    <t>Protokol</t>
  </si>
  <si>
    <t>Vstupní filtr - pacienti</t>
  </si>
  <si>
    <t>S5</t>
  </si>
  <si>
    <t>Schodiště - severní část</t>
  </si>
  <si>
    <t>S6</t>
  </si>
  <si>
    <t>Schodiště - jižní část</t>
  </si>
  <si>
    <t>2NP</t>
  </si>
  <si>
    <t>ARO</t>
  </si>
  <si>
    <t>Bezbariér. WC - pacienti ARO</t>
  </si>
  <si>
    <t>Sledování - ARO</t>
  </si>
  <si>
    <t>Sklad - ARO</t>
  </si>
  <si>
    <t>Úprava stravy - ARO</t>
  </si>
  <si>
    <t>Sestry - ARO</t>
  </si>
  <si>
    <t>ARO - 1-lůžkový box 1</t>
  </si>
  <si>
    <t>ARO - 1-lůžkový box 2</t>
  </si>
  <si>
    <t>ARO - 1-lůžkový box 3</t>
  </si>
  <si>
    <t>ARO - 1-lůžkový box 4</t>
  </si>
  <si>
    <t>ARO - 1-lůžkový box 5</t>
  </si>
  <si>
    <t>Koupelna - lékaři ARO</t>
  </si>
  <si>
    <t>JIP</t>
  </si>
  <si>
    <t>Očista pacienta - JIP</t>
  </si>
  <si>
    <t>Chodba - JIP</t>
  </si>
  <si>
    <t>Sledování 1 - JIP</t>
  </si>
  <si>
    <t>Sledování 2 - JIP</t>
  </si>
  <si>
    <t>Sledování 3 - JIP</t>
  </si>
  <si>
    <t>JIP - 1-lůžkový box 1</t>
  </si>
  <si>
    <t>Koupelna - box</t>
  </si>
  <si>
    <t>JIP - 2-lůžkový box 2</t>
  </si>
  <si>
    <t>JIP - 2-lůžkový box 3</t>
  </si>
  <si>
    <t>JIP - 2-lůžkový box 4</t>
  </si>
  <si>
    <t>JIP - 2-lůžkový box 5</t>
  </si>
  <si>
    <t>JIP - 2-lůžkový box 6</t>
  </si>
  <si>
    <t>Sestry - JIP</t>
  </si>
  <si>
    <t>Lékaři - JIP</t>
  </si>
  <si>
    <t>Koupelna - lékaři JIP</t>
  </si>
  <si>
    <t>Bezbariér. WC - pacienti JIP</t>
  </si>
  <si>
    <t>Sklad - JIP</t>
  </si>
  <si>
    <t xml:space="preserve"> S5</t>
  </si>
  <si>
    <t xml:space="preserve"> S6</t>
  </si>
  <si>
    <t>P5</t>
  </si>
  <si>
    <t>Požární předsíň - S5</t>
  </si>
  <si>
    <t>P6</t>
  </si>
  <si>
    <t>Požární předsíň - S6</t>
  </si>
  <si>
    <t>3NP</t>
  </si>
  <si>
    <t>Staniční sestra</t>
  </si>
  <si>
    <t>Chodba - OS</t>
  </si>
  <si>
    <t>3006a</t>
  </si>
  <si>
    <t>Předsíň</t>
  </si>
  <si>
    <t>Odpočinková místnost</t>
  </si>
  <si>
    <t>3009a</t>
  </si>
  <si>
    <t>Úniková chodba - OS</t>
  </si>
  <si>
    <t>Oper. lampy, UPS</t>
  </si>
  <si>
    <t>3014a</t>
  </si>
  <si>
    <t>Umývárna - operační sál 1</t>
  </si>
  <si>
    <t>Příprava, buzení pac. - oper. sál 1</t>
  </si>
  <si>
    <t>Operační sál 1 - ortopedie (asept.)</t>
  </si>
  <si>
    <t>Příprava, buzení pac. - oper. sál 2</t>
  </si>
  <si>
    <t>Umývárna - operační sál 2 + 3</t>
  </si>
  <si>
    <t>Operační sál 2 - laparoskopie</t>
  </si>
  <si>
    <t>Příprava, buzení pac. - oper. sál 3</t>
  </si>
  <si>
    <t>Operační sál 3 - ostatní operativa</t>
  </si>
  <si>
    <t>Sklad prádla a mat. ke steril.</t>
  </si>
  <si>
    <t>Chodba - CS + lékař. pokoje</t>
  </si>
  <si>
    <t>Šatna - personál - CS</t>
  </si>
  <si>
    <t>Chodba - personál CS</t>
  </si>
  <si>
    <t>Příjem materiálu - CS</t>
  </si>
  <si>
    <t>Sklad kontejnerů</t>
  </si>
  <si>
    <t xml:space="preserve"> 3042a</t>
  </si>
  <si>
    <t>Mytí kontejnerů</t>
  </si>
  <si>
    <t>Mytí - CS</t>
  </si>
  <si>
    <t>Příprava, setování - CS</t>
  </si>
  <si>
    <t>Sklad steril. materálu - CS + OS</t>
  </si>
  <si>
    <t>3049a</t>
  </si>
  <si>
    <t>Sklad implantátů</t>
  </si>
  <si>
    <t>Chodba - CS - steril. část</t>
  </si>
  <si>
    <t>Vstupní filtr do steril. části - pers.CS</t>
  </si>
  <si>
    <t>Výdej steril. materiálu - CS</t>
  </si>
  <si>
    <t>Lékařský pokoj</t>
  </si>
  <si>
    <t>Koupelna - lékařský pokoj</t>
  </si>
  <si>
    <t>Jednací místnost</t>
  </si>
  <si>
    <t xml:space="preserve"> P6</t>
  </si>
  <si>
    <t>4NP</t>
  </si>
  <si>
    <t>Čajová kuchyňka</t>
  </si>
  <si>
    <t xml:space="preserve"> P5</t>
  </si>
  <si>
    <t>SO02</t>
  </si>
  <si>
    <t>Hala</t>
  </si>
  <si>
    <t>WC - pacienti - Ž</t>
  </si>
  <si>
    <t>WC - pacienti - M</t>
  </si>
  <si>
    <t>Čekárna - ambula(oční,neurologie)</t>
  </si>
  <si>
    <t>Čekárna - ambula(gynekologie)</t>
  </si>
  <si>
    <t>Ambulance - gynekologie</t>
  </si>
  <si>
    <t>Převlékací box bezbariér.</t>
  </si>
  <si>
    <t>Převlékací box</t>
  </si>
  <si>
    <t>Temná komora</t>
  </si>
  <si>
    <t>Čekárna - rehabilitace</t>
  </si>
  <si>
    <t>Čekárna - rehabilitace - děti</t>
  </si>
  <si>
    <t>Vyšetřovna - rehabilitace - děti</t>
  </si>
  <si>
    <t>Šatnový filtr - pacienti - M</t>
  </si>
  <si>
    <t>0137a</t>
  </si>
  <si>
    <t xml:space="preserve"> 0138a</t>
  </si>
  <si>
    <t>0138b</t>
  </si>
  <si>
    <t>0138c</t>
  </si>
  <si>
    <t>Čistá chodba - rehabilitace</t>
  </si>
  <si>
    <t>Fyzioterapie</t>
  </si>
  <si>
    <t>Laser</t>
  </si>
  <si>
    <t>Chodba k vodoléč. sálu</t>
  </si>
  <si>
    <t>Vodoléčebný sál</t>
  </si>
  <si>
    <t>Převlékací box 1</t>
  </si>
  <si>
    <t>Léčebný tělocvik</t>
  </si>
  <si>
    <t>Tělocvik</t>
  </si>
  <si>
    <t xml:space="preserve"> 0156a</t>
  </si>
  <si>
    <t>0157a</t>
  </si>
  <si>
    <t>0157b</t>
  </si>
  <si>
    <t>Ambulance - rehabilitace</t>
  </si>
  <si>
    <t>Vyšetřovna - rehabilitace</t>
  </si>
  <si>
    <t>Cvičná dílna - ergoterapie</t>
  </si>
  <si>
    <t>Lymfodrenáže - obsluha</t>
  </si>
  <si>
    <t xml:space="preserve"> 0161a</t>
  </si>
  <si>
    <t>Lymfodrenáže</t>
  </si>
  <si>
    <t xml:space="preserve"> 0161b</t>
  </si>
  <si>
    <t xml:space="preserve"> 0161c</t>
  </si>
  <si>
    <t>Předsíň WC</t>
  </si>
  <si>
    <t>Sklad - rehabilitace</t>
  </si>
  <si>
    <t>Cvič. bezbariér.  koupelna</t>
  </si>
  <si>
    <t>Evidence - rehabilitace</t>
  </si>
  <si>
    <t>Chodba - šatny personál</t>
  </si>
  <si>
    <t>Šatna</t>
  </si>
  <si>
    <t>0173a</t>
  </si>
  <si>
    <t>WC</t>
  </si>
  <si>
    <t>0173b</t>
  </si>
  <si>
    <t>0176a</t>
  </si>
  <si>
    <t>0176b</t>
  </si>
  <si>
    <t>0179a</t>
  </si>
  <si>
    <t>0179b</t>
  </si>
  <si>
    <t>0183a</t>
  </si>
  <si>
    <t>0183b</t>
  </si>
  <si>
    <t>0185a</t>
  </si>
  <si>
    <t>0185b</t>
  </si>
  <si>
    <t>Umývárna - bezbariér.</t>
  </si>
  <si>
    <t>0188a</t>
  </si>
  <si>
    <t>0188b</t>
  </si>
  <si>
    <t>V1</t>
  </si>
  <si>
    <t>Výtah V1 - severní křídlo</t>
  </si>
  <si>
    <t>V2</t>
  </si>
  <si>
    <t>Výtah V2 - jižní křídlo</t>
  </si>
  <si>
    <t xml:space="preserve"> V3</t>
  </si>
  <si>
    <t>Výtah V3 - střed</t>
  </si>
  <si>
    <t xml:space="preserve"> V4</t>
  </si>
  <si>
    <t>Výtah V4 - střed</t>
  </si>
  <si>
    <t xml:space="preserve"> V7</t>
  </si>
  <si>
    <t>Výtah V7 - západní křídlo</t>
  </si>
  <si>
    <t>P1</t>
  </si>
  <si>
    <t>Požární předsíň - V1 + S1</t>
  </si>
  <si>
    <t>P2</t>
  </si>
  <si>
    <t>P3</t>
  </si>
  <si>
    <t>Požární předsíň - V7 + S3</t>
  </si>
  <si>
    <t xml:space="preserve"> S1</t>
  </si>
  <si>
    <t>Schodiště - severní křídlo</t>
  </si>
  <si>
    <t>S2</t>
  </si>
  <si>
    <t>Schodiště - jižní křídlo</t>
  </si>
  <si>
    <t xml:space="preserve"> S3</t>
  </si>
  <si>
    <t>Schodiště - západní křídlo</t>
  </si>
  <si>
    <t>S4</t>
  </si>
  <si>
    <t>Schodiště - střed</t>
  </si>
  <si>
    <t>Vstupní hala - nemocnice</t>
  </si>
  <si>
    <t>1112a</t>
  </si>
  <si>
    <t>Ambulance - chirurgie</t>
  </si>
  <si>
    <t>1133a</t>
  </si>
  <si>
    <t>Hala - ambulance, RDG</t>
  </si>
  <si>
    <t>1141a</t>
  </si>
  <si>
    <t>Mytí - ambulance - interna</t>
  </si>
  <si>
    <t>Ambulance - interna - kolonoskopie</t>
  </si>
  <si>
    <t>Koupelna</t>
  </si>
  <si>
    <t>Ambulance - interna - gastroenterol.</t>
  </si>
  <si>
    <t>Ambulance - interna - kardio</t>
  </si>
  <si>
    <t>Ambulance - ORL - inhalatorium</t>
  </si>
  <si>
    <t>Ambulance - ORL</t>
  </si>
  <si>
    <t>Ambulance - ORL - příjmová</t>
  </si>
  <si>
    <t>Ambulance - ORL - endoskopie</t>
  </si>
  <si>
    <t>Ambulance - ORL - audiometrie</t>
  </si>
  <si>
    <t>Přípravna - MGR</t>
  </si>
  <si>
    <t>Vyhodnocení</t>
  </si>
  <si>
    <t>Ovladovna</t>
  </si>
  <si>
    <t>Magnetická rezonance</t>
  </si>
  <si>
    <t>CT</t>
  </si>
  <si>
    <t>Přípravna</t>
  </si>
  <si>
    <t>1174a</t>
  </si>
  <si>
    <t>Sono</t>
  </si>
  <si>
    <t>Evidence - RDG</t>
  </si>
  <si>
    <t>Chodba - personál RDG</t>
  </si>
  <si>
    <t>Zádveří</t>
  </si>
  <si>
    <t>Požární předsíň - V2 + S2</t>
  </si>
  <si>
    <t>S1</t>
  </si>
  <si>
    <t>S3</t>
  </si>
  <si>
    <t>Jídelna</t>
  </si>
  <si>
    <t>Vyšetřovna</t>
  </si>
  <si>
    <t>Vrchní sestra</t>
  </si>
  <si>
    <t>Pokoj 2 lůžka</t>
  </si>
  <si>
    <t>Čistící místnost + špinavé prádlo</t>
  </si>
  <si>
    <t>Čisté prádlo</t>
  </si>
  <si>
    <t>Pokoj 2 lůžka - bezbariér.</t>
  </si>
  <si>
    <t>Koupelna - bezbariér.</t>
  </si>
  <si>
    <t>Pokoj 3 lůžka</t>
  </si>
  <si>
    <t>Místnost pro zemřelé</t>
  </si>
  <si>
    <t>Pokoj 2 lůžka - bezberiér.</t>
  </si>
  <si>
    <t>Dokumentace</t>
  </si>
  <si>
    <t>2206a</t>
  </si>
  <si>
    <t>Vyšetřovna - ARO</t>
  </si>
  <si>
    <t>Lodžie</t>
  </si>
  <si>
    <t>Čistící místnost</t>
  </si>
  <si>
    <t>Pokoj 1 lůžko</t>
  </si>
  <si>
    <t>Převazovna</t>
  </si>
  <si>
    <t>Špinavé prádlo</t>
  </si>
  <si>
    <t>Přípravna pacienta</t>
  </si>
  <si>
    <t>Umývárna lékařů</t>
  </si>
  <si>
    <t>Filtr - pacienti</t>
  </si>
  <si>
    <t>Zákrokový sál - oční</t>
  </si>
  <si>
    <t xml:space="preserve"> 4120a</t>
  </si>
  <si>
    <t xml:space="preserve"> 4121a</t>
  </si>
  <si>
    <t>Vyšetřovna - infuze</t>
  </si>
  <si>
    <t>WC - pacienti</t>
  </si>
  <si>
    <t>5NP</t>
  </si>
  <si>
    <t>Zákrokový sál</t>
  </si>
  <si>
    <t>Porodní box 1</t>
  </si>
  <si>
    <t>Porodní box 2</t>
  </si>
  <si>
    <t>Propusť</t>
  </si>
  <si>
    <t>Sekční  sál</t>
  </si>
  <si>
    <t>Lékaři</t>
  </si>
  <si>
    <t>Příjem rodiček</t>
  </si>
  <si>
    <t>Lékařský pokoj - primář</t>
  </si>
  <si>
    <t xml:space="preserve"> 5190a</t>
  </si>
  <si>
    <t xml:space="preserve"> P1</t>
  </si>
  <si>
    <t xml:space="preserve"> P2</t>
  </si>
  <si>
    <t xml:space="preserve"> P3</t>
  </si>
  <si>
    <t>Požární předsíň - V7</t>
  </si>
  <si>
    <t xml:space="preserve">  S1</t>
  </si>
  <si>
    <t xml:space="preserve"> S2</t>
  </si>
  <si>
    <t xml:space="preserve">  S3</t>
  </si>
  <si>
    <t xml:space="preserve"> S4</t>
  </si>
  <si>
    <t>6NP</t>
  </si>
  <si>
    <t>Foyer</t>
  </si>
  <si>
    <t>Meditační místnost</t>
  </si>
  <si>
    <t xml:space="preserve"> 6104a</t>
  </si>
  <si>
    <t>Sklad nářadí</t>
  </si>
  <si>
    <t xml:space="preserve">  P2</t>
  </si>
  <si>
    <t>Požární předsíň - S2</t>
  </si>
  <si>
    <t xml:space="preserve">  P3</t>
  </si>
  <si>
    <t>Požární předsíň - S3</t>
  </si>
  <si>
    <t>SO03</t>
  </si>
  <si>
    <t>001</t>
  </si>
  <si>
    <t>002</t>
  </si>
  <si>
    <t>003A</t>
  </si>
  <si>
    <t>003B</t>
  </si>
  <si>
    <t>004A</t>
  </si>
  <si>
    <t>004B</t>
  </si>
  <si>
    <t>005</t>
  </si>
  <si>
    <t>006</t>
  </si>
  <si>
    <t>007</t>
  </si>
  <si>
    <t>013</t>
  </si>
  <si>
    <t>SO10</t>
  </si>
  <si>
    <t xml:space="preserve">Chodba </t>
  </si>
  <si>
    <t xml:space="preserve">103 </t>
  </si>
  <si>
    <t xml:space="preserve">104 </t>
  </si>
  <si>
    <t xml:space="preserve">Sklad </t>
  </si>
  <si>
    <t xml:space="preserve">107 </t>
  </si>
  <si>
    <t xml:space="preserve">108 </t>
  </si>
  <si>
    <t xml:space="preserve">109 </t>
  </si>
  <si>
    <t xml:space="preserve">110 </t>
  </si>
  <si>
    <t xml:space="preserve">111 </t>
  </si>
  <si>
    <t xml:space="preserve">112 </t>
  </si>
  <si>
    <t xml:space="preserve">Kancelář lékaře </t>
  </si>
  <si>
    <t xml:space="preserve">113 </t>
  </si>
  <si>
    <t xml:space="preserve">Kancelář laborantů </t>
  </si>
  <si>
    <t xml:space="preserve">101 </t>
  </si>
  <si>
    <t xml:space="preserve">102 </t>
  </si>
  <si>
    <t xml:space="preserve">105 </t>
  </si>
  <si>
    <t xml:space="preserve">Schodiště </t>
  </si>
  <si>
    <t xml:space="preserve">106 </t>
  </si>
  <si>
    <t>Patologie</t>
  </si>
  <si>
    <t>Technické</t>
  </si>
  <si>
    <t xml:space="preserve">WC </t>
  </si>
  <si>
    <t xml:space="preserve">Pokoj </t>
  </si>
  <si>
    <t>003</t>
  </si>
  <si>
    <t>004</t>
  </si>
  <si>
    <t xml:space="preserve">Jídelna </t>
  </si>
  <si>
    <t xml:space="preserve">Sesterna </t>
  </si>
  <si>
    <t xml:space="preserve">Kuchyňka </t>
  </si>
  <si>
    <t xml:space="preserve">Vyšetřovna </t>
  </si>
  <si>
    <t xml:space="preserve">Úklid </t>
  </si>
  <si>
    <t xml:space="preserve">Šatna sester </t>
  </si>
  <si>
    <t>Sociální zázemí</t>
  </si>
  <si>
    <t xml:space="preserve">Komunikace </t>
  </si>
  <si>
    <t xml:space="preserve">Zádveří </t>
  </si>
  <si>
    <t>Pokoj</t>
  </si>
  <si>
    <t>101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</si>
  <si>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</si>
  <si>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</si>
  <si>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</si>
  <si>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</si>
  <si>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</si>
  <si>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</si>
  <si>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</si>
  <si>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</si>
  <si>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</si>
  <si>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</si>
  <si>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</si>
  <si>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</si>
  <si>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</si>
  <si>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</si>
  <si>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</si>
  <si>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201</t>
  </si>
  <si>
    <t>203</t>
  </si>
  <si>
    <t xml:space="preserve">Výtah </t>
  </si>
  <si>
    <t>Šatny</t>
  </si>
  <si>
    <t xml:space="preserve">114 </t>
  </si>
  <si>
    <t xml:space="preserve">115 </t>
  </si>
  <si>
    <t xml:space="preserve">116 </t>
  </si>
  <si>
    <t xml:space="preserve">117 </t>
  </si>
  <si>
    <t xml:space="preserve">121 </t>
  </si>
  <si>
    <t xml:space="preserve">Přípravna </t>
  </si>
  <si>
    <t xml:space="preserve">123 </t>
  </si>
  <si>
    <t xml:space="preserve">118 </t>
  </si>
  <si>
    <t xml:space="preserve">122 </t>
  </si>
  <si>
    <t>138</t>
  </si>
  <si>
    <t xml:space="preserve">120 </t>
  </si>
  <si>
    <t>Schodiště</t>
  </si>
  <si>
    <t>Dialýza</t>
  </si>
  <si>
    <t>0.01</t>
  </si>
  <si>
    <t>0.19</t>
  </si>
  <si>
    <t>0.03</t>
  </si>
  <si>
    <t>0.20</t>
  </si>
  <si>
    <t>0.21</t>
  </si>
  <si>
    <t>0.22</t>
  </si>
  <si>
    <t>0.23</t>
  </si>
  <si>
    <t>0.24</t>
  </si>
  <si>
    <t>0.25</t>
  </si>
  <si>
    <t>0.26</t>
  </si>
  <si>
    <t>0.41</t>
  </si>
  <si>
    <t>0.27</t>
  </si>
  <si>
    <t>0.18</t>
  </si>
  <si>
    <t>0.17</t>
  </si>
  <si>
    <t>0.16</t>
  </si>
  <si>
    <t>0.15</t>
  </si>
  <si>
    <t>0.14</t>
  </si>
  <si>
    <t>0.13</t>
  </si>
  <si>
    <t>0.12</t>
  </si>
  <si>
    <t>0.04</t>
  </si>
  <si>
    <t>0.10</t>
  </si>
  <si>
    <t>0.11</t>
  </si>
  <si>
    <t>0.09</t>
  </si>
  <si>
    <t>šatna muži</t>
  </si>
  <si>
    <t>0.08</t>
  </si>
  <si>
    <t>0.07</t>
  </si>
  <si>
    <t>0.05</t>
  </si>
  <si>
    <t>0.06</t>
  </si>
  <si>
    <t>0.33</t>
  </si>
  <si>
    <t>0.34</t>
  </si>
  <si>
    <t>0.35</t>
  </si>
  <si>
    <t>0.38</t>
  </si>
  <si>
    <t>0.39</t>
  </si>
  <si>
    <t>0.40</t>
  </si>
  <si>
    <t>0.37</t>
  </si>
  <si>
    <t>0.36</t>
  </si>
  <si>
    <t>0.31</t>
  </si>
  <si>
    <t>0.30</t>
  </si>
  <si>
    <t>1.01</t>
  </si>
  <si>
    <t>1.57</t>
  </si>
  <si>
    <t>1.03</t>
  </si>
  <si>
    <t>1.04</t>
  </si>
  <si>
    <t>1.56</t>
  </si>
  <si>
    <t>1.05</t>
  </si>
  <si>
    <t>1.06</t>
  </si>
  <si>
    <t>1.07</t>
  </si>
  <si>
    <t>1.08</t>
  </si>
  <si>
    <t>1.09</t>
  </si>
  <si>
    <t>1.10</t>
  </si>
  <si>
    <t>1.11</t>
  </si>
  <si>
    <t>1.12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</si>
  <si>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</si>
  <si>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</si>
  <si>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</si>
  <si>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</si>
  <si>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</si>
  <si>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</si>
  <si>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</si>
  <si>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</si>
  <si>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</si>
  <si>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</si>
  <si>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</si>
  <si>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</si>
  <si>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</si>
  <si>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</si>
  <si>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</si>
  <si>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Sociální pracovník</t>
  </si>
  <si>
    <t>1.29</t>
  </si>
  <si>
    <t>1.30</t>
  </si>
  <si>
    <t>1.31</t>
  </si>
  <si>
    <t>1.33</t>
  </si>
  <si>
    <t>1.34</t>
  </si>
  <si>
    <t>1.35</t>
  </si>
  <si>
    <t>1.36</t>
  </si>
  <si>
    <t>1.37</t>
  </si>
  <si>
    <t>Kuřárna</t>
  </si>
  <si>
    <t>1.38</t>
  </si>
  <si>
    <t>1.39</t>
  </si>
  <si>
    <t>1.40</t>
  </si>
  <si>
    <t>1.41</t>
  </si>
  <si>
    <t>1.43</t>
  </si>
  <si>
    <t>1.44</t>
  </si>
  <si>
    <t>1.45</t>
  </si>
  <si>
    <t>1.46</t>
  </si>
  <si>
    <t>1.47</t>
  </si>
  <si>
    <t>1.48</t>
  </si>
  <si>
    <t>1.49</t>
  </si>
  <si>
    <t>1.50</t>
  </si>
  <si>
    <t>1.52</t>
  </si>
  <si>
    <t>LDN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</si>
  <si>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</si>
  <si>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</si>
  <si>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</si>
  <si>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</si>
  <si>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</si>
  <si>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</si>
  <si>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</si>
  <si>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</si>
  <si>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</si>
  <si>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</si>
  <si>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</si>
  <si>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</si>
  <si>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</si>
  <si>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</si>
  <si>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</si>
  <si>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</si>
  <si>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</si>
  <si>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</si>
  <si>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2.20</t>
  </si>
  <si>
    <t>2.21</t>
  </si>
  <si>
    <t>2.22</t>
  </si>
  <si>
    <t>2.24</t>
  </si>
  <si>
    <t>2.26</t>
  </si>
  <si>
    <t>Rehabilitace</t>
  </si>
  <si>
    <t>2.27</t>
  </si>
  <si>
    <t>2.28</t>
  </si>
  <si>
    <t>2.29</t>
  </si>
  <si>
    <t>2.30</t>
  </si>
  <si>
    <t>2.31</t>
  </si>
  <si>
    <t>2.34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</si>
  <si>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</si>
  <si>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</si>
  <si>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</si>
  <si>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</si>
  <si>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</si>
  <si>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</si>
  <si>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</si>
  <si>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</si>
  <si>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</si>
  <si>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</si>
  <si>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</si>
  <si>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</si>
  <si>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</si>
  <si>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</si>
  <si>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</si>
  <si>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</si>
  <si>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</si>
  <si>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</si>
  <si>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</si>
  <si>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</si>
  <si>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 xml:space="preserve">Desinfekční místnost </t>
  </si>
  <si>
    <t>2.56</t>
  </si>
  <si>
    <t>2.57</t>
  </si>
  <si>
    <t xml:space="preserve">Předsíň pokoje </t>
  </si>
  <si>
    <t>2.58</t>
  </si>
  <si>
    <t>2.59</t>
  </si>
  <si>
    <t>2.60</t>
  </si>
  <si>
    <t>2.61</t>
  </si>
  <si>
    <t>Výtah</t>
  </si>
  <si>
    <t xml:space="preserve">205a </t>
  </si>
  <si>
    <t>Umývárna sklad</t>
  </si>
  <si>
    <t>Sklad krevní plazmy</t>
  </si>
  <si>
    <t>Mrazící box</t>
  </si>
  <si>
    <t>051</t>
  </si>
  <si>
    <t>Vstup</t>
  </si>
  <si>
    <t>052</t>
  </si>
  <si>
    <t>053</t>
  </si>
  <si>
    <t>061</t>
  </si>
  <si>
    <t>078</t>
  </si>
  <si>
    <t>079</t>
  </si>
  <si>
    <t>080</t>
  </si>
  <si>
    <t>054</t>
  </si>
  <si>
    <t>055</t>
  </si>
  <si>
    <t>056</t>
  </si>
  <si>
    <t>057</t>
  </si>
  <si>
    <t>058</t>
  </si>
  <si>
    <t>059</t>
  </si>
  <si>
    <t>060</t>
  </si>
  <si>
    <t>062</t>
  </si>
  <si>
    <t>063</t>
  </si>
  <si>
    <t xml:space="preserve">Zádveří vstup </t>
  </si>
  <si>
    <t>064</t>
  </si>
  <si>
    <t>066</t>
  </si>
  <si>
    <t>068</t>
  </si>
  <si>
    <t>071</t>
  </si>
  <si>
    <t>072</t>
  </si>
  <si>
    <t>073</t>
  </si>
  <si>
    <t>074</t>
  </si>
  <si>
    <t>075</t>
  </si>
  <si>
    <t>076</t>
  </si>
  <si>
    <t>077</t>
  </si>
  <si>
    <t xml:space="preserve">139a </t>
  </si>
  <si>
    <t>Sál</t>
  </si>
  <si>
    <t xml:space="preserve">141a </t>
  </si>
  <si>
    <t>Kumbál</t>
  </si>
  <si>
    <t xml:space="preserve">141b </t>
  </si>
  <si>
    <t xml:space="preserve">141c </t>
  </si>
  <si>
    <t xml:space="preserve">Sklad - údržba </t>
  </si>
  <si>
    <t xml:space="preserve">Šatna </t>
  </si>
  <si>
    <t xml:space="preserve">Dílna </t>
  </si>
  <si>
    <t xml:space="preserve">Čekárna </t>
  </si>
  <si>
    <t xml:space="preserve">Pracoviště kamery </t>
  </si>
  <si>
    <t xml:space="preserve">Laboratoř </t>
  </si>
  <si>
    <t xml:space="preserve">Vymírací místnost </t>
  </si>
  <si>
    <t xml:space="preserve">Místnost lednic </t>
  </si>
  <si>
    <t>Společné p.</t>
  </si>
  <si>
    <t xml:space="preserve">Odběrový sál </t>
  </si>
  <si>
    <t>Chodba na NN</t>
  </si>
  <si>
    <t xml:space="preserve">Isoserologická laboratoř </t>
  </si>
  <si>
    <t>Kontrolní laboratoř</t>
  </si>
  <si>
    <t>Centrální sterilizace</t>
  </si>
  <si>
    <t>Celkem</t>
  </si>
  <si>
    <t>Vrátnice</t>
  </si>
  <si>
    <t>Interna</t>
  </si>
  <si>
    <t>Chirurgie</t>
  </si>
  <si>
    <t>Dětské</t>
  </si>
  <si>
    <t>Gynekologie</t>
  </si>
  <si>
    <t>Neurologie</t>
  </si>
  <si>
    <t>Nukleární medicína</t>
  </si>
  <si>
    <t>Oční</t>
  </si>
  <si>
    <t>Operační</t>
  </si>
  <si>
    <t>Ortopedie</t>
  </si>
  <si>
    <t>Psychiatrie</t>
  </si>
  <si>
    <t>Porodnice</t>
  </si>
  <si>
    <t>Nedonošenci</t>
  </si>
  <si>
    <t>Sestra - nedonošenci</t>
  </si>
  <si>
    <t>Sledování</t>
  </si>
  <si>
    <t>Administrativa</t>
  </si>
  <si>
    <t>202</t>
  </si>
  <si>
    <t>136</t>
  </si>
  <si>
    <t>137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</si>
  <si>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</si>
  <si>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</si>
  <si>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</si>
  <si>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</si>
  <si>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</si>
  <si>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</si>
  <si>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</si>
  <si>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</si>
  <si>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</si>
  <si>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</si>
  <si>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</si>
  <si>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</si>
  <si>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</si>
  <si>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</si>
  <si>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219</t>
  </si>
  <si>
    <t>220</t>
  </si>
  <si>
    <t>221</t>
  </si>
  <si>
    <t>222</t>
  </si>
  <si>
    <t>223</t>
  </si>
  <si>
    <t>224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</si>
  <si>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</si>
  <si>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</si>
  <si>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</si>
  <si>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</si>
  <si>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</si>
  <si>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</si>
  <si>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</si>
  <si>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</si>
  <si>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</si>
  <si>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</si>
  <si>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</si>
  <si>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</si>
  <si>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239</t>
  </si>
  <si>
    <t>240</t>
  </si>
  <si>
    <t>241</t>
  </si>
  <si>
    <t>242</t>
  </si>
  <si>
    <t>243</t>
  </si>
  <si>
    <t>244</t>
  </si>
  <si>
    <t>245</t>
  </si>
  <si>
    <t>128</t>
  </si>
  <si>
    <t>Laboratoř</t>
  </si>
  <si>
    <t>Transfúzní st.</t>
  </si>
  <si>
    <t xml:space="preserve">Lékařský pokoj </t>
  </si>
  <si>
    <t>linoleum</t>
  </si>
  <si>
    <t>beton + nátěr</t>
  </si>
  <si>
    <t>keramická dlažba</t>
  </si>
  <si>
    <t>čistící zóna</t>
  </si>
  <si>
    <t>linoleum + dekont. koberec</t>
  </si>
  <si>
    <t>dekontaminační kober.</t>
  </si>
  <si>
    <t>1.1NP</t>
  </si>
  <si>
    <t>1.2NP</t>
  </si>
  <si>
    <t>2.1NP</t>
  </si>
  <si>
    <t>2.1PP</t>
  </si>
  <si>
    <t>3.1NP</t>
  </si>
  <si>
    <t>DIP - 5 lůžek</t>
  </si>
  <si>
    <t>Šatny zdrav. školy</t>
  </si>
  <si>
    <t>Ambulance ARO - příjem</t>
  </si>
  <si>
    <t xml:space="preserve">Ambulance ARO </t>
  </si>
  <si>
    <t>Kategorie</t>
  </si>
  <si>
    <t>Plocha úklidu</t>
  </si>
  <si>
    <t>č.p. 164</t>
  </si>
  <si>
    <t>č.p. 210</t>
  </si>
  <si>
    <t>č.p. 211</t>
  </si>
  <si>
    <t>č.p. 499</t>
  </si>
  <si>
    <t>č.p. 681</t>
  </si>
  <si>
    <t>marmoleum</t>
  </si>
  <si>
    <t>koberec</t>
  </si>
  <si>
    <t>1 NP</t>
  </si>
  <si>
    <t>2 NP</t>
  </si>
  <si>
    <t>3 NP</t>
  </si>
  <si>
    <t>4 NP</t>
  </si>
  <si>
    <t>Ambulance</t>
  </si>
  <si>
    <t>č.p. 204</t>
  </si>
  <si>
    <t>Příloha č. 1 a) Technická specifikace - prostory úklidu KN</t>
  </si>
  <si>
    <t>DIP</t>
  </si>
  <si>
    <t>DIOP</t>
  </si>
  <si>
    <t>Sklad SZM</t>
  </si>
  <si>
    <t>Očista pacienta - DIP</t>
  </si>
  <si>
    <t>Sprchy personál</t>
  </si>
  <si>
    <t>Umývárna - šatna</t>
  </si>
  <si>
    <t>ARO+JIP+DIP</t>
  </si>
  <si>
    <t>Čistá chodba</t>
  </si>
  <si>
    <t>Sklad infuzí</t>
  </si>
  <si>
    <t>Vstupní filtr do boxu č.1</t>
  </si>
  <si>
    <t>Odpady</t>
  </si>
  <si>
    <t>Šatna - personál</t>
  </si>
  <si>
    <t>Sprchy pacienti</t>
  </si>
  <si>
    <t>Spisovna</t>
  </si>
  <si>
    <t>Sono (vyšetřovna)</t>
  </si>
  <si>
    <t>Porodní box 3</t>
  </si>
  <si>
    <t xml:space="preserve">Pobytová místnost </t>
  </si>
  <si>
    <t>Pokoj pro matku (ÚPN)</t>
  </si>
  <si>
    <t>Koupelna (ÚPN)</t>
  </si>
  <si>
    <t>Čistící místnost + špinavé prádlo (ÚPN)</t>
  </si>
  <si>
    <t>Observační boxy - vyšetřovna</t>
  </si>
  <si>
    <t>Šatna personál</t>
  </si>
  <si>
    <t>Plicní</t>
  </si>
  <si>
    <t>Mléčná kuchyně</t>
  </si>
  <si>
    <t xml:space="preserve">Ambulance - interna - gastro </t>
  </si>
  <si>
    <t>Ambulance - interna - endokrin.</t>
  </si>
  <si>
    <t>Ambulance - interna - revmat.</t>
  </si>
  <si>
    <t>Pietní místnost</t>
  </si>
  <si>
    <t>Pokoj pacienti</t>
  </si>
  <si>
    <t>kancelář</t>
  </si>
  <si>
    <t>Lékařský pokoj - TRN</t>
  </si>
  <si>
    <t>Infuzárna</t>
  </si>
  <si>
    <t>Ambulance - příjmová</t>
  </si>
  <si>
    <t>Ambulance - příjmová dospělí</t>
  </si>
  <si>
    <t xml:space="preserve">Ambulance </t>
  </si>
  <si>
    <t>Ambulance - EEG + EMG</t>
  </si>
  <si>
    <t>Ambulance - dětská</t>
  </si>
  <si>
    <t>Ambulance 1</t>
  </si>
  <si>
    <t>Ambulance - sálek</t>
  </si>
  <si>
    <t>Ambulance 2</t>
  </si>
  <si>
    <t>Ambulance 3 - příjmová</t>
  </si>
  <si>
    <t>Biochemie</t>
  </si>
  <si>
    <t>Šatna muži</t>
  </si>
  <si>
    <t>Předsíň WC personál</t>
  </si>
  <si>
    <t>Odběrová místnost</t>
  </si>
  <si>
    <t>Vyšetřovna předodběr</t>
  </si>
  <si>
    <t>Chladící box</t>
  </si>
  <si>
    <t>Zpracování krve a plazmy</t>
  </si>
  <si>
    <t>Ambulance denní místnost</t>
  </si>
  <si>
    <t>sklad</t>
  </si>
  <si>
    <t>umývárna pacienti</t>
  </si>
  <si>
    <t>Předsíň WC pacienti</t>
  </si>
  <si>
    <t>Schodiště nouzové</t>
  </si>
  <si>
    <t>1.58</t>
  </si>
  <si>
    <t xml:space="preserve">Předsíň WC personál </t>
  </si>
  <si>
    <t>Ambulance psychologa</t>
  </si>
  <si>
    <t>Sklad špinavého prádla a odpadu</t>
  </si>
  <si>
    <t>Cvičebna rehabilitace</t>
  </si>
  <si>
    <t>Schodiště únikové</t>
  </si>
  <si>
    <t>Pokoj - izolace</t>
  </si>
  <si>
    <t>Čekárna pacienti</t>
  </si>
  <si>
    <t>Přípravna radiofarmak</t>
  </si>
  <si>
    <t>Vstupní filtr</t>
  </si>
  <si>
    <t>Úklid pro přípravnu</t>
  </si>
  <si>
    <t>Aplikace radiofarmak</t>
  </si>
  <si>
    <t>Ambulance (plastika - zákroky)</t>
  </si>
  <si>
    <t>Ambulance úrazová</t>
  </si>
  <si>
    <t>Ambulance dětská a sítnicová</t>
  </si>
  <si>
    <t>Ambul. sálek (laser,fundus,kamera)</t>
  </si>
  <si>
    <t>Ambulance (perimetr, sono)</t>
  </si>
  <si>
    <t>Předsálí bronchoskopie</t>
  </si>
  <si>
    <t>Vstup bronchoskopie - filtr</t>
  </si>
  <si>
    <t>Bronchoskopický sál</t>
  </si>
  <si>
    <t>Šatna a denní místnost</t>
  </si>
  <si>
    <t>24a</t>
  </si>
  <si>
    <t>Čekárna + recepce</t>
  </si>
  <si>
    <t>Bezbariér. WC - pacienti</t>
  </si>
  <si>
    <t>Převlékací box CT</t>
  </si>
  <si>
    <t>Kancelář - primář</t>
  </si>
  <si>
    <t>Kancelář - Vrchní laborant</t>
  </si>
  <si>
    <t>Mikrobiologie</t>
  </si>
  <si>
    <t xml:space="preserve">Kostní    </t>
  </si>
  <si>
    <t>Denzitometr</t>
  </si>
  <si>
    <t>Tělocvična</t>
  </si>
  <si>
    <t>Sklad sterilního materiálu</t>
  </si>
  <si>
    <t>Sklad rouškování</t>
  </si>
  <si>
    <t>Sklad nesterilního materiálu</t>
  </si>
  <si>
    <t>Vstupní filtr - pacienty</t>
  </si>
  <si>
    <t>Vstupní filtr - personál Ž - OS</t>
  </si>
  <si>
    <t>Vstupní filtr - personál M - OS</t>
  </si>
  <si>
    <t>Číslo místnosti</t>
  </si>
  <si>
    <t>Plocha</t>
  </si>
  <si>
    <t>Účel místnosti</t>
  </si>
  <si>
    <t>Oddělení</t>
  </si>
  <si>
    <t xml:space="preserve">Cena za odd. </t>
  </si>
  <si>
    <t>Cena za odd.</t>
  </si>
  <si>
    <t>míst.</t>
  </si>
  <si>
    <t>kč/m2/měsíc</t>
  </si>
  <si>
    <t>Kč/m2/den</t>
  </si>
  <si>
    <t>kč/hod/měsíc</t>
  </si>
  <si>
    <t>Kč/hod/den</t>
  </si>
  <si>
    <t>za den</t>
  </si>
  <si>
    <t>za měsíc</t>
  </si>
  <si>
    <t>Cena za nemocnici za den</t>
  </si>
  <si>
    <t>Cena za nemocnici za měsíc bez DPH</t>
  </si>
  <si>
    <t>Cena za nemocnici za rok bez DPH</t>
  </si>
  <si>
    <t>Modelový měsíc má</t>
  </si>
  <si>
    <t>dnů</t>
  </si>
  <si>
    <t>Modelový rok má</t>
  </si>
  <si>
    <t>Cena za nemocnici za rok - vč. DPH</t>
  </si>
  <si>
    <t>hodiny</t>
  </si>
  <si>
    <t>Uchazeč vyplní do zeleného pole cenu za m2 za měsíc a u kategorie 5 za 1 hodinu.</t>
  </si>
  <si>
    <t>schodiště</t>
  </si>
  <si>
    <t>č.p. 871</t>
  </si>
  <si>
    <t>kuchyňka</t>
  </si>
  <si>
    <t>PVC+sokl</t>
  </si>
  <si>
    <t>č.p. 202</t>
  </si>
  <si>
    <t>Zasedací sál</t>
  </si>
  <si>
    <t>1.1.NP</t>
  </si>
  <si>
    <t>dlažba</t>
  </si>
  <si>
    <t>1.NP</t>
  </si>
  <si>
    <t>OLV kancelář</t>
  </si>
  <si>
    <t>Revmatol.ambulance</t>
  </si>
  <si>
    <t>228-232</t>
  </si>
  <si>
    <t>kámen</t>
  </si>
  <si>
    <t>10a</t>
  </si>
  <si>
    <t>10b</t>
  </si>
  <si>
    <t>Sprchový kout</t>
  </si>
  <si>
    <t>10c</t>
  </si>
  <si>
    <t>24b</t>
  </si>
  <si>
    <t>24c</t>
  </si>
  <si>
    <t>teraso a dlažba</t>
  </si>
  <si>
    <t>Laboratoř virologie</t>
  </si>
  <si>
    <t>227-9</t>
  </si>
  <si>
    <t>Celkem plocha úklidu budov v m2</t>
  </si>
  <si>
    <t>1_01</t>
  </si>
  <si>
    <t>PVC</t>
  </si>
  <si>
    <t>1_02</t>
  </si>
  <si>
    <t>1_03</t>
  </si>
  <si>
    <t xml:space="preserve">PVC systém </t>
  </si>
  <si>
    <t>1_04</t>
  </si>
  <si>
    <t>PVC systém</t>
  </si>
  <si>
    <t>1_05</t>
  </si>
  <si>
    <t>1_06</t>
  </si>
  <si>
    <t>1_07</t>
  </si>
  <si>
    <t>1_08</t>
  </si>
  <si>
    <t>1_09</t>
  </si>
  <si>
    <t>1_10</t>
  </si>
  <si>
    <t>1_11</t>
  </si>
  <si>
    <t>1_12</t>
  </si>
  <si>
    <t>PVC zátěžové</t>
  </si>
  <si>
    <t>1_13</t>
  </si>
  <si>
    <t>1_14</t>
  </si>
  <si>
    <t>1_15</t>
  </si>
  <si>
    <t>1_16</t>
  </si>
  <si>
    <t>1_17</t>
  </si>
  <si>
    <t>2_01</t>
  </si>
  <si>
    <t>Špinavý sklad</t>
  </si>
  <si>
    <t>2_02</t>
  </si>
  <si>
    <t>2_03</t>
  </si>
  <si>
    <t>Technik</t>
  </si>
  <si>
    <t>2_04</t>
  </si>
  <si>
    <t>2_05</t>
  </si>
  <si>
    <t>2_06</t>
  </si>
  <si>
    <t>2_07</t>
  </si>
  <si>
    <t>2_08</t>
  </si>
  <si>
    <t>2_09</t>
  </si>
  <si>
    <t>2_10</t>
  </si>
  <si>
    <t>2_11</t>
  </si>
  <si>
    <t>Manipulační prostor</t>
  </si>
  <si>
    <t>2_12</t>
  </si>
  <si>
    <t>2_13</t>
  </si>
  <si>
    <t>2_14</t>
  </si>
  <si>
    <t>2_15</t>
  </si>
  <si>
    <t>Dialyzační sál</t>
  </si>
  <si>
    <t>2_16</t>
  </si>
  <si>
    <t>Čisticí místnost</t>
  </si>
  <si>
    <t>2_17</t>
  </si>
  <si>
    <t>Dialyzační sál - 2L</t>
  </si>
  <si>
    <t>2_18</t>
  </si>
  <si>
    <t>2_19</t>
  </si>
  <si>
    <t>PD Ambulance</t>
  </si>
  <si>
    <t>2_20</t>
  </si>
  <si>
    <t>Čekárna</t>
  </si>
  <si>
    <t>2_21</t>
  </si>
  <si>
    <t>Sestra</t>
  </si>
  <si>
    <t>2_22</t>
  </si>
  <si>
    <t>2_23</t>
  </si>
  <si>
    <t>Dialyzační středisko</t>
  </si>
  <si>
    <t>Primář</t>
  </si>
  <si>
    <t>Šatna zaměstnanců</t>
  </si>
  <si>
    <t>Archiv</t>
  </si>
  <si>
    <t>Úpravna vody</t>
  </si>
  <si>
    <t>Instalační prostor</t>
  </si>
  <si>
    <t>Šatna pacientů</t>
  </si>
  <si>
    <t>Popisky řádků</t>
  </si>
  <si>
    <t>Celkový součet</t>
  </si>
  <si>
    <t>Součet z Plocha</t>
  </si>
  <si>
    <t xml:space="preserve">Název místnosti </t>
  </si>
  <si>
    <t>Počet dávkovačů</t>
  </si>
  <si>
    <t>Mýdlo</t>
  </si>
  <si>
    <t>Dezinfekce</t>
  </si>
  <si>
    <t>Toaletní papír</t>
  </si>
  <si>
    <t>Papírové ručníky</t>
  </si>
  <si>
    <t>Centrální šatny</t>
  </si>
  <si>
    <t>WC 1NP</t>
  </si>
  <si>
    <t>WC suterén</t>
  </si>
  <si>
    <t>Specifikace dveří</t>
  </si>
  <si>
    <t>počet</t>
  </si>
  <si>
    <t>Plocha dveří 90 x 200 cm</t>
  </si>
  <si>
    <t>Specifikace obkladů a nátěrů</t>
  </si>
  <si>
    <t>typ</t>
  </si>
  <si>
    <t>plocha celkem (m2)</t>
  </si>
  <si>
    <t>obklady</t>
  </si>
  <si>
    <t>omyvatelné nátěry</t>
  </si>
  <si>
    <t>plocha celkem m2</t>
  </si>
  <si>
    <t xml:space="preserve">vysávání a mytí stropního osvětlení </t>
  </si>
  <si>
    <t>mytí</t>
  </si>
  <si>
    <t>1x</t>
  </si>
  <si>
    <t>roční práce</t>
  </si>
  <si>
    <t>otření veškerého zařízení (nábytek, PC sestava, telefon, …)</t>
  </si>
  <si>
    <t>celoplošné čištění parním čističem - radiátory, sprchové kouty, umyvadla a WC</t>
  </si>
  <si>
    <t>saponátové mytí dveří</t>
  </si>
  <si>
    <t xml:space="preserve">dezinfekční mytí odpadkových košů </t>
  </si>
  <si>
    <t>měsíční práce velký úklid</t>
  </si>
  <si>
    <t>vysávání koberců</t>
  </si>
  <si>
    <t>vysávání</t>
  </si>
  <si>
    <t>týdenní práce</t>
  </si>
  <si>
    <t>otření zrcadla přípravkem na mytí skla, otření skleněné police</t>
  </si>
  <si>
    <t xml:space="preserve">dez. otření lokálních osvětlovacích těles </t>
  </si>
  <si>
    <t>dez. otření klik, okenních klik, dveří v okolí klik, vypínačů a el. zásuvek</t>
  </si>
  <si>
    <t xml:space="preserve">dez. otření parapetů                 </t>
  </si>
  <si>
    <t>dezinfekční mytí podlah</t>
  </si>
  <si>
    <t>výměna PE sáčků v koších, sáčky dodá nemocnice</t>
  </si>
  <si>
    <t>likvidace odpadů</t>
  </si>
  <si>
    <t>bližší specifikace</t>
  </si>
  <si>
    <t>druh práce</t>
  </si>
  <si>
    <t>četnost úklidu</t>
  </si>
  <si>
    <t>17 Příruční sklady na odděleních</t>
  </si>
  <si>
    <t>celoplošné dezinfekční mytí vypuštěného bazénu</t>
  </si>
  <si>
    <t>pololetní práce</t>
  </si>
  <si>
    <t>vysávání a mytí stropního osvětlení</t>
  </si>
  <si>
    <t>čtvrtletní práce</t>
  </si>
  <si>
    <t>celoplošné čištění parním čističem - radiátory, sprchové  kouty, umyvadla, WC</t>
  </si>
  <si>
    <t>měsíční práce</t>
  </si>
  <si>
    <t>dezinfekční mytí odpadkových košů</t>
  </si>
  <si>
    <t>likvidace odpadu</t>
  </si>
  <si>
    <t>dez. otření klik, dveří v okolí klik, vypínačů a el. zásuvek</t>
  </si>
  <si>
    <t>1x (Po - Pá)</t>
  </si>
  <si>
    <t>denní práce</t>
  </si>
  <si>
    <t>16. Rehabilitační oddělení, Nukleární medicína</t>
  </si>
  <si>
    <t>celoplošné čištění parním čističem - radiátory, sprchové kouty, umyvadla, WC a místnost pro očistu pacienta</t>
  </si>
  <si>
    <t xml:space="preserve">saponátové a dez. mytí dveří </t>
  </si>
  <si>
    <t>3x (Po - St - Pá)</t>
  </si>
  <si>
    <t>3x</t>
  </si>
  <si>
    <t>dez. mytí radiátorů</t>
  </si>
  <si>
    <t>celoplošné dez. mytí vstupních dveří na boxy a dělících stěn</t>
  </si>
  <si>
    <t>dezinfekční mytí podlah v kuchyňce</t>
  </si>
  <si>
    <t>dez. otření dveří včetně klik, vypínačů a el. zásuvek</t>
  </si>
  <si>
    <t xml:space="preserve">dez. otření nábytku </t>
  </si>
  <si>
    <t>dez. otření parapetů a ramp</t>
  </si>
  <si>
    <t>dez. otření lokálních osvětlovacích těles u lůžka, na pokoji a v koupelně</t>
  </si>
  <si>
    <t>2x a dále dle potřeby</t>
  </si>
  <si>
    <t>dezinfekční mytí všech volně přístupných ploch a nábytku</t>
  </si>
  <si>
    <t>dezinfekční mytí podlah pokojů, boxů a chodeb</t>
  </si>
  <si>
    <t>15. Čistá část JIP, DIP, ARO, DIOP</t>
  </si>
  <si>
    <t xml:space="preserve">1x   </t>
  </si>
  <si>
    <t>dez. mytí klik, dveří v okolí klik</t>
  </si>
  <si>
    <t>dez. mytí podlahy</t>
  </si>
  <si>
    <t>1x a dále dle potřeby</t>
  </si>
  <si>
    <t>14 Odpad - sklady tříděného odpadu</t>
  </si>
  <si>
    <t>dez. otření lokálních osvětlovacích těles, vypínačů a el. zásuvek</t>
  </si>
  <si>
    <t>dez. otření nábytku a zařízení, z parapetů</t>
  </si>
  <si>
    <t>dez. mytí podlah a dveří</t>
  </si>
  <si>
    <t>13 Zázemí - denní místnost zaměstnanců, WC zaměstnanců</t>
  </si>
  <si>
    <t>dez. mytí podlah</t>
  </si>
  <si>
    <t>12 Úklidové místnosti</t>
  </si>
  <si>
    <t>dez. otření klik, dveří, vypínačů a el. zásuvek</t>
  </si>
  <si>
    <t>saponátové mytí podlahy</t>
  </si>
  <si>
    <t xml:space="preserve">1x </t>
  </si>
  <si>
    <t>úklid rampy</t>
  </si>
  <si>
    <t>úklid</t>
  </si>
  <si>
    <t>dez. otření klik, dveří v okolí klik, vypínačů, el. zásuvek a parapetů</t>
  </si>
  <si>
    <t>5x (Po-Pá)</t>
  </si>
  <si>
    <t>10 Centrální sklad</t>
  </si>
  <si>
    <t>saponátové mytí dveří, klik, parapetů, zábradlí a madel</t>
  </si>
  <si>
    <t>09 Spisovny, úniková schodiště a únikové výtahy</t>
  </si>
  <si>
    <t>mytí omyvatelných stěn a keramických obkladů</t>
  </si>
  <si>
    <t>otření prachu z nábytku, z PC a telefonu</t>
  </si>
  <si>
    <t xml:space="preserve">dez. mytí stolů, židlí a lavic s omyvatelným povrchem </t>
  </si>
  <si>
    <t>mytí radiátorů, vypínačů a el. zásuvek</t>
  </si>
  <si>
    <t>dezinfekční mytí kuchyňské linky, dřezu a umyvadla včetně baterií</t>
  </si>
  <si>
    <t>08 Meditační místnost, zasedací sál ve 4 NP monobloku včetně WC</t>
  </si>
  <si>
    <t>celoplošné mytí osvětlení (vně i uvnitř)</t>
  </si>
  <si>
    <t>2x</t>
  </si>
  <si>
    <t>ošetření nerezových ploch ve výtazích speciálním přípravkem na nerez</t>
  </si>
  <si>
    <t>07 Výtahy (s výjimkou únikových)</t>
  </si>
  <si>
    <t>vysávání a mytí stropního osvětlení + saponátové mytí drátěné výplně schodišťového zábradlí</t>
  </si>
  <si>
    <t>saponátové mytí všech dveří</t>
  </si>
  <si>
    <t>čištění chodeb parním strojem (s odsunutím nábytku)</t>
  </si>
  <si>
    <t>otření informačních tabulí a vypínačů, příp.el.zásuvek</t>
  </si>
  <si>
    <t>dez. mytí omyvatelných stěn a keramických obkladů</t>
  </si>
  <si>
    <t>celoplošné čištění parním čističem - radiátory, WC, umyvadla včetně příslušenství</t>
  </si>
  <si>
    <t>1x společné prostory SO01 a SO02, chodby a WC</t>
  </si>
  <si>
    <t>otírání prachu z parapetů a přídavných zařízení navlhko</t>
  </si>
  <si>
    <t>stírání prachu z nábytku a z vybavení vstupní haly</t>
  </si>
  <si>
    <t>vysávání rohože ve vstupní hale</t>
  </si>
  <si>
    <t xml:space="preserve">1x a dále dle potřeby  </t>
  </si>
  <si>
    <t>vstupní hala a přístupové chodby čištění parním strojem</t>
  </si>
  <si>
    <t>dezinfekční mytí dveří včetně skleněných výplní</t>
  </si>
  <si>
    <t>dez. otírání madel a zábradlí navlhko</t>
  </si>
  <si>
    <t xml:space="preserve">dez. mytí židlí a lavic s omyvatelným povrchem </t>
  </si>
  <si>
    <t xml:space="preserve">dez. mytí podlah a schodiště </t>
  </si>
  <si>
    <t>06 Společné prostory SO 1 a SO 2, Chodby a schodiště, úniková schodiště, WC</t>
  </si>
  <si>
    <t>odsávání výustků vzduchotechniky</t>
  </si>
  <si>
    <t>dezinfekční mytí radiátorů</t>
  </si>
  <si>
    <t>úklid po servisních činnostech</t>
  </si>
  <si>
    <t>čištění koleček nábytku a přístrojů od nečistot</t>
  </si>
  <si>
    <t>dezinfekční mytí stěn s antibakteriálním nátěrem od podlahy ke stropu (přípravny, umývárny, sterilní sklady)</t>
  </si>
  <si>
    <t>měsíční práce (velký úklid)</t>
  </si>
  <si>
    <t>doplnění čistých galoší</t>
  </si>
  <si>
    <t>doplnění</t>
  </si>
  <si>
    <t>dezinfekční mytí podlahy - sály, přípravny, umývárny</t>
  </si>
  <si>
    <t>dezinfekční mytí povrchů, použitého nábytku a předmětů - sály, přípravny, umývárny</t>
  </si>
  <si>
    <t>mezi operacemi</t>
  </si>
  <si>
    <t>dezinfekční mytí stropů kromě laminárního pole</t>
  </si>
  <si>
    <t>po skončení operačního programu + po septickém výkonu</t>
  </si>
  <si>
    <t>dezinfekční mytí stěn od podlahy ke stropu - pouze operační sály</t>
  </si>
  <si>
    <t>dezinfekční mytí podlah a povrchů</t>
  </si>
  <si>
    <t>dezinfekční mytí koleček nábytku a přístrojů od nečistot</t>
  </si>
  <si>
    <t>dezinfekce klik a dveří</t>
  </si>
  <si>
    <t>dezinfekce povrchů nábytku a ostatních předmětů dle harmonogramu COS</t>
  </si>
  <si>
    <t>2x před a po operačním programu</t>
  </si>
  <si>
    <t xml:space="preserve">3x </t>
  </si>
  <si>
    <t>3x a dále dle potřeby</t>
  </si>
  <si>
    <r>
      <t xml:space="preserve">CS + COS 1 NP + 3 NP aseptická zóna </t>
    </r>
    <r>
      <rPr>
        <sz val="10"/>
        <color theme="1"/>
        <rFont val="Calibri"/>
        <family val="2"/>
        <charset val="238"/>
        <scheme val="minor"/>
      </rPr>
      <t>(sály 3016,3020,3022,1030,1032,1036), přípravny (3016,3018,3021,1028,1031,1035), umývárny (3015,3019,1029,1034), sterilní sklady (3049,3050,1033,1037), sekční sál + umývárna (5147,5148)</t>
    </r>
  </si>
  <si>
    <t>dezinfekční mytí krytů zářivkových těles</t>
  </si>
  <si>
    <t xml:space="preserve">dezinfekční mytí stěn s omyvatelným nátěrem </t>
  </si>
  <si>
    <t xml:space="preserve">měsíční práce </t>
  </si>
  <si>
    <t>saponátové mytí dveří a dez. mytí klik</t>
  </si>
  <si>
    <t>dezinfekce povrchů nábytku a předmětů (vozíky, stolky, tlakové lahve)</t>
  </si>
  <si>
    <t xml:space="preserve">2x </t>
  </si>
  <si>
    <r>
      <t xml:space="preserve">COS 3 NP nečistá zóna </t>
    </r>
    <r>
      <rPr>
        <sz val="10"/>
        <color theme="1"/>
        <rFont val="Calibri"/>
        <family val="2"/>
        <charset val="238"/>
        <scheme val="minor"/>
      </rPr>
      <t>(místnost 3001,3002,3028)</t>
    </r>
  </si>
  <si>
    <t>péče o směšovače dezinfekčních roztoků - doplňování roztoků</t>
  </si>
  <si>
    <t>dezinfekční mytí dveří</t>
  </si>
  <si>
    <t>dezinfekční mytí omyvatelného nátěru na chodbě</t>
  </si>
  <si>
    <t>transport operačních galoší na a z centrální sterilizace</t>
  </si>
  <si>
    <t>kontnrola a doplnění operačních galoší ve vstupních filtrech</t>
  </si>
  <si>
    <t>dezinfekce klik u dveří</t>
  </si>
  <si>
    <t>dezinfekce povrchů nábytku a všech předmětů od podlahy ke stropu (služební pokoje, sklady, technické místnosti)</t>
  </si>
  <si>
    <t>dezinfekce povrchů nábytku a všech předmětů od podlahy ke stropu (chodba a vstupní filtry)</t>
  </si>
  <si>
    <t>dezinfekční mytí podlah a výměna adhezivní rohože</t>
  </si>
  <si>
    <r>
      <t xml:space="preserve">COS 1 NP + 3 NP čistá zóna </t>
    </r>
    <r>
      <rPr>
        <sz val="10"/>
        <color theme="1"/>
        <rFont val="Calibri"/>
        <family val="2"/>
        <charset val="238"/>
        <scheme val="minor"/>
      </rPr>
      <t>(sklady 1039, 1044, 3011, 3027), chodby (1022, 3006, 3007, 3024), služební pokoje (1040,1041,3003,3005,3005a,3009,3010) technické místnosti (1043,3023,3025), vstupní filtry (1024,1026,1038,1045,3029,3032), toalety (1025,1025a,1027,1027a,1042,3030,3031,3033,3034,3009a,5146)</t>
    </r>
  </si>
  <si>
    <t>05 Operační sály včetně přilehlých místností,  zákrokové sály při oddělení, sekční sál, centrální sterilizace</t>
  </si>
  <si>
    <t>04 Kanceláře, lékařské pokoje, centrální šatny, vrátnice</t>
  </si>
  <si>
    <t>celoplošné čištění parním čističem - radiátory, sprchové kouty, WC, dřezy</t>
  </si>
  <si>
    <t xml:space="preserve">saponátové mytí dveří </t>
  </si>
  <si>
    <t>dezinfekční mytí celých dveří</t>
  </si>
  <si>
    <t>dezinfekční mytí podlah v čistících místnostech</t>
  </si>
  <si>
    <t>dezinfekční mytí podlah - přilehlých prostor laboratoří</t>
  </si>
  <si>
    <t>dezinfekční mytí podlah - pouze prostor laboratoří a odběrových místností</t>
  </si>
  <si>
    <t>03 Laboratoře a odběrové místnosti</t>
  </si>
  <si>
    <t xml:space="preserve">celoplošné čištění parním čističem - radiátory, sprchové kouty, umyvadla a WC </t>
  </si>
  <si>
    <t xml:space="preserve">mytí stěn - v případě antibakter. nátěrů - běžné otření s dezinfekcí (celá plocha) u nátěrů PIGROL otření znečištěných ploch  -  týká se pouze endospopických pracovišť                                                                                                                                                                                                   </t>
  </si>
  <si>
    <t>dezinfekční mytí podlah v čistících místnostech a v příručních skladech</t>
  </si>
  <si>
    <t>dez. otření klik, okenních klik, vypínačů a el. zásuvek</t>
  </si>
  <si>
    <t>1x (ostatní ambulantní pracoviště) pouze Po-Pá</t>
  </si>
  <si>
    <t>1x a dále dle potřeby RDG pracoviště</t>
  </si>
  <si>
    <t>2x (chirurgie, interna příjmová + GIT amb., dialýza, dětské, ORL, oční)</t>
  </si>
  <si>
    <t>dezinfekční mytí podlah na jídelně a v kuchyňce, čistících místnostech a ve skladech na odděleních</t>
  </si>
  <si>
    <t>dez. otření klik, dveří v okolí klik, okenních klik, vypínačů a el. zásuvek</t>
  </si>
  <si>
    <t xml:space="preserve">dez. otření nábytku </t>
  </si>
  <si>
    <t xml:space="preserve">dez. otření parapetů </t>
  </si>
  <si>
    <t>dezinfekční mytí podlah na přípravnách a vyšetřovnách při lůžkových odděleních</t>
  </si>
  <si>
    <t xml:space="preserve"> 2x</t>
  </si>
  <si>
    <t>dezinfekční mytí podlah na pokojích (včetně sociálního zařízení), chodbách (1x s odsunutím stolu, židlí, postelí, stolků a umytí prostor pod nimi)</t>
  </si>
  <si>
    <t>01 Lůžkové</t>
  </si>
  <si>
    <t>Harmonogram prováděných prací</t>
  </si>
  <si>
    <t>č.p. 211 (Patologie)</t>
  </si>
  <si>
    <t>č.p. 202 (Sociální lůžka)</t>
  </si>
  <si>
    <t>č.p. 681 (Nukl. medicína)</t>
  </si>
  <si>
    <t>č.p. 164 (Patologie kanceláře)</t>
  </si>
  <si>
    <t>č.p. 204 (Biochemie, DIOP)</t>
  </si>
  <si>
    <t>č.p. 210 (Psychiatrie, LDN)</t>
  </si>
  <si>
    <t xml:space="preserve">Budova </t>
  </si>
  <si>
    <t>Seznam dávkovačů - mýdlo, dezinfekce, toaletní papír, papírové ručníky</t>
  </si>
  <si>
    <t>č.p. 871 (Plicní)</t>
  </si>
  <si>
    <t>č.p. 684 (ubytovna)</t>
  </si>
  <si>
    <t>Pol B č.p. 789</t>
  </si>
  <si>
    <t>Pol C č.p. 788</t>
  </si>
  <si>
    <t>č.p. 788 Pol C</t>
  </si>
  <si>
    <t>č.p. 789 Pol B</t>
  </si>
  <si>
    <t>Imuno. a alergologie</t>
  </si>
  <si>
    <t>304.1</t>
  </si>
  <si>
    <t>304.2</t>
  </si>
  <si>
    <t>Neurologie dětská</t>
  </si>
  <si>
    <t>Podatelna</t>
  </si>
  <si>
    <t xml:space="preserve">č.p. 684 </t>
  </si>
  <si>
    <t>Ubytovna</t>
  </si>
  <si>
    <t>Ambulance - převlékací box</t>
  </si>
  <si>
    <t>Ambulance - spirometrie</t>
  </si>
  <si>
    <t>Ambulance - oční (OCT)</t>
  </si>
  <si>
    <t>Ambulance - rehabilitace - děti</t>
  </si>
  <si>
    <t>Ambulance - hematologická</t>
  </si>
  <si>
    <t>WC - personál,umývárna</t>
  </si>
  <si>
    <t>Bezbariér. WC - pohotovost</t>
  </si>
  <si>
    <t>Bezbariér. WC - pacienti (personál)</t>
  </si>
  <si>
    <t>Bezbariér. WC - pacienti + předsíň</t>
  </si>
  <si>
    <t>Bezbariér. WC - pacienti M</t>
  </si>
  <si>
    <t>Bezbariér. WC - pacienti Ž</t>
  </si>
  <si>
    <t>Bezbariér. WC</t>
  </si>
  <si>
    <t>WC - pacienti Ž - ambulance</t>
  </si>
  <si>
    <t>Bezbariér. WC pacienti - ambulance</t>
  </si>
  <si>
    <t>WC - pacienti M - ambulance</t>
  </si>
  <si>
    <t xml:space="preserve">WC - pacienti </t>
  </si>
  <si>
    <t>WC - jídelna</t>
  </si>
  <si>
    <t>WC - pacienti Ž</t>
  </si>
  <si>
    <t>WC - pacienti M</t>
  </si>
  <si>
    <t>WC - personál u kanceláří</t>
  </si>
  <si>
    <t xml:space="preserve">Bezbariér. WC - pacienti + předsíň </t>
  </si>
  <si>
    <t>Čekárna, chodba</t>
  </si>
  <si>
    <t>Čekárna - ambulance - pohotovost</t>
  </si>
  <si>
    <t>Čekárna - ambulance</t>
  </si>
  <si>
    <t>Čekárna - ambulance - dětské</t>
  </si>
  <si>
    <t>Čistící místnost - OS</t>
  </si>
  <si>
    <t>Čistící místnost - JIP</t>
  </si>
  <si>
    <t>Čistící místnost - ARO</t>
  </si>
  <si>
    <t xml:space="preserve">Denní místnost zaměstnanců </t>
  </si>
  <si>
    <t>Denní místnost zaměstnanců - sanitáři</t>
  </si>
  <si>
    <t>Denní místnost pacienti</t>
  </si>
  <si>
    <t>Denní místnost zaměstnanců - sestry</t>
  </si>
  <si>
    <t>CS - steril. část</t>
  </si>
  <si>
    <t>Filtr - personál</t>
  </si>
  <si>
    <t>Chodba - COS + CS</t>
  </si>
  <si>
    <t>Chodba - zádveří</t>
  </si>
  <si>
    <t>Kancelář MTZ</t>
  </si>
  <si>
    <t xml:space="preserve">Kancelář techniků </t>
  </si>
  <si>
    <t xml:space="preserve">Kancelář   </t>
  </si>
  <si>
    <t>Kancelář - vrchní sestra</t>
  </si>
  <si>
    <t>Kartotéka</t>
  </si>
  <si>
    <t>Koupelna - personál</t>
  </si>
  <si>
    <t>Koupelna - bezbariér. pacienti</t>
  </si>
  <si>
    <t>Koupelna - pacienti</t>
  </si>
  <si>
    <t>Odpočinková místnost - pacienti</t>
  </si>
  <si>
    <t>Odpočinková místnost - gastro</t>
  </si>
  <si>
    <t>Ostraha, EZS - velín</t>
  </si>
  <si>
    <t>Pokoj psychologa</t>
  </si>
  <si>
    <t>Protokol, odpočinková místnost</t>
  </si>
  <si>
    <t>Předšíň</t>
  </si>
  <si>
    <t>Předsíň WC pacienti Ž</t>
  </si>
  <si>
    <t>Předsíň WC pacienti M</t>
  </si>
  <si>
    <t>Příprava, buzení pac.- zákrok. sál 3</t>
  </si>
  <si>
    <t>Rampa + schodiště</t>
  </si>
  <si>
    <t>RDG pracoviště - nepoužívané</t>
  </si>
  <si>
    <t>Samostatný box (6-té lůžko)</t>
  </si>
  <si>
    <t>Sestra - dokumentace</t>
  </si>
  <si>
    <t>Sesterna + sanitáři</t>
  </si>
  <si>
    <t>Schodiště + výtah</t>
  </si>
  <si>
    <t>Schodiště (výtah)</t>
  </si>
  <si>
    <t xml:space="preserve">Sklad špinavého prádla   </t>
  </si>
  <si>
    <t>Sklad tříděného odpadu</t>
  </si>
  <si>
    <t>Sklad chlazeného odpadu</t>
  </si>
  <si>
    <t>Sklad odpadu</t>
  </si>
  <si>
    <t>Sklad čistého prádla</t>
  </si>
  <si>
    <t>Sklad MTZ</t>
  </si>
  <si>
    <t>Sklad prádla</t>
  </si>
  <si>
    <t>Sklad špinavého prádla</t>
  </si>
  <si>
    <t>Společné prostory vč. schodišť</t>
  </si>
  <si>
    <t>Společné prostory</t>
  </si>
  <si>
    <t>Vyšetřovna - lékař</t>
  </si>
  <si>
    <t xml:space="preserve">Sprchy - personál M </t>
  </si>
  <si>
    <t>Sprchy - personál Ž</t>
  </si>
  <si>
    <t>Sprchy - pacienti</t>
  </si>
  <si>
    <t>Sprchy - personál</t>
  </si>
  <si>
    <t xml:space="preserve">Sprchy  </t>
  </si>
  <si>
    <t xml:space="preserve">Sprchy </t>
  </si>
  <si>
    <t>Sprchy</t>
  </si>
  <si>
    <t xml:space="preserve">Sprchy   </t>
  </si>
  <si>
    <t>Sprchy - bezbariér. pacienti</t>
  </si>
  <si>
    <t>Sprchy - bezbariér.</t>
  </si>
  <si>
    <t>Sprchy - personál - CS</t>
  </si>
  <si>
    <t>Sprchy - personál M - OS</t>
  </si>
  <si>
    <t>Sprchy - personál Ž - OS</t>
  </si>
  <si>
    <t>Sprchy - M</t>
  </si>
  <si>
    <t>Sprchy - Ž</t>
  </si>
  <si>
    <t>Šatna ženy</t>
  </si>
  <si>
    <t>Šatnový filtr - pacienti - Ž</t>
  </si>
  <si>
    <t>Šatny - personál Ž - čistá</t>
  </si>
  <si>
    <t>Šatna - pacienti</t>
  </si>
  <si>
    <t>Technická místnost</t>
  </si>
  <si>
    <t>Úklidová místnost</t>
  </si>
  <si>
    <t>Úklid a mytí nástrojů</t>
  </si>
  <si>
    <t>Umývárna pacienti</t>
  </si>
  <si>
    <t>Umývárna skla</t>
  </si>
  <si>
    <t>Umývárna + WC - muži</t>
  </si>
  <si>
    <t>Umývárna + WC - ženy</t>
  </si>
  <si>
    <t xml:space="preserve">Vrchní sestra </t>
  </si>
  <si>
    <t xml:space="preserve">epoxidový nátěr </t>
  </si>
  <si>
    <t>homogenní PVC, elektrostatické</t>
  </si>
  <si>
    <t>homogenní PVC, elektrostaticky vodivé</t>
  </si>
  <si>
    <t>homogenní PVC, elektrostaticky vodivé, položené do uzemněné elektrostaticky vodivé stěrky</t>
  </si>
  <si>
    <t>keramická dlažba protiskluzná</t>
  </si>
  <si>
    <t>keramická dlažba velkoformátová</t>
  </si>
  <si>
    <t>PVC zátěžové, homogenní</t>
  </si>
  <si>
    <t>SO01 (monoblok)</t>
  </si>
  <si>
    <t>SO02 (monoblok)</t>
  </si>
  <si>
    <t>SO03 (monoblok)</t>
  </si>
  <si>
    <t>SO10 (vrátnice)</t>
  </si>
  <si>
    <t>č.p. 681 (Nukleární medicína)</t>
  </si>
  <si>
    <r>
      <t>plocha (m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  <r>
      <rPr>
        <b/>
        <sz val="12"/>
        <color theme="1"/>
        <rFont val="Calibri"/>
        <family val="2"/>
        <charset val="238"/>
        <scheme val="minor"/>
      </rPr>
      <t>)</t>
    </r>
  </si>
  <si>
    <t>č. p. 684 (ubytovna)</t>
  </si>
  <si>
    <t>Počet z Číslo místnosti</t>
  </si>
  <si>
    <t>Popisky sloupců</t>
  </si>
  <si>
    <t>Sociální lůžka</t>
  </si>
  <si>
    <t>počet místností</t>
  </si>
  <si>
    <t>499 (dialýza, tech., Transfuzní odd.)</t>
  </si>
  <si>
    <t>499 (dialýza, technické, Transfuzní odd.)</t>
  </si>
  <si>
    <t>Zasedací místnost</t>
  </si>
  <si>
    <t>pytle s odpadem musí být pracovníkem úklidové firmy uzavřeny a popsány názvem oddělení, datem uložení a osobou, která odpad odnesla</t>
  </si>
  <si>
    <t xml:space="preserve">mytí stěn - v případě antibakter. nátěrů - běžné otření s dezinfekcí (celá plocha), u nátěrů PIGROL otření znečištěných ploch                                                                                                                                                                                                     </t>
  </si>
  <si>
    <t>dezinfekční mytí podlah (1x s odsunutím židlí, instrumentačních stolků a umytí prostor pod nimi)</t>
  </si>
  <si>
    <r>
      <t xml:space="preserve">dez. otření nábytku   </t>
    </r>
    <r>
      <rPr>
        <b/>
        <sz val="10"/>
        <rFont val="Calibri"/>
        <family val="2"/>
        <charset val="238"/>
        <scheme val="minor"/>
      </rPr>
      <t xml:space="preserve">  </t>
    </r>
  </si>
  <si>
    <r>
      <t xml:space="preserve">dez. otření nábytku a lednic  </t>
    </r>
    <r>
      <rPr>
        <b/>
        <sz val="10"/>
        <rFont val="Calibri"/>
        <family val="2"/>
        <charset val="238"/>
        <scheme val="minor"/>
      </rPr>
      <t xml:space="preserve">  </t>
    </r>
  </si>
  <si>
    <t xml:space="preserve">mytí stěn - v případě antibakter. nátěrů - běžné otření s dezinfekcí (celá plocha) u nátěrů PIGROL otření znečištěných ploch  </t>
  </si>
  <si>
    <r>
      <t xml:space="preserve">otření  nábytku   </t>
    </r>
    <r>
      <rPr>
        <b/>
        <sz val="10"/>
        <rFont val="Calibri"/>
        <family val="2"/>
        <charset val="238"/>
        <scheme val="minor"/>
      </rPr>
      <t xml:space="preserve">  </t>
    </r>
  </si>
  <si>
    <t>dezinfekční mytí podlah a povrchů (místnost 3049, 3050, 1033, 1037)</t>
  </si>
  <si>
    <t>dez. mytí stěn, stropů a dveří (v každém patře) výtahů, vysání vodicích drážek dveří, mytí sedátek</t>
  </si>
  <si>
    <t>dez. mytí umyvadel, WC  (mísa i prkénko, nutno označit datem a časem výměny dezinfekce a podpisem osoby, která roztok měnila), dveří, zásobníků na ručníky, dávkovačů mýdla a desinfekce, dez. mytí klik a dveří v okolí klik</t>
  </si>
  <si>
    <t>dez. mytí stěn, stropů a dveří (v každém patře) výtahů, vysání vodicích drážek dveří, vysávání pavučin</t>
  </si>
  <si>
    <t>11 Technické</t>
  </si>
  <si>
    <t>dez. mytí umyvadla, výlevky, dlaždic okolo umyvadla, baterií</t>
  </si>
  <si>
    <t>dez. mytí polic, stojanů na pytle s odpadem, dveří, úklidových vozíků</t>
  </si>
  <si>
    <t xml:space="preserve">dez. otření parapetů, lavic a židlí s omyvatelným povrchem               </t>
  </si>
  <si>
    <r>
      <t xml:space="preserve">dez. otření nábytku, dez. otření zábradlí a madel u zábradlí </t>
    </r>
    <r>
      <rPr>
        <b/>
        <sz val="10"/>
        <rFont val="Calibri"/>
        <family val="2"/>
        <charset val="238"/>
        <scheme val="minor"/>
      </rPr>
      <t xml:space="preserve">  </t>
    </r>
  </si>
  <si>
    <r>
      <rPr>
        <b/>
        <sz val="10"/>
        <rFont val="Calibri"/>
        <family val="2"/>
        <charset val="238"/>
      </rPr>
      <t>na RHB</t>
    </r>
    <r>
      <rPr>
        <sz val="10"/>
        <rFont val="Calibri"/>
        <family val="2"/>
        <charset val="238"/>
      </rPr>
      <t xml:space="preserve"> omýt okraj bazénu, umýt protiskluzovou podlahu speciálními mopy (vodoléčebný sál, převlékací box, sprcha)</t>
    </r>
  </si>
  <si>
    <t xml:space="preserve">mytí stěn - v případě antibakter. nátěrů - běžné otření s dezinfekcí (celá plocha) u nátěrů PIGROL otření znečištěných ploch                                                                                                                                                                                                   </t>
  </si>
  <si>
    <t>dez. mytí podlah, nábytku a radiátorů ve skladu, parapetů</t>
  </si>
  <si>
    <r>
      <rPr>
        <sz val="7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saponátové mytí podlahy (s odsunutím židlí a lavic, přilehlých ploch a parapetů</t>
    </r>
  </si>
  <si>
    <t>Dodavatel nakupuje a doplňuje mýdlo, dezinfekce, toaletní papír, papírové ručníky</t>
  </si>
  <si>
    <t>kompletní dezinfekční mytí umyvadel, dřezů včetně baterií, WC (mísa i prkénko, nutno označit datem a časem výměny dezinfekce a podpisem osoby, která roztok měnila) + sprchového koutu</t>
  </si>
  <si>
    <t>kompletní dezinfekční mytí umyvadel, dřezů včetně baterií,  WC (mísa i prkénko, nutno označit datem a časem výměny dezinfekce a podpisem osoby, která roztok měnila) + sprchového koutu</t>
  </si>
  <si>
    <t>kompletní dezinfekční mytí umyvadel, dřezů včetně baterií, WC (mísa i prkénko, nutno označit datem a časem výměny dezinfekce a podpisem osoby, která roztok měnila) + sprchového koutu, dřezů</t>
  </si>
  <si>
    <t>dez. mytí umyvadel, dřezů včetně baterií, WC  (mísa i prkénko, nutno označit datem a časem výměny dezinfekce a podpisem osoby, která roztok měnila), dveří, zásobníků na ručníky, dávkovačů mýdla a dezinfekce + sprchového koutu/koupelen, dřezů</t>
  </si>
  <si>
    <t>kompletní dezinfekční mytí umyvadel, dřezů včetně baterií,  a baterií , WC (mísa i prkénko, nutno označit datem a časem výměny dezinfekce a podpisem osoby, která roztok měnila) + sprchového koutu/koupelen, dřezů</t>
  </si>
  <si>
    <t>kompletní dezinfekční mytí umyvadel, dřezů včetně baterií,  a baterií , WC pro veřejnost (mísa i prkénko, nutno označit datem a časem výměny dezinfekce a podpisem osoby, která roztok měnila)</t>
  </si>
  <si>
    <t>dez. mytí umyvadel, dřezů včetně baterií, WC  (mísa i prkénko, nutno označit datem a časem výměny dezinfekce a podpisem osoby, která roztok měnila), dveří, zásobníků na ručníky, dávkovačů mýdla a desinfekce</t>
  </si>
  <si>
    <t>kompletní dezinfekční mytí umyvadel, dřezů včetně baterií, WC  (mísa i prkénko, nutno označit datem a časem výměny dezinfekce a podpisem osoby, která roztok měnila), dřezů a kuchyňské linky</t>
  </si>
  <si>
    <t>kompletní celoplošné dezinfekční mytí umyvadel,  dřezů včetně baterií, WC  (mísa i prkénko, nutno označit datem a časem výměny dezinfekce a podpisem osoby, která roztok měnila), místnosti pro očistu pacienta</t>
  </si>
  <si>
    <t>kompletní dezinfekční mytí umyvadel, dřezů včetně baterií, WC (mísa i prkénko, nutno označit datem a časem výměny dezinfekce a podpisem osoby, která roztok měnila) + koupelny (sprchového koutu), dřezů</t>
  </si>
  <si>
    <t>vyprazdňování odpadkových košů (s nebezpečným a ostatním odpadem) s ohledem na zásady třídění odpadů a otření povrchů a vytření  košů navlhko (vyhl.334/2023 Sb.)</t>
  </si>
  <si>
    <t>vyprazdňování odpadkových košů (s nebezpečným a ostatním odpadem) s ohledem na zásady třídění odpadů a otření povrchů a vytření  košů navlhko (vyhl. 334/2023 Sb.)</t>
  </si>
  <si>
    <t>vyprazdňování odpadkových košů (s nebezpečným a ostatním odpadem) s ohledem na zásady třídění odpadů a otření povrchů a vytření  košů navlhko (vyhl 334/2023 Sb.)</t>
  </si>
  <si>
    <t>odnesení  odpadu (nebezpečný, ostatní a tekutý odpad) na určené místo v areálu nemocnice - na centrální úložiště odpadu, pytle dodá nemocnice</t>
  </si>
  <si>
    <t>odnesení  odpadu (nebezpečný, ostatní a tekutý odpad) na určené místo v areálu nemocnice - na centrální úložiště odpadu, pytle dodá úklidová firma</t>
  </si>
  <si>
    <t>kompletní celoplošné dezinfekční mytí umyvadel, dřezů včetně baterií, WC (mísa i prkénko), sprchového koutu, koupelny a místnosti pro očistu pacienta, výměna dezinfekčního roztoku na WC (nutno označit datem a časem výměny a podpisem osoby, která roztok měnila)</t>
  </si>
  <si>
    <t>Příloha č. 1 ZD - Prostory, kategorie a harmonogram úklidu a prací</t>
  </si>
  <si>
    <t>02 Vyšetřovny, ambulance, endoskopická pracoviště</t>
  </si>
  <si>
    <t>1x a dále dle potřeby, 1x denně na pracovišti v režimu Po - Pá</t>
  </si>
  <si>
    <t>Podrobnosti pro Součet z Plocha – oddělení: LDN, Kategorie: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</si>
</sst>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0.0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 tint="0.49998474074526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u/>
      <sz val="12"/>
      <name val="Calibri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3" fillId="0" borderId="0"/>
  </cellStyleXfs>
  <cellXfs count="5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164" fontId="2" fillId="0" borderId="0" xfId="0" applyNumberFormat="1" applyFont="1" applyAlignment="1">
      <alignment horizontal="center"/>
    </xf>
    <xf numFmtId="4" fontId="1" fillId="2" borderId="0" xfId="1" applyNumberFormat="1" applyFont="1" applyFill="1" applyBorder="1" applyAlignment="1" applyProtection="1"/>
    <xf numFmtId="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2" borderId="0" xfId="0" applyNumberFormat="1" applyFont="1" applyFill="1"/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164" fontId="10" fillId="0" borderId="0" xfId="0" applyNumberFormat="1" applyFont="1" applyAlignment="1">
      <alignment wrapText="1"/>
    </xf>
    <xf numFmtId="0" fontId="1" fillId="0" borderId="16" xfId="0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/>
    </xf>
    <xf numFmtId="4" fontId="10" fillId="0" borderId="16" xfId="0" applyNumberFormat="1" applyFont="1" applyBorder="1" applyAlignment="1">
      <alignment vertical="center"/>
    </xf>
    <xf numFmtId="4" fontId="1" fillId="2" borderId="16" xfId="0" applyNumberFormat="1" applyFont="1" applyFill="1" applyBorder="1" applyAlignment="1">
      <alignment horizontal="center" wrapText="1"/>
    </xf>
    <xf numFmtId="4" fontId="2" fillId="0" borderId="16" xfId="0" applyNumberFormat="1" applyFont="1" applyBorder="1"/>
    <xf numFmtId="3" fontId="2" fillId="2" borderId="16" xfId="0" applyNumberFormat="1" applyFont="1" applyFill="1" applyBorder="1"/>
    <xf numFmtId="164" fontId="2" fillId="0" borderId="16" xfId="0" applyNumberFormat="1" applyFont="1" applyBorder="1" applyAlignment="1">
      <alignment horizontal="center"/>
    </xf>
    <xf numFmtId="1" fontId="2" fillId="0" borderId="16" xfId="1" applyNumberFormat="1" applyFont="1" applyBorder="1" applyAlignment="1" applyProtection="1">
      <alignment horizontal="center"/>
    </xf>
    <xf numFmtId="4" fontId="2" fillId="2" borderId="16" xfId="1" applyNumberFormat="1" applyFont="1" applyFill="1" applyBorder="1" applyAlignment="1" applyProtection="1">
      <alignment horizontal="center"/>
    </xf>
    <xf numFmtId="1" fontId="1" fillId="4" borderId="19" xfId="0" applyNumberFormat="1" applyFont="1" applyFill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4" fontId="1" fillId="2" borderId="21" xfId="0" applyNumberFormat="1" applyFont="1" applyFill="1" applyBorder="1" applyAlignment="1">
      <alignment horizontal="center" wrapText="1"/>
    </xf>
    <xf numFmtId="164" fontId="2" fillId="0" borderId="20" xfId="0" applyNumberFormat="1" applyFont="1" applyBorder="1" applyAlignment="1">
      <alignment horizontal="center"/>
    </xf>
    <xf numFmtId="4" fontId="2" fillId="2" borderId="21" xfId="1" applyNumberFormat="1" applyFont="1" applyFill="1" applyBorder="1" applyAlignment="1" applyProtection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3" fontId="10" fillId="0" borderId="21" xfId="0" applyNumberFormat="1" applyFont="1" applyBorder="1" applyAlignment="1">
      <alignment horizontal="center" vertical="center"/>
    </xf>
    <xf numFmtId="0" fontId="2" fillId="0" borderId="20" xfId="0" applyFont="1" applyBorder="1"/>
    <xf numFmtId="1" fontId="2" fillId="0" borderId="21" xfId="0" applyNumberFormat="1" applyFont="1" applyBorder="1" applyAlignment="1">
      <alignment horizontal="center"/>
    </xf>
    <xf numFmtId="0" fontId="2" fillId="0" borderId="25" xfId="0" applyFont="1" applyBorder="1"/>
    <xf numFmtId="4" fontId="2" fillId="0" borderId="26" xfId="0" applyNumberFormat="1" applyFont="1" applyBorder="1"/>
    <xf numFmtId="3" fontId="2" fillId="2" borderId="26" xfId="0" applyNumberFormat="1" applyFont="1" applyFill="1" applyBorder="1"/>
    <xf numFmtId="1" fontId="2" fillId="0" borderId="27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1" fontId="2" fillId="0" borderId="26" xfId="1" applyNumberFormat="1" applyFont="1" applyBorder="1" applyAlignment="1" applyProtection="1">
      <alignment horizontal="center"/>
    </xf>
    <xf numFmtId="4" fontId="2" fillId="2" borderId="26" xfId="1" applyNumberFormat="1" applyFont="1" applyFill="1" applyBorder="1" applyAlignment="1" applyProtection="1">
      <alignment horizontal="center"/>
    </xf>
    <xf numFmtId="4" fontId="2" fillId="2" borderId="27" xfId="1" applyNumberFormat="1" applyFont="1" applyFill="1" applyBorder="1" applyAlignment="1" applyProtection="1">
      <alignment horizontal="center"/>
    </xf>
    <xf numFmtId="164" fontId="2" fillId="0" borderId="26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" fontId="1" fillId="0" borderId="23" xfId="0" applyNumberFormat="1" applyFont="1" applyBorder="1" applyAlignment="1">
      <alignment vertical="center"/>
    </xf>
    <xf numFmtId="1" fontId="1" fillId="0" borderId="24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4" fontId="1" fillId="3" borderId="23" xfId="0" applyNumberFormat="1" applyFont="1" applyFill="1" applyBorder="1" applyAlignment="1" applyProtection="1">
      <alignment horizontal="center" vertical="center"/>
      <protection locked="0"/>
    </xf>
    <xf numFmtId="4" fontId="1" fillId="2" borderId="24" xfId="0" applyNumberFormat="1" applyFont="1" applyFill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4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Border="1"/>
    <xf numFmtId="4" fontId="2" fillId="0" borderId="29" xfId="0" applyNumberFormat="1" applyFont="1" applyBorder="1"/>
    <xf numFmtId="3" fontId="2" fillId="2" borderId="29" xfId="0" applyNumberFormat="1" applyFont="1" applyFill="1" applyBorder="1"/>
    <xf numFmtId="1" fontId="2" fillId="0" borderId="30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" fontId="2" fillId="0" borderId="29" xfId="1" applyNumberFormat="1" applyFont="1" applyBorder="1" applyAlignment="1" applyProtection="1">
      <alignment horizontal="center"/>
    </xf>
    <xf numFmtId="4" fontId="2" fillId="2" borderId="29" xfId="1" applyNumberFormat="1" applyFont="1" applyFill="1" applyBorder="1" applyAlignment="1" applyProtection="1">
      <alignment horizontal="center"/>
    </xf>
    <xf numFmtId="4" fontId="2" fillId="2" borderId="30" xfId="1" applyNumberFormat="1" applyFont="1" applyFill="1" applyBorder="1" applyAlignment="1" applyProtection="1">
      <alignment horizontal="center"/>
    </xf>
    <xf numFmtId="164" fontId="2" fillId="0" borderId="29" xfId="0" applyNumberFormat="1" applyFont="1" applyBorder="1" applyAlignment="1">
      <alignment horizontal="center"/>
    </xf>
    <xf numFmtId="0" fontId="1" fillId="0" borderId="31" xfId="0" applyFont="1" applyBorder="1" applyAlignment="1">
      <alignment horizontal="left"/>
    </xf>
    <xf numFmtId="4" fontId="1" fillId="2" borderId="32" xfId="1" applyNumberFormat="1" applyFont="1" applyFill="1" applyBorder="1" applyAlignment="1" applyProtection="1"/>
    <xf numFmtId="3" fontId="2" fillId="2" borderId="32" xfId="0" applyNumberFormat="1" applyFont="1" applyFill="1" applyBorder="1"/>
    <xf numFmtId="43" fontId="1" fillId="0" borderId="32" xfId="1" applyFont="1" applyBorder="1" applyAlignment="1" applyProtection="1"/>
    <xf numFmtId="43" fontId="1" fillId="0" borderId="33" xfId="1" applyFont="1" applyBorder="1" applyAlignment="1" applyProtection="1">
      <alignment horizontal="center"/>
    </xf>
    <xf numFmtId="43" fontId="1" fillId="0" borderId="31" xfId="1" applyFont="1" applyBorder="1" applyAlignment="1" applyProtection="1">
      <alignment horizontal="center"/>
    </xf>
    <xf numFmtId="43" fontId="1" fillId="0" borderId="32" xfId="1" applyFont="1" applyBorder="1" applyAlignment="1" applyProtection="1">
      <alignment horizontal="center"/>
    </xf>
    <xf numFmtId="4" fontId="1" fillId="2" borderId="32" xfId="1" applyNumberFormat="1" applyFont="1" applyFill="1" applyBorder="1" applyAlignment="1" applyProtection="1">
      <alignment horizontal="center"/>
    </xf>
    <xf numFmtId="4" fontId="1" fillId="2" borderId="33" xfId="1" applyNumberFormat="1" applyFont="1" applyFill="1" applyBorder="1" applyAlignment="1" applyProtection="1">
      <alignment horizontal="center"/>
    </xf>
    <xf numFmtId="164" fontId="2" fillId="0" borderId="31" xfId="0" applyNumberFormat="1" applyFont="1" applyBorder="1" applyAlignment="1">
      <alignment horizontal="center"/>
    </xf>
    <xf numFmtId="1" fontId="2" fillId="0" borderId="32" xfId="1" applyNumberFormat="1" applyFont="1" applyBorder="1" applyAlignment="1" applyProtection="1">
      <alignment horizontal="center"/>
    </xf>
    <xf numFmtId="43" fontId="1" fillId="0" borderId="31" xfId="1" applyFont="1" applyFill="1" applyBorder="1" applyAlignment="1" applyProtection="1">
      <alignment horizontal="center"/>
    </xf>
    <xf numFmtId="43" fontId="1" fillId="0" borderId="32" xfId="1" applyFont="1" applyFill="1" applyBorder="1" applyAlignment="1" applyProtection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2" fontId="2" fillId="0" borderId="1" xfId="0" applyNumberFormat="1" applyFont="1" applyBorder="1" applyAlignment="1">
      <alignment vertical="center"/>
    </xf>
    <xf numFmtId="2" fontId="3" fillId="0" borderId="1" xfId="0" applyNumberFormat="1" applyFont="1" applyBorder="1"/>
    <xf numFmtId="2" fontId="3" fillId="0" borderId="1" xfId="0" applyNumberFormat="1" applyFont="1" applyBorder="1" applyAlignment="1">
      <alignment vertical="center"/>
    </xf>
    <xf numFmtId="2" fontId="2" fillId="0" borderId="1" xfId="1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3" fillId="0" borderId="0" xfId="2"/>
    <xf numFmtId="0" fontId="12" fillId="0" borderId="0" xfId="0" applyFont="1"/>
    <xf numFmtId="0" fontId="15" fillId="0" borderId="0" xfId="2" applyFont="1"/>
    <xf numFmtId="0" fontId="16" fillId="0" borderId="0" xfId="2" applyFont="1"/>
    <xf numFmtId="0" fontId="16" fillId="0" borderId="0" xfId="2" applyFont="1" applyAlignment="1">
      <alignment wrapText="1"/>
    </xf>
    <xf numFmtId="0" fontId="16" fillId="6" borderId="37" xfId="2" applyFont="1" applyFill="1" applyBorder="1" applyAlignment="1">
      <alignment horizontal="center"/>
    </xf>
    <xf numFmtId="0" fontId="17" fillId="0" borderId="41" xfId="2" applyFont="1" applyBorder="1"/>
    <xf numFmtId="0" fontId="16" fillId="0" borderId="42" xfId="2" applyFont="1" applyBorder="1" applyAlignment="1">
      <alignment horizontal="center"/>
    </xf>
    <xf numFmtId="0" fontId="16" fillId="0" borderId="43" xfId="2" applyFont="1" applyBorder="1" applyAlignment="1">
      <alignment horizontal="center"/>
    </xf>
    <xf numFmtId="0" fontId="16" fillId="0" borderId="44" xfId="2" applyFont="1" applyBorder="1" applyAlignment="1">
      <alignment horizontal="center"/>
    </xf>
    <xf numFmtId="0" fontId="15" fillId="0" borderId="3" xfId="2" applyFont="1" applyBorder="1" applyAlignment="1">
      <alignment horizontal="center"/>
    </xf>
    <xf numFmtId="0" fontId="15" fillId="0" borderId="1" xfId="2" applyFont="1" applyBorder="1" applyAlignment="1">
      <alignment horizontal="center"/>
    </xf>
    <xf numFmtId="0" fontId="15" fillId="0" borderId="2" xfId="2" applyFont="1" applyBorder="1" applyAlignment="1">
      <alignment horizontal="center"/>
    </xf>
    <xf numFmtId="0" fontId="15" fillId="0" borderId="47" xfId="2" applyFont="1" applyBorder="1" applyAlignment="1">
      <alignment horizontal="center"/>
    </xf>
    <xf numFmtId="0" fontId="15" fillId="0" borderId="48" xfId="2" applyFont="1" applyBorder="1" applyAlignment="1">
      <alignment horizontal="center"/>
    </xf>
    <xf numFmtId="0" fontId="15" fillId="0" borderId="49" xfId="2" applyFont="1" applyBorder="1" applyAlignment="1">
      <alignment horizontal="center"/>
    </xf>
    <xf numFmtId="0" fontId="15" fillId="0" borderId="4" xfId="2" applyFont="1" applyBorder="1" applyAlignment="1">
      <alignment horizontal="center"/>
    </xf>
    <xf numFmtId="0" fontId="15" fillId="0" borderId="32" xfId="2" applyFont="1" applyBorder="1" applyAlignment="1">
      <alignment horizontal="center"/>
    </xf>
    <xf numFmtId="0" fontId="15" fillId="0" borderId="33" xfId="2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35" xfId="0" applyFont="1" applyBorder="1" applyAlignment="1">
      <alignment horizontal="left" vertical="center"/>
    </xf>
    <xf numFmtId="0" fontId="4" fillId="0" borderId="1" xfId="0" applyFont="1" applyBorder="1"/>
    <xf numFmtId="43" fontId="4" fillId="0" borderId="1" xfId="1" applyFont="1" applyBorder="1" applyAlignment="1">
      <alignment horizontal="right"/>
    </xf>
    <xf numFmtId="43" fontId="4" fillId="0" borderId="1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35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/>
    <xf numFmtId="0" fontId="4" fillId="0" borderId="35" xfId="0" applyFont="1" applyBorder="1"/>
    <xf numFmtId="43" fontId="4" fillId="0" borderId="35" xfId="1" applyFont="1" applyFill="1" applyBorder="1" applyAlignment="1">
      <alignment horizontal="right"/>
    </xf>
    <xf numFmtId="0" fontId="5" fillId="0" borderId="10" xfId="0" applyFont="1" applyBorder="1"/>
    <xf numFmtId="43" fontId="5" fillId="0" borderId="12" xfId="1" applyFont="1" applyBorder="1" applyAlignment="1">
      <alignment horizontal="right"/>
    </xf>
    <xf numFmtId="0" fontId="15" fillId="0" borderId="45" xfId="2" applyFont="1" applyBorder="1"/>
    <xf numFmtId="0" fontId="15" fillId="0" borderId="46" xfId="2" applyFont="1" applyBorder="1"/>
    <xf numFmtId="0" fontId="16" fillId="6" borderId="50" xfId="2" applyFont="1" applyFill="1" applyBorder="1"/>
    <xf numFmtId="0" fontId="2" fillId="0" borderId="50" xfId="0" applyFont="1" applyBorder="1" applyAlignment="1">
      <alignment horizontal="left" wrapText="1" shrinkToFit="1"/>
    </xf>
    <xf numFmtId="0" fontId="1" fillId="0" borderId="50" xfId="0" applyFont="1" applyBorder="1" applyAlignment="1">
      <alignment horizontal="center" vertical="center" wrapText="1" shrinkToFit="1"/>
    </xf>
    <xf numFmtId="0" fontId="2" fillId="0" borderId="53" xfId="0" applyFont="1" applyBorder="1" applyAlignment="1">
      <alignment horizontal="left" wrapText="1" shrinkToFit="1"/>
    </xf>
    <xf numFmtId="0" fontId="2" fillId="0" borderId="55" xfId="0" applyFont="1" applyBorder="1" applyAlignment="1">
      <alignment horizontal="left" wrapText="1" shrinkToFit="1"/>
    </xf>
    <xf numFmtId="0" fontId="0" fillId="0" borderId="0" xfId="0" applyAlignment="1">
      <alignment vertical="center" wrapText="1" shrinkToFit="1"/>
    </xf>
    <xf numFmtId="0" fontId="2" fillId="0" borderId="57" xfId="0" applyFont="1" applyBorder="1" applyAlignment="1">
      <alignment horizontal="left" wrapText="1" shrinkToFit="1"/>
    </xf>
    <xf numFmtId="0" fontId="1" fillId="0" borderId="0" xfId="0" applyFont="1" applyAlignment="1">
      <alignment horizontal="center" vertical="center" wrapText="1" shrinkToFit="1"/>
    </xf>
    <xf numFmtId="0" fontId="2" fillId="0" borderId="58" xfId="0" applyFont="1" applyBorder="1" applyAlignment="1">
      <alignment horizontal="left" wrapText="1" shrinkToFit="1"/>
    </xf>
    <xf numFmtId="0" fontId="2" fillId="0" borderId="57" xfId="0" applyFont="1" applyBorder="1" applyAlignment="1">
      <alignment vertical="center" wrapText="1" shrinkToFit="1"/>
    </xf>
    <xf numFmtId="0" fontId="2" fillId="0" borderId="55" xfId="0" applyFont="1" applyBorder="1" applyAlignment="1">
      <alignment wrapText="1" shrinkToFit="1"/>
    </xf>
    <xf numFmtId="0" fontId="2" fillId="0" borderId="50" xfId="0" applyFont="1" applyBorder="1" applyAlignment="1">
      <alignment vertical="center" wrapText="1"/>
    </xf>
    <xf numFmtId="0" fontId="1" fillId="0" borderId="68" xfId="0" applyFont="1" applyBorder="1" applyAlignment="1">
      <alignment horizontal="center" wrapText="1" shrinkToFit="1"/>
    </xf>
    <xf numFmtId="0" fontId="1" fillId="0" borderId="69" xfId="0" applyFont="1" applyBorder="1" applyAlignment="1">
      <alignment horizontal="center" wrapText="1" shrinkToFit="1"/>
    </xf>
    <xf numFmtId="0" fontId="2" fillId="0" borderId="50" xfId="0" applyFont="1" applyBorder="1"/>
    <xf numFmtId="0" fontId="19" fillId="0" borderId="50" xfId="0" applyFont="1" applyBorder="1" applyAlignment="1">
      <alignment horizontal="center" vertical="center" wrapText="1" shrinkToFit="1"/>
    </xf>
    <xf numFmtId="0" fontId="2" fillId="0" borderId="71" xfId="0" applyFont="1" applyBorder="1" applyAlignment="1">
      <alignment horizontal="left" vertical="center" wrapText="1" shrinkToFit="1"/>
    </xf>
    <xf numFmtId="0" fontId="2" fillId="0" borderId="74" xfId="0" applyFont="1" applyBorder="1" applyAlignment="1">
      <alignment horizontal="left" vertical="top" wrapText="1" shrinkToFit="1"/>
    </xf>
    <xf numFmtId="0" fontId="1" fillId="0" borderId="37" xfId="0" applyFont="1" applyBorder="1" applyAlignment="1">
      <alignment horizontal="center" vertical="center" wrapText="1" shrinkToFit="1"/>
    </xf>
    <xf numFmtId="0" fontId="1" fillId="0" borderId="79" xfId="0" applyFont="1" applyBorder="1" applyAlignment="1">
      <alignment horizontal="center" vertical="center" wrapText="1" shrinkToFit="1"/>
    </xf>
    <xf numFmtId="0" fontId="1" fillId="0" borderId="69" xfId="0" applyFont="1" applyBorder="1" applyAlignment="1">
      <alignment horizontal="center" vertical="center" wrapText="1" shrinkToFit="1"/>
    </xf>
    <xf numFmtId="0" fontId="2" fillId="0" borderId="0" xfId="0" applyFont="1" applyAlignment="1">
      <alignment vertical="center" wrapText="1"/>
    </xf>
    <xf numFmtId="0" fontId="2" fillId="0" borderId="45" xfId="0" applyFont="1" applyBorder="1" applyAlignment="1">
      <alignment vertical="center" wrapText="1" shrinkToFit="1"/>
    </xf>
    <xf numFmtId="0" fontId="2" fillId="0" borderId="41" xfId="0" applyFont="1" applyBorder="1" applyAlignment="1">
      <alignment wrapText="1" shrinkToFit="1"/>
    </xf>
    <xf numFmtId="0" fontId="1" fillId="0" borderId="80" xfId="0" applyFont="1" applyBorder="1" applyAlignment="1">
      <alignment horizontal="center" wrapText="1" shrinkToFit="1"/>
    </xf>
    <xf numFmtId="0" fontId="2" fillId="0" borderId="59" xfId="0" applyFont="1" applyBorder="1" applyAlignment="1">
      <alignment vertical="center" wrapText="1"/>
    </xf>
    <xf numFmtId="0" fontId="2" fillId="0" borderId="45" xfId="0" applyFont="1" applyBorder="1"/>
    <xf numFmtId="0" fontId="2" fillId="0" borderId="88" xfId="0" applyFont="1" applyBorder="1" applyAlignment="1">
      <alignment vertical="center" wrapText="1"/>
    </xf>
    <xf numFmtId="0" fontId="0" fillId="0" borderId="0" xfId="0" applyAlignment="1">
      <alignment horizontal="center" vertical="center" wrapText="1" shrinkToFit="1"/>
    </xf>
    <xf numFmtId="0" fontId="2" fillId="0" borderId="2" xfId="0" applyFont="1" applyBorder="1" applyAlignment="1">
      <alignment wrapText="1" shrinkToFit="1"/>
    </xf>
    <xf numFmtId="0" fontId="2" fillId="0" borderId="50" xfId="0" applyFont="1" applyBorder="1" applyAlignment="1">
      <alignment vertical="center" wrapText="1" shrinkToFit="1"/>
    </xf>
    <xf numFmtId="0" fontId="2" fillId="0" borderId="89" xfId="0" applyFont="1" applyBorder="1" applyAlignment="1">
      <alignment vertical="center" wrapText="1"/>
    </xf>
    <xf numFmtId="0" fontId="2" fillId="0" borderId="94" xfId="0" applyFont="1" applyBorder="1" applyAlignment="1">
      <alignment wrapText="1" shrinkToFit="1"/>
    </xf>
    <xf numFmtId="0" fontId="2" fillId="0" borderId="0" xfId="0" applyFont="1" applyAlignment="1">
      <alignment wrapText="1" shrinkToFit="1"/>
    </xf>
    <xf numFmtId="0" fontId="2" fillId="0" borderId="50" xfId="0" applyFont="1" applyBorder="1" applyAlignment="1">
      <alignment wrapText="1" shrinkToFit="1"/>
    </xf>
    <xf numFmtId="0" fontId="2" fillId="0" borderId="61" xfId="0" applyFont="1" applyBorder="1" applyAlignment="1">
      <alignment wrapText="1" shrinkToFit="1"/>
    </xf>
    <xf numFmtId="0" fontId="1" fillId="0" borderId="96" xfId="0" applyFont="1" applyBorder="1" applyAlignment="1">
      <alignment horizontal="center" wrapText="1" shrinkToFit="1"/>
    </xf>
    <xf numFmtId="0" fontId="2" fillId="0" borderId="97" xfId="0" applyFont="1" applyBorder="1" applyAlignment="1">
      <alignment vertical="center" wrapText="1"/>
    </xf>
    <xf numFmtId="0" fontId="2" fillId="0" borderId="61" xfId="0" applyFont="1" applyBorder="1" applyAlignment="1">
      <alignment vertical="center" wrapText="1"/>
    </xf>
    <xf numFmtId="0" fontId="2" fillId="0" borderId="64" xfId="0" applyFont="1" applyBorder="1" applyAlignment="1">
      <alignment horizontal="left" wrapText="1" shrinkToFit="1"/>
    </xf>
    <xf numFmtId="0" fontId="2" fillId="0" borderId="6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9" fillId="0" borderId="50" xfId="0" applyFont="1" applyBorder="1" applyAlignment="1">
      <alignment vertical="center" wrapText="1" shrinkToFit="1"/>
    </xf>
    <xf numFmtId="0" fontId="2" fillId="0" borderId="97" xfId="0" applyFont="1" applyBorder="1" applyAlignment="1">
      <alignment horizontal="left" wrapText="1" shrinkToFit="1"/>
    </xf>
    <xf numFmtId="0" fontId="2" fillId="0" borderId="61" xfId="0" applyFont="1" applyBorder="1" applyAlignment="1">
      <alignment horizontal="left" wrapText="1" shrinkToFit="1"/>
    </xf>
    <xf numFmtId="0" fontId="2" fillId="0" borderId="0" xfId="0" applyFont="1" applyAlignment="1">
      <alignment horizontal="center" wrapText="1" shrinkToFit="1"/>
    </xf>
    <xf numFmtId="0" fontId="2" fillId="0" borderId="0" xfId="0" applyFont="1" applyAlignment="1">
      <alignment vertical="center" wrapText="1" shrinkToFit="1"/>
    </xf>
    <xf numFmtId="0" fontId="2" fillId="0" borderId="53" xfId="0" applyFont="1" applyBorder="1" applyAlignment="1">
      <alignment vertical="center" wrapText="1" shrinkToFit="1"/>
    </xf>
    <xf numFmtId="0" fontId="2" fillId="0" borderId="37" xfId="0" applyFont="1" applyBorder="1" applyAlignment="1">
      <alignment vertical="center" wrapText="1" shrinkToFit="1"/>
    </xf>
    <xf numFmtId="0" fontId="1" fillId="0" borderId="37" xfId="0" applyFont="1" applyBorder="1" applyAlignment="1">
      <alignment horizontal="center" wrapText="1" shrinkToFit="1"/>
    </xf>
    <xf numFmtId="0" fontId="1" fillId="0" borderId="37" xfId="0" applyFont="1" applyBorder="1" applyAlignment="1">
      <alignment horizontal="center" vertical="top" wrapText="1" shrinkToFit="1"/>
    </xf>
    <xf numFmtId="0" fontId="21" fillId="0" borderId="0" xfId="0" applyFont="1" applyAlignment="1">
      <alignment wrapText="1" shrinkToFit="1"/>
    </xf>
    <xf numFmtId="0" fontId="2" fillId="0" borderId="0" xfId="0" applyFont="1" applyAlignment="1">
      <alignment horizontal="left" wrapText="1" shrinkToFit="1"/>
    </xf>
    <xf numFmtId="0" fontId="2" fillId="0" borderId="6" xfId="0" applyFont="1" applyBorder="1"/>
    <xf numFmtId="0" fontId="4" fillId="0" borderId="0" xfId="0" applyFont="1" applyAlignment="1">
      <alignment horizontal="left" wrapText="1"/>
    </xf>
    <xf numFmtId="0" fontId="2" fillId="0" borderId="45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3" fillId="0" borderId="57" xfId="0" applyFont="1" applyBorder="1" applyAlignment="1">
      <alignment vertical="center" wrapText="1" shrinkToFit="1"/>
    </xf>
    <xf numFmtId="0" fontId="4" fillId="0" borderId="0" xfId="0" applyFont="1" applyAlignment="1">
      <alignment horizontal="left" wrapText="1" shrinkToFit="1"/>
    </xf>
    <xf numFmtId="0" fontId="1" fillId="0" borderId="110" xfId="0" applyFont="1" applyBorder="1" applyAlignment="1">
      <alignment horizontal="center" vertical="center" wrapText="1" shrinkToFit="1"/>
    </xf>
    <xf numFmtId="0" fontId="1" fillId="0" borderId="68" xfId="0" applyFont="1" applyBorder="1" applyAlignment="1">
      <alignment horizontal="center" vertical="center" wrapText="1" shrinkToFit="1"/>
    </xf>
    <xf numFmtId="0" fontId="1" fillId="0" borderId="115" xfId="0" applyFont="1" applyBorder="1" applyAlignment="1">
      <alignment horizontal="center" vertical="center" wrapText="1" shrinkToFit="1"/>
    </xf>
    <xf numFmtId="0" fontId="1" fillId="0" borderId="119" xfId="0" applyFont="1" applyBorder="1" applyAlignment="1">
      <alignment horizontal="center" wrapText="1" shrinkToFit="1"/>
    </xf>
    <xf numFmtId="0" fontId="2" fillId="0" borderId="51" xfId="0" applyFont="1" applyBorder="1" applyAlignment="1">
      <alignment horizontal="left"/>
    </xf>
    <xf numFmtId="0" fontId="2" fillId="0" borderId="41" xfId="0" applyFont="1" applyBorder="1" applyAlignment="1">
      <alignment vertical="center" wrapText="1" shrinkToFit="1"/>
    </xf>
    <xf numFmtId="0" fontId="2" fillId="0" borderId="46" xfId="0" applyFont="1" applyBorder="1" applyAlignment="1">
      <alignment vertical="center" wrapText="1" shrinkToFit="1"/>
    </xf>
    <xf numFmtId="0" fontId="2" fillId="0" borderId="77" xfId="0" applyFont="1" applyBorder="1" applyAlignment="1">
      <alignment vertical="center" wrapText="1" shrinkToFit="1"/>
    </xf>
    <xf numFmtId="0" fontId="2" fillId="0" borderId="120" xfId="0" applyFont="1" applyBorder="1" applyAlignment="1">
      <alignment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2" fillId="0" borderId="71" xfId="0" applyFont="1" applyBorder="1" applyAlignment="1">
      <alignment vertical="center" wrapText="1" shrinkToFit="1"/>
    </xf>
    <xf numFmtId="0" fontId="1" fillId="0" borderId="50" xfId="0" applyFont="1" applyBorder="1" applyAlignment="1">
      <alignment horizontal="center" wrapText="1" shrinkToFit="1"/>
    </xf>
    <xf numFmtId="0" fontId="2" fillId="0" borderId="90" xfId="0" applyFont="1" applyBorder="1" applyAlignment="1">
      <alignment vertical="center" wrapText="1"/>
    </xf>
    <xf numFmtId="0" fontId="2" fillId="0" borderId="120" xfId="0" applyFont="1" applyBorder="1" applyAlignment="1">
      <alignment wrapText="1" shrinkToFit="1"/>
    </xf>
    <xf numFmtId="0" fontId="1" fillId="0" borderId="114" xfId="0" applyFont="1" applyBorder="1" applyAlignment="1">
      <alignment horizontal="center" vertical="center" wrapText="1" shrinkToFit="1"/>
    </xf>
    <xf numFmtId="0" fontId="1" fillId="0" borderId="114" xfId="0" applyFont="1" applyBorder="1" applyAlignment="1">
      <alignment horizontal="center" wrapText="1"/>
    </xf>
    <xf numFmtId="0" fontId="19" fillId="0" borderId="73" xfId="0" applyFont="1" applyBorder="1"/>
    <xf numFmtId="0" fontId="2" fillId="0" borderId="115" xfId="0" applyFont="1" applyBorder="1"/>
    <xf numFmtId="0" fontId="7" fillId="0" borderId="0" xfId="0" applyFont="1" applyAlignment="1">
      <alignment horizontal="right"/>
    </xf>
    <xf numFmtId="2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9" fillId="7" borderId="1" xfId="0" applyFont="1" applyFill="1" applyBorder="1" applyAlignment="1">
      <alignment vertical="center"/>
    </xf>
    <xf numFmtId="2" fontId="9" fillId="7" borderId="1" xfId="0" applyNumberFormat="1" applyFont="1" applyFill="1" applyBorder="1" applyAlignment="1">
      <alignment vertical="center"/>
    </xf>
    <xf numFmtId="0" fontId="4" fillId="0" borderId="7" xfId="0" applyFont="1" applyBorder="1"/>
    <xf numFmtId="4" fontId="4" fillId="0" borderId="8" xfId="0" applyNumberFormat="1" applyFont="1" applyBorder="1"/>
    <xf numFmtId="0" fontId="4" fillId="0" borderId="9" xfId="0" applyFont="1" applyBorder="1"/>
    <xf numFmtId="0" fontId="4" fillId="0" borderId="3" xfId="0" applyFont="1" applyBorder="1"/>
    <xf numFmtId="2" fontId="4" fillId="0" borderId="1" xfId="0" applyNumberFormat="1" applyFont="1" applyBorder="1"/>
    <xf numFmtId="0" fontId="4" fillId="0" borderId="2" xfId="0" applyFont="1" applyBorder="1"/>
    <xf numFmtId="0" fontId="4" fillId="0" borderId="3" xfId="0" applyFont="1" applyBorder="1" applyAlignment="1">
      <alignment horizontal="left"/>
    </xf>
    <xf numFmtId="4" fontId="23" fillId="0" borderId="1" xfId="0" applyNumberFormat="1" applyFont="1" applyBorder="1" applyAlignment="1">
      <alignment horizontal="right"/>
    </xf>
    <xf numFmtId="0" fontId="23" fillId="0" borderId="3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4" fontId="23" fillId="0" borderId="35" xfId="0" applyNumberFormat="1" applyFont="1" applyBorder="1" applyAlignment="1">
      <alignment horizontal="right"/>
    </xf>
    <xf numFmtId="0" fontId="4" fillId="0" borderId="36" xfId="0" applyFont="1" applyBorder="1"/>
    <xf numFmtId="0" fontId="5" fillId="0" borderId="14" xfId="0" applyFont="1" applyBorder="1"/>
    <xf numFmtId="4" fontId="5" fillId="0" borderId="13" xfId="0" applyNumberFormat="1" applyFont="1" applyBorder="1"/>
    <xf numFmtId="3" fontId="5" fillId="0" borderId="15" xfId="0" applyNumberFormat="1" applyFont="1" applyBorder="1"/>
    <xf numFmtId="43" fontId="0" fillId="0" borderId="0" xfId="1" applyFont="1" applyBorder="1" applyAlignment="1">
      <alignment horizontal="center"/>
    </xf>
    <xf numFmtId="43" fontId="0" fillId="0" borderId="0" xfId="1" applyFont="1" applyBorder="1" applyAlignment="1">
      <alignment horizontal="right"/>
    </xf>
    <xf numFmtId="43" fontId="0" fillId="0" borderId="0" xfId="1" applyFont="1" applyFill="1" applyBorder="1" applyAlignment="1">
      <alignment horizontal="right"/>
    </xf>
    <xf numFmtId="0" fontId="0" fillId="0" borderId="0" xfId="0" applyAlignment="1">
      <alignment horizontal="left" vertical="center"/>
    </xf>
    <xf numFmtId="43" fontId="12" fillId="0" borderId="0" xfId="1" applyFont="1" applyBorder="1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4" fillId="0" borderId="127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4" fontId="23" fillId="0" borderId="52" xfId="0" applyNumberFormat="1" applyFont="1" applyBorder="1" applyAlignment="1">
      <alignment horizontal="right"/>
    </xf>
    <xf numFmtId="4" fontId="23" fillId="0" borderId="48" xfId="0" applyNumberFormat="1" applyFont="1" applyBorder="1" applyAlignment="1">
      <alignment horizontal="right"/>
    </xf>
    <xf numFmtId="0" fontId="4" fillId="0" borderId="49" xfId="0" applyFont="1" applyBorder="1"/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5" fillId="0" borderId="0" xfId="0" applyFont="1"/>
    <xf numFmtId="0" fontId="5" fillId="0" borderId="15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34" xfId="0" applyFont="1" applyBorder="1" applyAlignment="1">
      <alignment horizontal="left" vertical="center"/>
    </xf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2" fontId="0" fillId="0" borderId="1" xfId="0" applyNumberFormat="1" applyBorder="1"/>
    <xf numFmtId="0" fontId="11" fillId="5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23" fillId="0" borderId="8" xfId="0" applyFont="1" applyBorder="1"/>
    <xf numFmtId="43" fontId="23" fillId="0" borderId="8" xfId="1" applyFont="1" applyBorder="1" applyAlignment="1">
      <alignment horizontal="right"/>
    </xf>
    <xf numFmtId="0" fontId="23" fillId="0" borderId="1" xfId="0" applyFont="1" applyBorder="1"/>
    <xf numFmtId="43" fontId="23" fillId="0" borderId="1" xfId="1" applyFont="1" applyBorder="1" applyAlignment="1">
      <alignment horizontal="right"/>
    </xf>
    <xf numFmtId="0" fontId="23" fillId="0" borderId="1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3" xfId="0" applyFont="1" applyBorder="1" applyAlignment="1">
      <alignment horizontal="left" wrapText="1"/>
    </xf>
    <xf numFmtId="0" fontId="1" fillId="0" borderId="100" xfId="0" applyFont="1" applyBorder="1" applyAlignment="1">
      <alignment horizontal="center" vertical="center" wrapText="1" shrinkToFit="1"/>
    </xf>
    <xf numFmtId="0" fontId="1" fillId="0" borderId="70" xfId="0" applyFont="1" applyBorder="1" applyAlignment="1">
      <alignment horizontal="center" vertical="center" wrapText="1" shrinkToFit="1"/>
    </xf>
    <xf numFmtId="0" fontId="1" fillId="0" borderId="108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left"/>
    </xf>
    <xf numFmtId="0" fontId="3" fillId="0" borderId="45" xfId="0" applyFont="1" applyBorder="1" applyAlignment="1">
      <alignment wrapText="1"/>
    </xf>
    <xf numFmtId="0" fontId="3" fillId="0" borderId="56" xfId="0" applyFont="1" applyBorder="1" applyAlignment="1">
      <alignment wrapText="1" shrinkToFit="1"/>
    </xf>
    <xf numFmtId="0" fontId="3" fillId="0" borderId="101" xfId="0" applyFont="1" applyBorder="1" applyAlignment="1">
      <alignment wrapText="1" shrinkToFit="1"/>
    </xf>
    <xf numFmtId="0" fontId="3" fillId="0" borderId="104" xfId="0" applyFont="1" applyBorder="1" applyAlignment="1">
      <alignment wrapText="1" shrinkToFit="1"/>
    </xf>
    <xf numFmtId="0" fontId="3" fillId="0" borderId="65" xfId="0" applyFont="1" applyBorder="1" applyAlignment="1">
      <alignment wrapText="1" shrinkToFit="1"/>
    </xf>
    <xf numFmtId="0" fontId="3" fillId="0" borderId="45" xfId="0" applyFont="1" applyBorder="1" applyAlignment="1">
      <alignment wrapText="1" shrinkToFit="1"/>
    </xf>
    <xf numFmtId="0" fontId="3" fillId="0" borderId="103" xfId="0" applyFont="1" applyBorder="1" applyAlignment="1">
      <alignment horizontal="left" vertical="top" wrapText="1" shrinkToFit="1"/>
    </xf>
    <xf numFmtId="0" fontId="3" fillId="0" borderId="45" xfId="0" applyFont="1" applyBorder="1" applyAlignment="1">
      <alignment horizontal="left" wrapText="1" shrinkToFit="1"/>
    </xf>
    <xf numFmtId="0" fontId="3" fillId="0" borderId="101" xfId="0" applyFont="1" applyBorder="1" applyAlignment="1">
      <alignment horizontal="left" vertical="center" wrapText="1" shrinkToFit="1"/>
    </xf>
    <xf numFmtId="0" fontId="3" fillId="0" borderId="41" xfId="0" applyFont="1" applyBorder="1" applyAlignment="1">
      <alignment horizontal="left"/>
    </xf>
    <xf numFmtId="0" fontId="3" fillId="0" borderId="53" xfId="0" applyFont="1" applyBorder="1" applyAlignment="1">
      <alignment wrapText="1" shrinkToFit="1"/>
    </xf>
    <xf numFmtId="0" fontId="3" fillId="0" borderId="6" xfId="0" applyFont="1" applyBorder="1"/>
    <xf numFmtId="0" fontId="3" fillId="0" borderId="66" xfId="0" applyFont="1" applyBorder="1" applyAlignment="1">
      <alignment horizontal="left" wrapText="1"/>
    </xf>
    <xf numFmtId="0" fontId="3" fillId="0" borderId="59" xfId="0" applyFont="1" applyBorder="1" applyAlignment="1">
      <alignment horizontal="left" wrapText="1" shrinkToFit="1"/>
    </xf>
    <xf numFmtId="0" fontId="9" fillId="0" borderId="50" xfId="0" applyFont="1" applyBorder="1" applyAlignment="1">
      <alignment horizontal="center" vertical="center" wrapText="1" shrinkToFit="1"/>
    </xf>
    <xf numFmtId="0" fontId="3" fillId="0" borderId="50" xfId="0" applyFont="1" applyBorder="1" applyAlignment="1">
      <alignment horizontal="left" wrapText="1" shrinkToFit="1"/>
    </xf>
    <xf numFmtId="0" fontId="3" fillId="0" borderId="64" xfId="0" applyFont="1" applyBorder="1" applyAlignment="1">
      <alignment horizontal="left" wrapText="1" shrinkToFit="1"/>
    </xf>
    <xf numFmtId="0" fontId="3" fillId="0" borderId="66" xfId="0" applyFont="1" applyBorder="1" applyAlignment="1">
      <alignment vertical="center" wrapText="1"/>
    </xf>
    <xf numFmtId="0" fontId="3" fillId="0" borderId="94" xfId="0" applyFont="1" applyBorder="1" applyAlignment="1">
      <alignment wrapText="1" shrinkToFit="1"/>
    </xf>
    <xf numFmtId="0" fontId="9" fillId="0" borderId="0" xfId="0" applyFont="1" applyAlignment="1">
      <alignment horizontal="center" vertical="top" wrapText="1" shrinkToFit="1"/>
    </xf>
    <xf numFmtId="0" fontId="3" fillId="0" borderId="50" xfId="0" applyFont="1" applyBorder="1" applyAlignment="1">
      <alignment wrapText="1" shrinkToFit="1"/>
    </xf>
    <xf numFmtId="0" fontId="9" fillId="0" borderId="50" xfId="0" applyFont="1" applyBorder="1" applyAlignment="1">
      <alignment horizontal="center" vertical="top" wrapText="1" shrinkToFit="1"/>
    </xf>
    <xf numFmtId="0" fontId="3" fillId="0" borderId="49" xfId="0" applyFont="1" applyBorder="1" applyAlignment="1">
      <alignment vertical="center" wrapText="1"/>
    </xf>
    <xf numFmtId="0" fontId="3" fillId="0" borderId="88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18" fillId="0" borderId="0" xfId="0" applyFont="1"/>
    <xf numFmtId="0" fontId="3" fillId="0" borderId="89" xfId="0" applyFont="1" applyBorder="1" applyAlignment="1">
      <alignment vertical="center" wrapText="1"/>
    </xf>
    <xf numFmtId="0" fontId="3" fillId="0" borderId="50" xfId="0" applyFont="1" applyBorder="1" applyAlignment="1">
      <alignment horizontal="left" vertical="center" wrapText="1" shrinkToFit="1"/>
    </xf>
    <xf numFmtId="0" fontId="3" fillId="0" borderId="130" xfId="0" applyFont="1" applyBorder="1" applyAlignment="1">
      <alignment vertical="center" wrapText="1"/>
    </xf>
    <xf numFmtId="0" fontId="3" fillId="0" borderId="56" xfId="0" applyFont="1" applyBorder="1" applyAlignment="1">
      <alignment vertical="center" wrapText="1" shrinkToFit="1"/>
    </xf>
    <xf numFmtId="0" fontId="3" fillId="0" borderId="45" xfId="0" applyFont="1" applyBorder="1" applyAlignment="1">
      <alignment vertical="center" wrapText="1" shrinkToFit="1"/>
    </xf>
    <xf numFmtId="0" fontId="26" fillId="0" borderId="53" xfId="0" applyFont="1" applyBorder="1" applyAlignment="1">
      <alignment vertical="center" wrapText="1"/>
    </xf>
    <xf numFmtId="0" fontId="3" fillId="0" borderId="41" xfId="0" applyFont="1" applyBorder="1" applyAlignment="1">
      <alignment horizontal="left" wrapText="1" shrinkToFit="1"/>
    </xf>
    <xf numFmtId="0" fontId="3" fillId="0" borderId="53" xfId="0" applyFont="1" applyBorder="1" applyAlignment="1">
      <alignment horizontal="left" vertical="center" wrapText="1" shrinkToFit="1"/>
    </xf>
    <xf numFmtId="0" fontId="3" fillId="0" borderId="77" xfId="0" applyFont="1" applyBorder="1" applyAlignment="1">
      <alignment horizontal="left" vertical="top" wrapText="1" shrinkToFit="1"/>
    </xf>
    <xf numFmtId="0" fontId="3" fillId="0" borderId="50" xfId="0" applyFont="1" applyBorder="1" applyAlignment="1">
      <alignment vertical="center" wrapText="1"/>
    </xf>
    <xf numFmtId="0" fontId="3" fillId="0" borderId="58" xfId="0" applyFont="1" applyBorder="1" applyAlignment="1">
      <alignment vertical="center" wrapText="1" shrinkToFit="1"/>
    </xf>
    <xf numFmtId="0" fontId="3" fillId="0" borderId="125" xfId="0" applyFont="1" applyBorder="1" applyAlignment="1">
      <alignment vertical="center" wrapText="1" shrinkToFit="1"/>
    </xf>
    <xf numFmtId="0" fontId="3" fillId="0" borderId="50" xfId="0" applyFont="1" applyBorder="1" applyAlignment="1">
      <alignment horizontal="left" vertical="center" wrapText="1"/>
    </xf>
    <xf numFmtId="0" fontId="11" fillId="0" borderId="0" xfId="0" applyFont="1"/>
    <xf numFmtId="0" fontId="28" fillId="0" borderId="0" xfId="0" applyFont="1" applyAlignment="1">
      <alignment horizontal="left"/>
    </xf>
    <xf numFmtId="0" fontId="1" fillId="0" borderId="131" xfId="0" applyFont="1" applyBorder="1" applyAlignment="1">
      <alignment horizontal="center" wrapText="1" shrinkToFit="1"/>
    </xf>
    <xf numFmtId="0" fontId="3" fillId="0" borderId="66" xfId="0" applyFont="1" applyBorder="1" applyAlignment="1">
      <alignment vertical="center" wrapText="1" shrinkToFit="1"/>
    </xf>
    <xf numFmtId="0" fontId="3" fillId="0" borderId="59" xfId="0" applyFont="1" applyBorder="1" applyAlignment="1">
      <alignment vertical="center" wrapText="1"/>
    </xf>
    <xf numFmtId="0" fontId="1" fillId="0" borderId="132" xfId="0" applyFont="1" applyBorder="1" applyAlignment="1">
      <alignment horizontal="center" wrapText="1" shrinkToFit="1"/>
    </xf>
    <xf numFmtId="0" fontId="1" fillId="0" borderId="110" xfId="0" applyFont="1" applyBorder="1" applyAlignment="1">
      <alignment horizontal="center" wrapText="1" shrinkToFit="1"/>
    </xf>
    <xf numFmtId="0" fontId="1" fillId="0" borderId="108" xfId="0" applyFont="1" applyBorder="1" applyAlignment="1">
      <alignment horizontal="center" wrapText="1" shrinkToFit="1"/>
    </xf>
    <xf numFmtId="0" fontId="3" fillId="0" borderId="117" xfId="0" applyFont="1" applyBorder="1" applyAlignment="1">
      <alignment horizontal="left" wrapText="1" shrinkToFit="1"/>
    </xf>
    <xf numFmtId="0" fontId="3" fillId="0" borderId="116" xfId="0" applyFont="1" applyBorder="1" applyAlignment="1">
      <alignment horizontal="left" wrapText="1" shrinkToFit="1"/>
    </xf>
    <xf numFmtId="0" fontId="3" fillId="0" borderId="118" xfId="0" applyFont="1" applyBorder="1" applyAlignment="1">
      <alignment horizontal="left" wrapText="1" shrinkToFit="1"/>
    </xf>
    <xf numFmtId="0" fontId="3" fillId="0" borderId="41" xfId="0" applyFont="1" applyBorder="1" applyAlignment="1">
      <alignment horizontal="left" vertical="center" wrapText="1" shrinkToFit="1"/>
    </xf>
    <xf numFmtId="0" fontId="3" fillId="0" borderId="45" xfId="0" applyFont="1" applyBorder="1" applyAlignment="1">
      <alignment horizontal="left" vertical="center" wrapText="1" shrinkToFit="1"/>
    </xf>
    <xf numFmtId="0" fontId="3" fillId="0" borderId="46" xfId="0" applyFont="1" applyBorder="1" applyAlignment="1">
      <alignment horizontal="left" vertical="center" wrapText="1" shrinkToFit="1"/>
    </xf>
    <xf numFmtId="0" fontId="3" fillId="0" borderId="125" xfId="0" applyFont="1" applyBorder="1" applyAlignment="1">
      <alignment horizontal="left" vertical="center" wrapText="1" shrinkToFit="1"/>
    </xf>
    <xf numFmtId="0" fontId="3" fillId="0" borderId="41" xfId="0" applyFont="1" applyBorder="1"/>
    <xf numFmtId="0" fontId="3" fillId="0" borderId="66" xfId="0" applyFont="1" applyBorder="1" applyAlignment="1">
      <alignment horizontal="left" vertical="center" wrapText="1" shrinkToFit="1"/>
    </xf>
    <xf numFmtId="0" fontId="3" fillId="0" borderId="50" xfId="0" applyFont="1" applyBorder="1" applyAlignment="1">
      <alignment vertical="center" wrapText="1" shrinkToFit="1"/>
    </xf>
    <xf numFmtId="0" fontId="3" fillId="0" borderId="134" xfId="0" applyFont="1" applyBorder="1" applyAlignment="1">
      <alignment wrapText="1" shrinkToFit="1"/>
    </xf>
    <xf numFmtId="0" fontId="3" fillId="0" borderId="77" xfId="0" applyFont="1" applyBorder="1" applyAlignment="1">
      <alignment vertical="center" wrapText="1" shrinkToFit="1"/>
    </xf>
    <xf numFmtId="0" fontId="3" fillId="0" borderId="71" xfId="0" applyFont="1" applyBorder="1" applyAlignment="1">
      <alignment vertical="center" wrapText="1" shrinkToFit="1"/>
    </xf>
    <xf numFmtId="0" fontId="2" fillId="0" borderId="59" xfId="0" applyFont="1" applyBorder="1" applyAlignment="1">
      <alignment vertical="center" wrapText="1" shrinkToFit="1"/>
    </xf>
    <xf numFmtId="0" fontId="3" fillId="0" borderId="89" xfId="0" applyFont="1" applyBorder="1" applyAlignment="1">
      <alignment vertical="center" wrapText="1" shrinkToFit="1"/>
    </xf>
    <xf numFmtId="0" fontId="9" fillId="0" borderId="69" xfId="0" applyFont="1" applyBorder="1" applyAlignment="1">
      <alignment horizontal="center" vertical="center" wrapText="1" shrinkToFit="1"/>
    </xf>
    <xf numFmtId="0" fontId="9" fillId="0" borderId="114" xfId="0" applyFont="1" applyBorder="1" applyAlignment="1">
      <alignment horizontal="center" vertical="center" wrapText="1" shrinkToFit="1"/>
    </xf>
    <xf numFmtId="0" fontId="3" fillId="0" borderId="90" xfId="0" applyFont="1" applyBorder="1" applyAlignment="1">
      <alignment horizontal="left" wrapText="1" shrinkToFit="1"/>
    </xf>
    <xf numFmtId="0" fontId="3" fillId="0" borderId="61" xfId="0" applyFont="1" applyBorder="1" applyAlignment="1">
      <alignment horizontal="left" wrapText="1" shrinkToFit="1"/>
    </xf>
    <xf numFmtId="0" fontId="3" fillId="0" borderId="69" xfId="0" applyFont="1" applyBorder="1" applyAlignment="1">
      <alignment horizontal="left" vertical="center" wrapText="1" shrinkToFit="1"/>
    </xf>
    <xf numFmtId="0" fontId="9" fillId="0" borderId="37" xfId="0" applyFont="1" applyBorder="1" applyAlignment="1">
      <alignment horizontal="center" vertical="top" wrapText="1" shrinkToFit="1"/>
    </xf>
    <xf numFmtId="0" fontId="3" fillId="0" borderId="87" xfId="0" applyFont="1" applyBorder="1" applyAlignment="1">
      <alignment vertical="center" wrapText="1"/>
    </xf>
    <xf numFmtId="0" fontId="3" fillId="0" borderId="62" xfId="0" applyFont="1" applyBorder="1" applyAlignment="1">
      <alignment vertical="center" wrapText="1"/>
    </xf>
    <xf numFmtId="0" fontId="3" fillId="0" borderId="69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1" fillId="0" borderId="10" xfId="0" applyFont="1" applyBorder="1" applyAlignment="1">
      <alignment horizontal="center" wrapText="1" shrinkToFit="1"/>
    </xf>
    <xf numFmtId="0" fontId="2" fillId="0" borderId="44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 shrinkToFit="1"/>
    </xf>
    <xf numFmtId="0" fontId="1" fillId="0" borderId="114" xfId="0" applyFont="1" applyBorder="1" applyAlignment="1">
      <alignment horizontal="center" wrapText="1" shrinkToFit="1"/>
    </xf>
    <xf numFmtId="0" fontId="3" fillId="0" borderId="68" xfId="0" applyFont="1" applyBorder="1" applyAlignment="1">
      <alignment vertical="center" wrapText="1"/>
    </xf>
    <xf numFmtId="0" fontId="2" fillId="0" borderId="136" xfId="0" applyFont="1" applyBorder="1" applyAlignment="1">
      <alignment vertical="center" wrapText="1"/>
    </xf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2" fillId="0" borderId="66" xfId="0" applyFont="1" applyBorder="1" applyAlignment="1">
      <alignment vertical="center" wrapText="1" shrinkToFit="1"/>
    </xf>
    <xf numFmtId="0" fontId="2" fillId="0" borderId="101" xfId="0" applyFont="1" applyBorder="1" applyAlignment="1">
      <alignment wrapText="1" shrinkToFit="1"/>
    </xf>
    <xf numFmtId="0" fontId="2" fillId="0" borderId="56" xfId="0" applyFont="1" applyBorder="1" applyAlignment="1">
      <alignment wrapText="1" shrinkToFit="1"/>
    </xf>
    <xf numFmtId="0" fontId="2" fillId="0" borderId="64" xfId="0" applyFont="1" applyBorder="1" applyAlignment="1">
      <alignment vertical="center" wrapText="1"/>
    </xf>
    <xf numFmtId="0" fontId="2" fillId="0" borderId="135" xfId="0" applyFont="1" applyBorder="1" applyAlignment="1">
      <alignment vertical="center" wrapText="1"/>
    </xf>
    <xf numFmtId="0" fontId="2" fillId="0" borderId="84" xfId="0" applyFont="1" applyBorder="1" applyAlignment="1">
      <alignment vertical="center" wrapText="1"/>
    </xf>
    <xf numFmtId="0" fontId="2" fillId="0" borderId="45" xfId="0" applyFont="1" applyBorder="1" applyAlignment="1">
      <alignment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9" fillId="0" borderId="62" xfId="0" applyFont="1" applyBorder="1" applyAlignment="1">
      <alignment horizontal="center" vertical="center"/>
    </xf>
    <xf numFmtId="0" fontId="12" fillId="0" borderId="140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0" fillId="0" borderId="1" xfId="0" applyNumberFormat="1" applyBorder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1" fillId="5" borderId="4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" fillId="0" borderId="37" xfId="0" applyFont="1" applyBorder="1" applyAlignment="1">
      <alignment horizontal="center" vertical="center" wrapText="1" shrinkToFit="1"/>
    </xf>
    <xf numFmtId="0" fontId="1" fillId="0" borderId="56" xfId="0" applyFont="1" applyBorder="1" applyAlignment="1">
      <alignment horizontal="center" vertical="center" wrapText="1" shrinkToFit="1"/>
    </xf>
    <xf numFmtId="0" fontId="1" fillId="0" borderId="53" xfId="0" applyFont="1" applyBorder="1" applyAlignment="1">
      <alignment horizontal="center" vertical="center" wrapText="1" shrinkToFit="1"/>
    </xf>
    <xf numFmtId="0" fontId="20" fillId="0" borderId="54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1" fillId="0" borderId="111" xfId="0" applyFont="1" applyBorder="1" applyAlignment="1">
      <alignment horizontal="center" vertical="center" wrapText="1" shrinkToFit="1"/>
    </xf>
    <xf numFmtId="0" fontId="0" fillId="0" borderId="111" xfId="0" applyBorder="1" applyAlignment="1">
      <alignment horizontal="center" vertical="center" wrapText="1" shrinkToFit="1"/>
    </xf>
    <xf numFmtId="0" fontId="1" fillId="0" borderId="108" xfId="0" applyFont="1" applyBorder="1" applyAlignment="1">
      <alignment horizontal="center" vertical="center" wrapText="1" shrinkToFit="1"/>
    </xf>
    <xf numFmtId="0" fontId="1" fillId="0" borderId="110" xfId="0" applyFont="1" applyBorder="1" applyAlignment="1">
      <alignment horizontal="center" vertical="center" wrapText="1" shrinkToFit="1"/>
    </xf>
    <xf numFmtId="0" fontId="0" fillId="0" borderId="110" xfId="0" applyBorder="1" applyAlignment="1">
      <alignment horizontal="center" vertical="center" wrapText="1" shrinkToFit="1"/>
    </xf>
    <xf numFmtId="0" fontId="1" fillId="0" borderId="64" xfId="0" applyFont="1" applyBorder="1" applyAlignment="1">
      <alignment horizontal="center" vertical="center" wrapText="1" shrinkToFit="1"/>
    </xf>
    <xf numFmtId="0" fontId="0" fillId="0" borderId="64" xfId="0" applyBorder="1" applyAlignment="1">
      <alignment vertical="center" wrapText="1" shrinkToFit="1"/>
    </xf>
    <xf numFmtId="0" fontId="0" fillId="0" borderId="61" xfId="0" applyBorder="1" applyAlignment="1">
      <alignment vertical="center" wrapText="1" shrinkToFit="1"/>
    </xf>
    <xf numFmtId="0" fontId="1" fillId="0" borderId="102" xfId="0" applyFont="1" applyBorder="1" applyAlignment="1">
      <alignment horizontal="center" vertical="center" wrapText="1" shrinkToFit="1"/>
    </xf>
    <xf numFmtId="0" fontId="0" fillId="0" borderId="112" xfId="0" applyBorder="1" applyAlignment="1">
      <alignment vertical="center" wrapText="1" shrinkToFit="1"/>
    </xf>
    <xf numFmtId="0" fontId="1" fillId="0" borderId="128" xfId="0" applyFont="1" applyBorder="1" applyAlignment="1">
      <alignment horizontal="left" wrapText="1" shrinkToFit="1"/>
    </xf>
    <xf numFmtId="0" fontId="0" fillId="0" borderId="102" xfId="0" applyBorder="1" applyAlignment="1">
      <alignment horizontal="left" wrapText="1" shrinkToFit="1"/>
    </xf>
    <xf numFmtId="0" fontId="1" fillId="0" borderId="105" xfId="0" applyFont="1" applyBorder="1" applyAlignment="1">
      <alignment horizontal="center" vertical="center" wrapText="1" shrinkToFit="1"/>
    </xf>
    <xf numFmtId="2" fontId="1" fillId="0" borderId="109" xfId="0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center" wrapText="1" shrinkToFit="1"/>
    </xf>
    <xf numFmtId="0" fontId="0" fillId="0" borderId="67" xfId="0" applyBorder="1" applyAlignment="1">
      <alignment horizontal="center" wrapText="1" shrinkToFit="1"/>
    </xf>
    <xf numFmtId="0" fontId="1" fillId="0" borderId="109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1" fillId="0" borderId="103" xfId="0" applyFont="1" applyBorder="1" applyAlignment="1">
      <alignment horizontal="center" vertical="center" wrapText="1" shrinkToFit="1"/>
    </xf>
    <xf numFmtId="0" fontId="0" fillId="0" borderId="56" xfId="0" applyBorder="1" applyAlignment="1">
      <alignment horizontal="center" vertical="center" wrapText="1" shrinkToFit="1"/>
    </xf>
    <xf numFmtId="0" fontId="0" fillId="0" borderId="101" xfId="0" applyBorder="1" applyAlignment="1">
      <alignment horizontal="center" vertical="center" wrapText="1" shrinkToFit="1"/>
    </xf>
    <xf numFmtId="0" fontId="1" fillId="0" borderId="70" xfId="0" applyFont="1" applyBorder="1" applyAlignment="1">
      <alignment horizontal="center" vertical="center" wrapText="1" shrinkToFit="1"/>
    </xf>
    <xf numFmtId="0" fontId="0" fillId="0" borderId="76" xfId="0" applyBorder="1" applyAlignment="1">
      <alignment horizontal="center" vertical="center" wrapText="1" shrinkToFit="1"/>
    </xf>
    <xf numFmtId="0" fontId="0" fillId="0" borderId="73" xfId="0" applyBorder="1" applyAlignment="1">
      <alignment horizontal="center" vertical="center" wrapText="1" shrinkToFit="1"/>
    </xf>
    <xf numFmtId="0" fontId="1" fillId="0" borderId="69" xfId="0" applyFont="1" applyBorder="1" applyAlignment="1">
      <alignment horizontal="center" vertical="center" wrapText="1" shrinkToFit="1"/>
    </xf>
    <xf numFmtId="0" fontId="0" fillId="0" borderId="62" xfId="0" applyBorder="1" applyAlignment="1">
      <alignment horizontal="center" vertical="center" wrapText="1" shrinkToFit="1"/>
    </xf>
    <xf numFmtId="0" fontId="1" fillId="0" borderId="68" xfId="0" applyFont="1" applyBorder="1" applyAlignment="1">
      <alignment horizontal="center" vertical="center" wrapText="1" shrinkToFit="1"/>
    </xf>
    <xf numFmtId="0" fontId="0" fillId="0" borderId="83" xfId="0" applyBorder="1" applyAlignment="1">
      <alignment horizontal="center" vertical="center" wrapText="1" shrinkToFit="1"/>
    </xf>
    <xf numFmtId="0" fontId="1" fillId="0" borderId="119" xfId="0" applyFont="1" applyBorder="1" applyAlignment="1">
      <alignment horizontal="left" wrapText="1" shrinkToFit="1"/>
    </xf>
    <xf numFmtId="0" fontId="0" fillId="0" borderId="119" xfId="0" applyBorder="1" applyAlignment="1">
      <alignment horizontal="left" wrapText="1" shrinkToFit="1"/>
    </xf>
    <xf numFmtId="0" fontId="1" fillId="0" borderId="62" xfId="0" applyFont="1" applyBorder="1" applyAlignment="1">
      <alignment horizontal="center" vertical="top" wrapText="1" shrinkToFit="1"/>
    </xf>
    <xf numFmtId="0" fontId="0" fillId="0" borderId="62" xfId="0" applyBorder="1" applyAlignment="1">
      <alignment horizontal="center" vertical="top" wrapText="1" shrinkToFit="1"/>
    </xf>
    <xf numFmtId="0" fontId="1" fillId="0" borderId="62" xfId="0" applyFont="1" applyBorder="1" applyAlignment="1">
      <alignment horizontal="center" vertical="center" wrapText="1" shrinkToFit="1"/>
    </xf>
    <xf numFmtId="0" fontId="0" fillId="0" borderId="113" xfId="0" applyBorder="1" applyAlignment="1">
      <alignment horizontal="center" vertical="center" wrapText="1" shrinkToFit="1"/>
    </xf>
    <xf numFmtId="0" fontId="0" fillId="0" borderId="62" xfId="0" applyBorder="1" applyAlignment="1">
      <alignment vertical="center" wrapText="1" shrinkToFit="1"/>
    </xf>
    <xf numFmtId="0" fontId="1" fillId="0" borderId="80" xfId="0" applyFont="1" applyBorder="1" applyAlignment="1">
      <alignment horizontal="left" wrapText="1" shrinkToFit="1"/>
    </xf>
    <xf numFmtId="0" fontId="0" fillId="0" borderId="80" xfId="0" applyBorder="1" applyAlignment="1">
      <alignment horizontal="left" wrapText="1" shrinkToFit="1"/>
    </xf>
    <xf numFmtId="0" fontId="1" fillId="0" borderId="66" xfId="0" applyFont="1" applyBorder="1" applyAlignment="1">
      <alignment horizontal="center" vertical="center" wrapText="1" shrinkToFit="1"/>
    </xf>
    <xf numFmtId="0" fontId="1" fillId="0" borderId="57" xfId="0" applyFont="1" applyBorder="1" applyAlignment="1">
      <alignment horizontal="center" vertical="center" wrapText="1" shrinkToFit="1"/>
    </xf>
    <xf numFmtId="0" fontId="0" fillId="0" borderId="94" xfId="0" applyBorder="1" applyAlignment="1">
      <alignment horizontal="center" vertical="center" wrapText="1" shrinkToFit="1"/>
    </xf>
    <xf numFmtId="0" fontId="1" fillId="0" borderId="137" xfId="0" applyFont="1" applyBorder="1" applyAlignment="1">
      <alignment horizontal="center" vertical="center" wrapText="1" shrinkToFit="1"/>
    </xf>
    <xf numFmtId="0" fontId="0" fillId="0" borderId="138" xfId="0" applyBorder="1" applyAlignment="1">
      <alignment horizontal="center" vertical="center" wrapText="1" shrinkToFit="1"/>
    </xf>
    <xf numFmtId="0" fontId="0" fillId="0" borderId="139" xfId="0" applyBorder="1" applyAlignment="1">
      <alignment horizontal="center" vertical="center" wrapText="1" shrinkToFit="1"/>
    </xf>
    <xf numFmtId="0" fontId="1" fillId="0" borderId="98" xfId="0" applyFont="1" applyBorder="1" applyAlignment="1">
      <alignment horizontal="center" vertical="center" wrapText="1" shrinkToFit="1"/>
    </xf>
    <xf numFmtId="0" fontId="1" fillId="0" borderId="63" xfId="0" applyFont="1" applyBorder="1" applyAlignment="1">
      <alignment horizontal="center" vertical="center" wrapText="1" shrinkToFit="1"/>
    </xf>
    <xf numFmtId="0" fontId="1" fillId="0" borderId="60" xfId="0" applyFont="1" applyBorder="1" applyAlignment="1">
      <alignment horizontal="center" vertical="center" wrapText="1" shrinkToFit="1"/>
    </xf>
    <xf numFmtId="0" fontId="12" fillId="0" borderId="141" xfId="0" applyFont="1" applyBorder="1" applyAlignment="1">
      <alignment horizontal="center" vertical="center" wrapText="1" shrinkToFit="1"/>
    </xf>
    <xf numFmtId="0" fontId="12" fillId="0" borderId="138" xfId="0" applyFont="1" applyBorder="1" applyAlignment="1">
      <alignment horizontal="center" vertical="center" wrapText="1" shrinkToFit="1"/>
    </xf>
    <xf numFmtId="0" fontId="12" fillId="0" borderId="139" xfId="0" applyFont="1" applyBorder="1" applyAlignment="1">
      <alignment horizontal="center" vertical="center" wrapText="1" shrinkToFit="1"/>
    </xf>
    <xf numFmtId="0" fontId="1" fillId="0" borderId="89" xfId="0" applyFont="1" applyBorder="1" applyAlignment="1">
      <alignment horizontal="center" vertical="center" wrapText="1" shrinkToFit="1"/>
    </xf>
    <xf numFmtId="0" fontId="1" fillId="0" borderId="88" xfId="0" applyFont="1" applyBorder="1" applyAlignment="1">
      <alignment horizontal="center" vertical="center" wrapText="1" shrinkToFit="1"/>
    </xf>
    <xf numFmtId="0" fontId="0" fillId="0" borderId="93" xfId="0" applyBorder="1" applyAlignment="1">
      <alignment horizontal="center" vertical="center" wrapText="1" shrinkToFit="1"/>
    </xf>
    <xf numFmtId="0" fontId="0" fillId="0" borderId="79" xfId="0" applyBorder="1" applyAlignment="1">
      <alignment horizontal="center" vertical="center" wrapText="1" shrinkToFit="1"/>
    </xf>
    <xf numFmtId="0" fontId="1" fillId="0" borderId="83" xfId="0" applyFont="1" applyBorder="1" applyAlignment="1">
      <alignment horizontal="center" vertical="center" wrapText="1" shrinkToFit="1"/>
    </xf>
    <xf numFmtId="0" fontId="1" fillId="0" borderId="87" xfId="0" applyFont="1" applyBorder="1" applyAlignment="1">
      <alignment horizontal="center" vertical="center" wrapText="1" shrinkToFit="1"/>
    </xf>
    <xf numFmtId="0" fontId="0" fillId="0" borderId="64" xfId="0" applyBorder="1" applyAlignment="1">
      <alignment horizontal="center" vertical="center" wrapText="1" shrinkToFit="1"/>
    </xf>
    <xf numFmtId="0" fontId="0" fillId="0" borderId="61" xfId="0" applyBorder="1" applyAlignment="1">
      <alignment horizontal="center" vertical="center" wrapText="1" shrinkToFit="1"/>
    </xf>
    <xf numFmtId="0" fontId="0" fillId="0" borderId="88" xfId="0" applyBorder="1" applyAlignment="1">
      <alignment vertical="center" wrapText="1" shrinkToFit="1"/>
    </xf>
    <xf numFmtId="0" fontId="0" fillId="0" borderId="93" xfId="0" applyBorder="1" applyAlignment="1">
      <alignment vertical="center" wrapText="1" shrinkToFit="1"/>
    </xf>
    <xf numFmtId="0" fontId="0" fillId="0" borderId="133" xfId="0" applyBorder="1" applyAlignment="1">
      <alignment horizontal="left" wrapText="1" shrinkToFit="1"/>
    </xf>
    <xf numFmtId="0" fontId="1" fillId="0" borderId="106" xfId="0" applyFont="1" applyBorder="1" applyAlignment="1">
      <alignment horizontal="center" vertical="center" wrapText="1" shrinkToFit="1"/>
    </xf>
    <xf numFmtId="0" fontId="1" fillId="0" borderId="107" xfId="0" applyFont="1" applyBorder="1" applyAlignment="1">
      <alignment horizontal="center" vertical="center" wrapText="1" shrinkToFit="1"/>
    </xf>
    <xf numFmtId="0" fontId="0" fillId="0" borderId="67" xfId="0" applyBorder="1" applyAlignment="1">
      <alignment horizontal="center" vertical="center" wrapText="1" shrinkToFit="1"/>
    </xf>
    <xf numFmtId="0" fontId="19" fillId="0" borderId="109" xfId="0" applyFont="1" applyBorder="1" applyAlignment="1">
      <alignment horizontal="center" vertical="center" wrapText="1" shrinkToFit="1"/>
    </xf>
    <xf numFmtId="0" fontId="19" fillId="0" borderId="67" xfId="0" applyFont="1" applyBorder="1" applyAlignment="1">
      <alignment horizontal="center" vertical="center" wrapText="1" shrinkToFit="1"/>
    </xf>
    <xf numFmtId="0" fontId="0" fillId="0" borderId="53" xfId="0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1" fillId="0" borderId="100" xfId="0" applyFont="1" applyBorder="1" applyAlignment="1">
      <alignment horizontal="center" vertical="center" wrapText="1" shrinkToFit="1"/>
    </xf>
    <xf numFmtId="0" fontId="0" fillId="0" borderId="51" xfId="0" applyBorder="1" applyAlignment="1">
      <alignment horizontal="center" vertical="center" wrapText="1" shrinkToFit="1"/>
    </xf>
    <xf numFmtId="0" fontId="0" fillId="0" borderId="99" xfId="0" applyBorder="1" applyAlignment="1">
      <alignment horizontal="center" vertical="center" wrapText="1" shrinkToFit="1"/>
    </xf>
    <xf numFmtId="0" fontId="1" fillId="0" borderId="79" xfId="0" applyFont="1" applyBorder="1" applyAlignment="1">
      <alignment horizontal="center" vertical="center" wrapText="1" shrinkToFit="1"/>
    </xf>
    <xf numFmtId="0" fontId="1" fillId="0" borderId="90" xfId="0" applyFont="1" applyBorder="1" applyAlignment="1">
      <alignment horizontal="center" vertical="center" wrapText="1" shrinkToFit="1"/>
    </xf>
    <xf numFmtId="0" fontId="1" fillId="0" borderId="81" xfId="0" applyFont="1" applyBorder="1" applyAlignment="1">
      <alignment horizontal="center" vertical="center" wrapText="1" shrinkToFit="1"/>
    </xf>
    <xf numFmtId="0" fontId="1" fillId="0" borderId="61" xfId="0" applyFont="1" applyBorder="1" applyAlignment="1">
      <alignment horizontal="center" vertical="center" wrapText="1" shrinkToFit="1"/>
    </xf>
    <xf numFmtId="0" fontId="0" fillId="0" borderId="56" xfId="0" applyBorder="1" applyAlignment="1">
      <alignment vertical="center" wrapText="1" shrinkToFit="1"/>
    </xf>
    <xf numFmtId="0" fontId="0" fillId="0" borderId="53" xfId="0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0" borderId="54" xfId="0" applyBorder="1" applyAlignment="1">
      <alignment vertical="center" wrapText="1" shrinkToFit="1"/>
    </xf>
    <xf numFmtId="0" fontId="1" fillId="0" borderId="41" xfId="0" applyFont="1" applyBorder="1" applyAlignment="1">
      <alignment horizontal="center" vertical="center" wrapText="1" shrinkToFit="1"/>
    </xf>
    <xf numFmtId="0" fontId="0" fillId="0" borderId="45" xfId="0" applyBorder="1" applyAlignment="1">
      <alignment horizontal="center" vertical="center" wrapText="1" shrinkToFit="1"/>
    </xf>
    <xf numFmtId="0" fontId="0" fillId="0" borderId="46" xfId="0" applyBorder="1" applyAlignment="1">
      <alignment horizontal="center" vertical="center" wrapText="1" shrinkToFit="1"/>
    </xf>
    <xf numFmtId="0" fontId="1" fillId="0" borderId="51" xfId="0" applyFont="1" applyBorder="1" applyAlignment="1">
      <alignment horizontal="center" vertical="center" wrapText="1" shrinkToFit="1"/>
    </xf>
    <xf numFmtId="0" fontId="1" fillId="0" borderId="45" xfId="0" applyFont="1" applyBorder="1" applyAlignment="1">
      <alignment horizontal="center" vertical="center" wrapText="1" shrinkToFit="1"/>
    </xf>
    <xf numFmtId="0" fontId="1" fillId="0" borderId="46" xfId="0" applyFont="1" applyBorder="1" applyAlignment="1">
      <alignment horizontal="center" vertical="center" wrapText="1" shrinkToFit="1"/>
    </xf>
    <xf numFmtId="0" fontId="1" fillId="0" borderId="37" xfId="0" applyFont="1" applyBorder="1" applyAlignment="1">
      <alignment horizontal="left" wrapText="1" shrinkToFit="1"/>
    </xf>
    <xf numFmtId="0" fontId="0" fillId="0" borderId="37" xfId="0" applyBorder="1" applyAlignment="1">
      <alignment horizontal="left" wrapText="1" shrinkToFit="1"/>
    </xf>
    <xf numFmtId="0" fontId="12" fillId="0" borderId="37" xfId="0" applyFont="1" applyBorder="1" applyAlignment="1">
      <alignment horizontal="center" vertical="center" wrapText="1" shrinkToFit="1"/>
    </xf>
    <xf numFmtId="0" fontId="12" fillId="0" borderId="53" xfId="0" applyFont="1" applyBorder="1" applyAlignment="1">
      <alignment horizontal="center" vertical="center" wrapText="1" shrinkToFit="1"/>
    </xf>
    <xf numFmtId="0" fontId="1" fillId="0" borderId="59" xfId="0" applyFont="1" applyBorder="1" applyAlignment="1">
      <alignment horizontal="center" vertical="center" wrapText="1" shrinkToFit="1"/>
    </xf>
    <xf numFmtId="0" fontId="1" fillId="0" borderId="65" xfId="0" applyFont="1" applyBorder="1" applyAlignment="1">
      <alignment horizontal="center" vertical="center" wrapText="1" shrinkToFit="1"/>
    </xf>
    <xf numFmtId="0" fontId="0" fillId="0" borderId="81" xfId="0" applyBorder="1" applyAlignment="1">
      <alignment horizontal="center" vertical="center" wrapText="1" shrinkToFit="1"/>
    </xf>
    <xf numFmtId="0" fontId="0" fillId="0" borderId="64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8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79" xfId="0" applyBorder="1" applyAlignment="1">
      <alignment vertical="center" wrapText="1" shrinkToFit="1"/>
    </xf>
    <xf numFmtId="0" fontId="1" fillId="0" borderId="70" xfId="0" applyFont="1" applyBorder="1" applyAlignment="1">
      <alignment horizontal="left" wrapText="1" shrinkToFit="1"/>
    </xf>
    <xf numFmtId="0" fontId="0" fillId="0" borderId="69" xfId="0" applyBorder="1" applyAlignment="1">
      <alignment horizontal="left" wrapText="1" shrinkToFit="1"/>
    </xf>
    <xf numFmtId="0" fontId="9" fillId="0" borderId="37" xfId="0" applyFont="1" applyBorder="1" applyAlignment="1">
      <alignment horizontal="center" vertical="center" wrapText="1" shrinkToFit="1"/>
    </xf>
    <xf numFmtId="0" fontId="24" fillId="0" borderId="53" xfId="0" applyFont="1" applyBorder="1" applyAlignment="1">
      <alignment horizontal="center" vertical="center" wrapText="1" shrinkToFit="1"/>
    </xf>
    <xf numFmtId="0" fontId="9" fillId="0" borderId="66" xfId="0" applyFont="1" applyBorder="1" applyAlignment="1">
      <alignment horizontal="center" vertical="center" wrapText="1" shrinkToFit="1"/>
    </xf>
    <xf numFmtId="0" fontId="9" fillId="0" borderId="94" xfId="0" applyFont="1" applyBorder="1" applyAlignment="1">
      <alignment horizontal="center" vertical="center" wrapText="1" shrinkToFit="1"/>
    </xf>
    <xf numFmtId="0" fontId="12" fillId="0" borderId="62" xfId="0" applyFont="1" applyBorder="1" applyAlignment="1">
      <alignment horizontal="center" vertical="center" wrapText="1" shrinkToFit="1"/>
    </xf>
    <xf numFmtId="0" fontId="12" fillId="0" borderId="79" xfId="0" applyFont="1" applyBorder="1" applyAlignment="1">
      <alignment horizontal="center" vertical="center" wrapText="1" shrinkToFit="1"/>
    </xf>
    <xf numFmtId="0" fontId="0" fillId="0" borderId="79" xfId="0" applyBorder="1" applyAlignment="1">
      <alignment horizontal="center" vertical="center"/>
    </xf>
    <xf numFmtId="0" fontId="0" fillId="0" borderId="75" xfId="0" applyBorder="1" applyAlignment="1">
      <alignment horizontal="center" vertical="center" wrapText="1" shrinkToFit="1"/>
    </xf>
    <xf numFmtId="0" fontId="1" fillId="0" borderId="97" xfId="0" applyFont="1" applyBorder="1" applyAlignment="1">
      <alignment horizontal="center" vertical="center" wrapText="1" shrinkToFit="1"/>
    </xf>
    <xf numFmtId="0" fontId="0" fillId="0" borderId="95" xfId="0" applyBorder="1" applyAlignment="1">
      <alignment horizontal="center" vertical="center" wrapText="1" shrinkToFit="1"/>
    </xf>
    <xf numFmtId="0" fontId="0" fillId="0" borderId="78" xfId="0" applyBorder="1" applyAlignment="1">
      <alignment horizontal="left" wrapText="1" shrinkToFit="1"/>
    </xf>
    <xf numFmtId="0" fontId="1" fillId="0" borderId="122" xfId="0" applyFont="1" applyBorder="1" applyAlignment="1">
      <alignment horizontal="center" vertical="center" wrapText="1" shrinkToFit="1"/>
    </xf>
    <xf numFmtId="0" fontId="1" fillId="0" borderId="123" xfId="0" applyFont="1" applyBorder="1" applyAlignment="1">
      <alignment horizontal="center" vertical="center" wrapText="1" shrinkToFit="1"/>
    </xf>
    <xf numFmtId="0" fontId="0" fillId="0" borderId="124" xfId="0" applyBorder="1" applyAlignment="1">
      <alignment vertical="center" wrapText="1"/>
    </xf>
    <xf numFmtId="0" fontId="0" fillId="0" borderId="123" xfId="0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0" fillId="0" borderId="47" xfId="0" applyBorder="1" applyAlignment="1">
      <alignment vertical="center" wrapText="1"/>
    </xf>
    <xf numFmtId="0" fontId="0" fillId="0" borderId="81" xfId="0" applyBorder="1" applyAlignment="1">
      <alignment vertical="center" wrapText="1" shrinkToFit="1"/>
    </xf>
    <xf numFmtId="0" fontId="1" fillId="0" borderId="95" xfId="0" applyFont="1" applyBorder="1" applyAlignment="1">
      <alignment horizontal="center" vertical="center" wrapText="1" shrinkToFit="1"/>
    </xf>
    <xf numFmtId="0" fontId="1" fillId="0" borderId="75" xfId="0" applyFont="1" applyBorder="1" applyAlignment="1">
      <alignment horizontal="center" vertical="center" wrapText="1" shrinkToFit="1"/>
    </xf>
    <xf numFmtId="0" fontId="1" fillId="0" borderId="129" xfId="0" applyFont="1" applyBorder="1" applyAlignment="1">
      <alignment horizontal="center" vertical="center" wrapText="1" shrinkToFit="1"/>
    </xf>
    <xf numFmtId="0" fontId="1" fillId="0" borderId="91" xfId="0" applyFont="1" applyBorder="1" applyAlignment="1">
      <alignment horizontal="center" vertical="center" wrapText="1" shrinkToFit="1"/>
    </xf>
    <xf numFmtId="0" fontId="1" fillId="0" borderId="86" xfId="0" applyFont="1" applyBorder="1" applyAlignment="1">
      <alignment horizontal="center" vertical="center" wrapText="1" shrinkToFit="1"/>
    </xf>
    <xf numFmtId="0" fontId="1" fillId="0" borderId="82" xfId="0" applyFont="1" applyBorder="1" applyAlignment="1">
      <alignment horizontal="center" vertical="center" wrapText="1" shrinkToFit="1"/>
    </xf>
    <xf numFmtId="0" fontId="1" fillId="0" borderId="70" xfId="0" applyFont="1" applyBorder="1" applyAlignment="1">
      <alignment horizontal="left" vertical="center" wrapText="1" shrinkToFit="1"/>
    </xf>
    <xf numFmtId="0" fontId="0" fillId="0" borderId="76" xfId="0" applyBorder="1" applyAlignment="1">
      <alignment horizontal="left" vertical="center" wrapText="1" shrinkToFit="1"/>
    </xf>
    <xf numFmtId="0" fontId="0" fillId="0" borderId="73" xfId="0" applyBorder="1" applyAlignment="1">
      <alignment horizontal="left" vertical="center" wrapText="1" shrinkToFit="1"/>
    </xf>
    <xf numFmtId="0" fontId="1" fillId="0" borderId="92" xfId="0" applyFont="1" applyBorder="1" applyAlignment="1">
      <alignment horizontal="center" vertical="center" wrapText="1" shrinkToFit="1"/>
    </xf>
    <xf numFmtId="0" fontId="0" fillId="0" borderId="54" xfId="0" applyBorder="1" applyAlignment="1">
      <alignment horizontal="center" vertical="center" wrapText="1" shrinkToFit="1"/>
    </xf>
    <xf numFmtId="0" fontId="1" fillId="0" borderId="87" xfId="0" applyFont="1" applyBorder="1" applyAlignment="1">
      <alignment horizontal="center" vertical="top" wrapText="1" shrinkToFit="1"/>
    </xf>
    <xf numFmtId="0" fontId="0" fillId="0" borderId="64" xfId="0" applyBorder="1" applyAlignment="1">
      <alignment horizontal="center" vertical="top" wrapText="1" shrinkToFit="1"/>
    </xf>
    <xf numFmtId="0" fontId="0" fillId="0" borderId="81" xfId="0" applyBorder="1" applyAlignment="1">
      <alignment horizontal="center" vertical="top" wrapText="1" shrinkToFit="1"/>
    </xf>
    <xf numFmtId="0" fontId="1" fillId="0" borderId="89" xfId="0" applyFont="1" applyBorder="1" applyAlignment="1">
      <alignment horizontal="center" vertical="top" wrapText="1" shrinkToFit="1"/>
    </xf>
    <xf numFmtId="0" fontId="1" fillId="0" borderId="88" xfId="0" applyFont="1" applyBorder="1" applyAlignment="1">
      <alignment horizontal="center" vertical="top" wrapText="1" shrinkToFit="1"/>
    </xf>
    <xf numFmtId="0" fontId="1" fillId="0" borderId="84" xfId="0" applyFont="1" applyBorder="1" applyAlignment="1">
      <alignment horizontal="center" vertical="top" wrapText="1" shrinkToFit="1"/>
    </xf>
    <xf numFmtId="0" fontId="1" fillId="0" borderId="73" xfId="0" applyFont="1" applyBorder="1" applyAlignment="1">
      <alignment horizontal="center" vertical="center" wrapText="1" shrinkToFit="1"/>
    </xf>
    <xf numFmtId="0" fontId="0" fillId="0" borderId="60" xfId="0" applyBorder="1" applyAlignment="1">
      <alignment horizontal="center" vertical="center" wrapText="1" shrinkToFit="1"/>
    </xf>
    <xf numFmtId="0" fontId="1" fillId="0" borderId="94" xfId="0" applyFont="1" applyBorder="1" applyAlignment="1">
      <alignment horizontal="center" vertical="center" wrapText="1" shrinkToFit="1"/>
    </xf>
    <xf numFmtId="0" fontId="1" fillId="0" borderId="121" xfId="0" applyFont="1" applyBorder="1" applyAlignment="1">
      <alignment horizontal="left" wrapText="1" shrinkToFit="1"/>
    </xf>
    <xf numFmtId="0" fontId="0" fillId="0" borderId="114" xfId="0" applyBorder="1" applyAlignment="1">
      <alignment horizontal="left" wrapText="1" shrinkToFit="1"/>
    </xf>
    <xf numFmtId="0" fontId="1" fillId="0" borderId="76" xfId="0" applyFont="1" applyBorder="1" applyAlignment="1">
      <alignment horizontal="center" vertical="center" wrapText="1" shrinkToFit="1"/>
    </xf>
    <xf numFmtId="0" fontId="1" fillId="0" borderId="78" xfId="0" applyFont="1" applyBorder="1" applyAlignment="1">
      <alignment horizontal="center" vertical="center" wrapText="1" shrinkToFit="1"/>
    </xf>
    <xf numFmtId="0" fontId="1" fillId="0" borderId="72" xfId="0" applyFont="1" applyBorder="1" applyAlignment="1">
      <alignment horizontal="center" vertical="center" wrapText="1" shrinkToFit="1"/>
    </xf>
    <xf numFmtId="0" fontId="1" fillId="0" borderId="85" xfId="0" applyFont="1" applyBorder="1" applyAlignment="1">
      <alignment horizontal="center" vertical="center" wrapText="1" shrinkToFit="1"/>
    </xf>
    <xf numFmtId="0" fontId="23" fillId="0" borderId="35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3" fillId="0" borderId="126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8" borderId="4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6" fillId="6" borderId="38" xfId="2" applyFont="1" applyFill="1" applyBorder="1" applyAlignment="1">
      <alignment horizontal="center"/>
    </xf>
    <xf numFmtId="0" fontId="16" fillId="6" borderId="39" xfId="2" applyFont="1" applyFill="1" applyBorder="1" applyAlignment="1">
      <alignment horizontal="center"/>
    </xf>
    <xf numFmtId="0" fontId="16" fillId="6" borderId="40" xfId="2" applyFont="1" applyFill="1" applyBorder="1" applyAlignment="1">
      <alignment horizontal="center"/>
    </xf>
    <xf numFmtId="0" fontId="16" fillId="8" borderId="4" xfId="2" applyFont="1" applyFill="1" applyBorder="1" applyAlignment="1">
      <alignment horizontal="left" vertical="center"/>
    </xf>
    <xf numFmtId="0" fontId="16" fillId="8" borderId="5" xfId="2" applyFont="1" applyFill="1" applyBorder="1" applyAlignment="1">
      <alignment horizontal="left" vertical="center"/>
    </xf>
    <xf numFmtId="0" fontId="16" fillId="8" borderId="6" xfId="2" applyFont="1" applyFill="1" applyBorder="1" applyAlignment="1">
      <alignment horizontal="left" vertical="center"/>
    </xf>
    <xf numFmtId="1" fontId="1" fillId="0" borderId="17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4" borderId="17" xfId="0" applyNumberFormat="1" applyFont="1" applyFill="1" applyBorder="1" applyAlignment="1">
      <alignment horizontal="center"/>
    </xf>
    <xf numFmtId="1" fontId="1" fillId="4" borderId="18" xfId="0" applyNumberFormat="1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</cellXfs>
  <cellStyles count="3">
    <cellStyle name="Čárka" xfId="1" builtinId="3"/>
    <cellStyle name="Normální" xfId="0" builtinId="0"/>
    <cellStyle name="Normální 2" xfId="2"/>
  </cellStyles>
  <dxfs count="2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ALADOVÁ Romana" refreshedDate="45800.479972569447" createdVersion="8" refreshedVersion="8" minRefreshableVersion="3" recordCount="1656">
  <cacheSource type="worksheet">
    <worksheetSource ref="A4:H1660" sheet="Tabulka budov a podlaží"/>
  </cacheSource>
  <cacheFields count="8">
    <cacheField name="Budova" numFmtId="0">
      <sharedItems count="15">
        <s v="č.p. 789 Pol B"/>
        <s v="č.p. 788 Pol C"/>
        <s v="SO01"/>
        <s v="SO02"/>
        <s v="SO03"/>
        <s v="SO10"/>
        <s v="č.p. 164"/>
        <s v="č.p. 204"/>
        <s v="č.p. 210"/>
        <s v="č.p. 211"/>
        <s v="č.p. 499"/>
        <s v="č.p. 681"/>
        <s v="č.p. 871"/>
        <s v="č.p. 202"/>
        <s v="č.p. 684 "/>
      </sharedItems>
    </cacheField>
    <cacheField name="podlaží" numFmtId="0">
      <sharedItems containsBlank="1"/>
    </cacheField>
    <cacheField name="oddělení" numFmtId="0">
      <sharedItems count="37">
        <s v="Společné p."/>
        <s v="Mikrobiologie"/>
        <s v="Kostní    "/>
        <s v="Administrativa"/>
        <s v="Interna"/>
        <s v="Ortopedie"/>
        <s v="RDG"/>
        <s v="Neurologie"/>
        <s v="Operační"/>
        <s v="ARO+JIP+DIP"/>
        <s v="DIP"/>
        <s v="ARO"/>
        <s v="JIP"/>
        <s v="Centrální sterilizace"/>
        <s v="Chirurgie"/>
        <s v="Oční"/>
        <s v="Gynekologie"/>
        <s v="Dětské"/>
        <s v="ORL"/>
        <s v="Rehabilitace"/>
        <s v="Porodnice"/>
        <s v="Technické"/>
        <s v="Vrátnice"/>
        <s v="Patologie"/>
        <s v="Biochemie"/>
        <s v="LDN"/>
        <s v="Psychiatrie"/>
        <s v="Transfúzní st."/>
        <s v="Nukleární medicína"/>
        <s v="DIOP"/>
        <s v="Plicní"/>
        <s v="Dialyzační středisko"/>
        <s v="Sociální lůžka"/>
        <s v="Imuno. a alergologie"/>
        <s v="Neurologie dětská"/>
        <s v="Ubytovna"/>
        <s v="soc.lůžka" u="1"/>
      </sharedItems>
    </cacheField>
    <cacheField name="Číslo místnosti" numFmtId="0">
      <sharedItems containsMixedTypes="1" containsNumber="1" minValue="0" maxValue="6106" count="1321">
        <n v="101"/>
        <n v="102"/>
        <n v="103"/>
        <n v="104"/>
        <n v="111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217"/>
        <n v="218"/>
        <n v="219"/>
        <n v="113"/>
        <n v="222"/>
        <n v="223"/>
        <n v="224"/>
        <n v="225"/>
        <n v="226"/>
        <s v="227-9"/>
        <n v="201"/>
        <n v="202"/>
        <n v="114"/>
        <n v="115"/>
        <n v="116"/>
        <n v="204.1"/>
        <n v="204.2"/>
        <n v="205"/>
        <n v="206"/>
        <n v="207"/>
        <n v="208"/>
        <n v="209"/>
        <n v="210"/>
        <n v="211"/>
        <n v="212"/>
        <n v="213"/>
        <n v="214"/>
        <n v="215"/>
        <n v="216"/>
        <n v="220"/>
        <n v="221"/>
        <n v="218.22399999999999"/>
        <s v="228-232"/>
        <n v="227"/>
        <n v="301"/>
        <n v="302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401"/>
        <n v="402"/>
        <n v="404"/>
        <n v="405"/>
        <n v="406"/>
        <n v="407"/>
        <n v="408"/>
        <n v="409"/>
        <n v="410"/>
        <n v="411"/>
        <n v="412"/>
        <n v="415"/>
        <n v="416"/>
        <n v="417"/>
        <n v="418"/>
        <n v="419"/>
        <n v="420"/>
        <n v="421"/>
        <n v="422"/>
        <n v="426"/>
        <n v="427"/>
        <n v="428"/>
        <n v="429"/>
        <n v="430"/>
        <n v="431"/>
        <n v="432"/>
        <n v="433"/>
        <n v="434"/>
        <n v="1"/>
        <s v=" V5"/>
        <s v=" V6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s v="1014a"/>
        <n v="1015"/>
        <n v="1016"/>
        <n v="1017"/>
        <n v="1018"/>
        <n v="1019"/>
        <n v="1020"/>
        <n v="1021"/>
        <n v="1022"/>
        <n v="1023"/>
        <n v="1024"/>
        <n v="1025"/>
        <s v="1025a"/>
        <n v="1026"/>
        <n v="1027"/>
        <s v="1027a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s v="S5"/>
        <s v="S6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2"/>
        <n v="2023"/>
        <n v="2024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s v=" S5"/>
        <s v=" S6"/>
        <s v="P5"/>
        <s v="P6"/>
        <n v="3001"/>
        <n v="3002"/>
        <n v="3003"/>
        <n v="3005"/>
        <n v="3006"/>
        <s v="3006a"/>
        <n v="3007"/>
        <n v="3008"/>
        <n v="3009"/>
        <s v="3009a"/>
        <n v="3010"/>
        <n v="3011"/>
        <n v="3012"/>
        <n v="3014"/>
        <s v="3014a"/>
        <n v="3015"/>
        <n v="3016"/>
        <n v="3017"/>
        <n v="3018"/>
        <n v="3019"/>
        <n v="3020"/>
        <n v="3021"/>
        <n v="3022"/>
        <n v="3023"/>
        <n v="3024"/>
        <n v="3025"/>
        <n v="3026"/>
        <n v="3027"/>
        <n v="3028"/>
        <n v="3029"/>
        <n v="3030"/>
        <n v="3031"/>
        <n v="3032"/>
        <n v="3033"/>
        <n v="3034"/>
        <n v="3035"/>
        <n v="3036"/>
        <n v="3037"/>
        <n v="3038"/>
        <n v="3039"/>
        <n v="3040"/>
        <n v="3041"/>
        <n v="3042"/>
        <s v=" 3042a"/>
        <n v="3043"/>
        <n v="3044"/>
        <n v="3045"/>
        <n v="3048"/>
        <n v="3049"/>
        <s v="3049a"/>
        <n v="3050"/>
        <n v="3051"/>
        <n v="3052"/>
        <n v="3053"/>
        <n v="3054"/>
        <n v="3055"/>
        <n v="3056"/>
        <n v="3057"/>
        <n v="3058"/>
        <n v="3059"/>
        <n v="3060"/>
        <n v="3061"/>
        <n v="3062"/>
        <n v="3063"/>
        <n v="3064"/>
        <n v="3065"/>
        <n v="3066"/>
        <n v="3068"/>
        <n v="3069"/>
        <s v=" P6"/>
        <n v="4001"/>
        <n v="4002"/>
        <n v="4003"/>
        <n v="4004"/>
        <n v="4005"/>
        <n v="4006"/>
        <n v="4007"/>
        <n v="4008"/>
        <n v="4009"/>
        <n v="4010"/>
        <n v="4011"/>
        <n v="4012"/>
        <n v="4013"/>
        <n v="4014"/>
        <n v="4015"/>
        <n v="4016"/>
        <n v="4017"/>
        <n v="4018"/>
        <n v="4020"/>
        <n v="4021"/>
        <n v="4022"/>
        <n v="4023"/>
        <n v="4024"/>
        <n v="4025"/>
        <n v="4026"/>
        <n v="4027"/>
        <n v="4028"/>
        <n v="4029"/>
        <n v="4030"/>
        <n v="4031"/>
        <n v="4032"/>
        <s v=" P5"/>
        <n v="100"/>
        <n v="105"/>
        <n v="106"/>
        <n v="107"/>
        <n v="108"/>
        <n v="109"/>
        <n v="110"/>
        <n v="112"/>
        <s v="0137a"/>
        <s v=" 0138a"/>
        <s v="0138b"/>
        <s v="0138c"/>
        <n v="139"/>
        <n v="140"/>
        <n v="141"/>
        <n v="142"/>
        <n v="143"/>
        <n v="144"/>
        <n v="147"/>
        <n v="148"/>
        <n v="150"/>
        <n v="151"/>
        <n v="152"/>
        <n v="153"/>
        <n v="154"/>
        <n v="155"/>
        <n v="156"/>
        <s v=" 0156a"/>
        <s v="0157a"/>
        <s v="0157b"/>
        <n v="158"/>
        <n v="159"/>
        <n v="160"/>
        <n v="161"/>
        <s v=" 0161a"/>
        <s v=" 0161b"/>
        <s v=" 0161c"/>
        <n v="162"/>
        <n v="164"/>
        <n v="165"/>
        <n v="166"/>
        <n v="167"/>
        <n v="168"/>
        <n v="169"/>
        <n v="170"/>
        <n v="171"/>
        <n v="172"/>
        <n v="173"/>
        <s v="0173a"/>
        <s v="0173b"/>
        <n v="174"/>
        <n v="175"/>
        <n v="176"/>
        <s v="0176a"/>
        <s v="0176b"/>
        <n v="177"/>
        <n v="178"/>
        <n v="179"/>
        <s v="0179a"/>
        <s v="0179b"/>
        <n v="180"/>
        <n v="182"/>
        <n v="183"/>
        <s v="0183a"/>
        <s v="0183b"/>
        <n v="184"/>
        <n v="185"/>
        <s v="0185a"/>
        <s v="0185b"/>
        <n v="186"/>
        <n v="187"/>
        <n v="188"/>
        <s v="0188a"/>
        <s v="0188b"/>
        <n v="189"/>
        <n v="190"/>
        <s v="V1"/>
        <s v="V2"/>
        <s v=" V3"/>
        <s v=" V4"/>
        <s v=" V7"/>
        <s v="P1"/>
        <s v="P2"/>
        <s v="P3"/>
        <s v=" S1"/>
        <s v="S2"/>
        <s v=" S3"/>
        <s v="S4"/>
        <n v="1100"/>
        <n v="1101"/>
        <n v="1103"/>
        <n v="1104"/>
        <n v="1106"/>
        <n v="1107"/>
        <n v="1108"/>
        <n v="1109"/>
        <n v="1110"/>
        <n v="1111"/>
        <n v="1112"/>
        <s v="1112a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s v="1133a"/>
        <n v="1134"/>
        <n v="1135"/>
        <n v="1138"/>
        <n v="1139"/>
        <n v="1140"/>
        <n v="1141"/>
        <s v="1141a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s v="1174a"/>
        <n v="1175"/>
        <n v="1176"/>
        <n v="1177"/>
        <n v="1178"/>
        <n v="1179"/>
        <n v="1180"/>
        <n v="1181"/>
        <n v="1182"/>
        <n v="1183"/>
        <n v="1184"/>
        <n v="1186"/>
        <n v="1188"/>
        <n v="1190"/>
        <n v="1191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s v="S1"/>
        <s v="S3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18"/>
        <n v="2119"/>
        <n v="2120"/>
        <n v="2121"/>
        <n v="2122"/>
        <n v="2123"/>
        <n v="2124"/>
        <n v="2125"/>
        <n v="2126"/>
        <n v="2127"/>
        <n v="2128"/>
        <n v="2129"/>
        <n v="2130"/>
        <n v="2131"/>
        <n v="2132"/>
        <n v="2133"/>
        <n v="2134"/>
        <n v="2135"/>
        <n v="2137"/>
        <n v="2138"/>
        <n v="2139"/>
        <n v="2140"/>
        <n v="2141"/>
        <n v="2143"/>
        <n v="2144"/>
        <n v="2145"/>
        <n v="2146"/>
        <n v="2147"/>
        <n v="2148"/>
        <n v="2149"/>
        <n v="2150"/>
        <n v="2151"/>
        <n v="2152"/>
        <n v="2153"/>
        <n v="2154"/>
        <n v="2155"/>
        <n v="2156"/>
        <n v="2157"/>
        <n v="2158"/>
        <n v="2159"/>
        <n v="2160"/>
        <n v="2162"/>
        <n v="2163"/>
        <n v="2164"/>
        <n v="2165"/>
        <n v="2169"/>
        <n v="2170"/>
        <n v="2171"/>
        <n v="2172"/>
        <n v="2173"/>
        <n v="2174"/>
        <n v="2175"/>
        <n v="2176"/>
        <n v="2177"/>
        <n v="2178"/>
        <n v="2179"/>
        <n v="2180"/>
        <n v="2181"/>
        <n v="2182"/>
        <n v="2183"/>
        <n v="2184"/>
        <n v="2185"/>
        <n v="2186"/>
        <n v="2187"/>
        <n v="2188"/>
        <n v="2189"/>
        <n v="2190"/>
        <n v="2191"/>
        <n v="2192"/>
        <n v="2193"/>
        <n v="2194"/>
        <n v="2195"/>
        <n v="2196"/>
        <n v="2197"/>
        <n v="2198"/>
        <n v="2199"/>
        <n v="2200"/>
        <n v="2201"/>
        <n v="2202"/>
        <n v="2203"/>
        <n v="2204"/>
        <n v="2205"/>
        <n v="2206"/>
        <s v="2206a"/>
        <n v="2207"/>
        <n v="2208"/>
        <n v="2209"/>
        <n v="2210"/>
        <n v="3100"/>
        <n v="3101"/>
        <n v="3102"/>
        <n v="3103"/>
        <n v="3104"/>
        <n v="3105"/>
        <n v="3106"/>
        <n v="3107"/>
        <n v="3108"/>
        <n v="3109"/>
        <n v="3110"/>
        <n v="3111"/>
        <n v="3112"/>
        <n v="3113"/>
        <n v="3114"/>
        <n v="3115"/>
        <n v="3116"/>
        <n v="3117"/>
        <n v="3118"/>
        <n v="3119"/>
        <n v="3120"/>
        <n v="3121"/>
        <n v="3122"/>
        <n v="3123"/>
        <n v="3124"/>
        <n v="3125"/>
        <n v="3126"/>
        <n v="3127"/>
        <n v="3128"/>
        <n v="3129"/>
        <n v="3130"/>
        <n v="3131"/>
        <n v="3132"/>
        <n v="3133"/>
        <n v="3134"/>
        <n v="3135"/>
        <n v="3137"/>
        <n v="3138"/>
        <n v="3139"/>
        <n v="3140"/>
        <n v="3141"/>
        <n v="3142"/>
        <n v="3143"/>
        <n v="3144"/>
        <n v="3145"/>
        <n v="3146"/>
        <n v="3147"/>
        <n v="3148"/>
        <n v="3149"/>
        <n v="3150"/>
        <n v="3151"/>
        <n v="3152"/>
        <n v="3153"/>
        <n v="3154"/>
        <n v="3155"/>
        <n v="3156"/>
        <n v="3157"/>
        <n v="3158"/>
        <n v="3159"/>
        <n v="3161"/>
        <n v="3162"/>
        <n v="3165"/>
        <n v="3164"/>
        <n v="3163"/>
        <n v="3166"/>
        <n v="3167"/>
        <n v="3168"/>
        <n v="3169"/>
        <n v="3170"/>
        <n v="3171"/>
        <n v="3172"/>
        <n v="3173"/>
        <n v="3174"/>
        <n v="3175"/>
        <n v="3176"/>
        <n v="3177"/>
        <n v="3178"/>
        <n v="3179"/>
        <n v="3180"/>
        <n v="3181"/>
        <n v="3182"/>
        <n v="3183"/>
        <n v="3184"/>
        <n v="3185"/>
        <n v="3186"/>
        <n v="3187"/>
        <n v="3188"/>
        <n v="3189"/>
        <n v="3190"/>
        <n v="3191"/>
        <n v="3192"/>
        <n v="3193"/>
        <n v="3194"/>
        <n v="3195"/>
        <n v="3196"/>
        <n v="3197"/>
        <n v="3198"/>
        <n v="3199"/>
        <n v="3200"/>
        <n v="3201"/>
        <n v="3202"/>
        <n v="3203"/>
        <n v="3204"/>
        <n v="3205"/>
        <n v="3206"/>
        <n v="3209"/>
        <n v="3210"/>
        <n v="4100"/>
        <n v="4101"/>
        <n v="4102"/>
        <n v="4103"/>
        <n v="4104"/>
        <n v="4105"/>
        <n v="4106"/>
        <n v="4107"/>
        <n v="4108"/>
        <n v="4109"/>
        <n v="4110"/>
        <n v="4111"/>
        <n v="4112"/>
        <n v="4113"/>
        <n v="4115"/>
        <n v="4116"/>
        <n v="4117"/>
        <n v="4118"/>
        <n v="4119"/>
        <n v="4120"/>
        <s v=" 4120a"/>
        <n v="4121"/>
        <s v=" 4121a"/>
        <n v="4122"/>
        <n v="4123"/>
        <n v="4124"/>
        <n v="4125"/>
        <n v="4126"/>
        <n v="4127"/>
        <n v="4128"/>
        <n v="4129"/>
        <n v="4130"/>
        <n v="4131"/>
        <n v="4132"/>
        <n v="4133"/>
        <n v="4134"/>
        <n v="4135"/>
        <n v="4137"/>
        <n v="4138"/>
        <n v="4139"/>
        <n v="4140"/>
        <n v="4141"/>
        <n v="4142"/>
        <n v="4143"/>
        <n v="4144"/>
        <n v="4145"/>
        <n v="4146"/>
        <n v="4147"/>
        <n v="4148"/>
        <n v="4149"/>
        <n v="4150"/>
        <n v="4151"/>
        <n v="4152"/>
        <n v="4153"/>
        <n v="4154"/>
        <n v="4155"/>
        <n v="4156"/>
        <n v="4157"/>
        <n v="4158"/>
        <n v="4159"/>
        <n v="4160"/>
        <n v="4161"/>
        <n v="4162"/>
        <n v="4163"/>
        <n v="4164"/>
        <n v="4165"/>
        <n v="4166"/>
        <n v="4167"/>
        <n v="4168"/>
        <n v="4169"/>
        <n v="4170"/>
        <n v="4171"/>
        <n v="4172"/>
        <n v="4173"/>
        <n v="4174"/>
        <n v="4175"/>
        <n v="4176"/>
        <n v="4177"/>
        <n v="4178"/>
        <n v="4179"/>
        <n v="4180"/>
        <n v="4181"/>
        <n v="4182"/>
        <n v="4183"/>
        <n v="4184"/>
        <n v="4185"/>
        <n v="4186"/>
        <n v="4187"/>
        <n v="4188"/>
        <n v="4189"/>
        <n v="4190"/>
        <n v="4191"/>
        <n v="4192"/>
        <n v="4193"/>
        <n v="4194"/>
        <n v="4195"/>
        <n v="4196"/>
        <n v="4197"/>
        <n v="4198"/>
        <n v="4199"/>
        <n v="4200"/>
        <n v="4201"/>
        <n v="4202"/>
        <n v="4203"/>
        <n v="4204"/>
        <n v="4205"/>
        <n v="4206"/>
        <n v="4209"/>
        <n v="4210"/>
        <n v="5100"/>
        <n v="5101"/>
        <n v="5102"/>
        <n v="5103"/>
        <n v="5104"/>
        <n v="5105"/>
        <n v="5106"/>
        <n v="5107"/>
        <n v="5108"/>
        <n v="5110"/>
        <n v="5111"/>
        <n v="5112"/>
        <n v="5113"/>
        <n v="5114"/>
        <n v="5115"/>
        <n v="5117"/>
        <n v="5118"/>
        <n v="5119"/>
        <n v="5120"/>
        <n v="5121"/>
        <n v="5122"/>
        <n v="5123"/>
        <n v="5124"/>
        <n v="5125"/>
        <n v="5126"/>
        <n v="5127"/>
        <n v="5128"/>
        <n v="5129"/>
        <n v="5130"/>
        <n v="5131"/>
        <n v="5132"/>
        <n v="5133"/>
        <n v="5134"/>
        <n v="5135"/>
        <n v="5137"/>
        <n v="5138"/>
        <n v="5139"/>
        <n v="5140"/>
        <n v="5141"/>
        <n v="5142"/>
        <n v="5143"/>
        <n v="5144"/>
        <n v="5145"/>
        <n v="5146"/>
        <n v="5147"/>
        <n v="5148"/>
        <n v="5149"/>
        <n v="5150"/>
        <n v="5155"/>
        <n v="5156"/>
        <n v="5158"/>
        <n v="5159"/>
        <n v="5161"/>
        <n v="5162"/>
        <n v="5163"/>
        <n v="5164"/>
        <n v="5165"/>
        <n v="5166"/>
        <n v="5167"/>
        <n v="5168"/>
        <n v="5170"/>
        <n v="5171"/>
        <n v="5172"/>
        <n v="5173"/>
        <n v="5174"/>
        <n v="5175"/>
        <n v="5176"/>
        <n v="5177"/>
        <n v="5178"/>
        <n v="5179"/>
        <n v="5180"/>
        <n v="5181"/>
        <n v="5182"/>
        <n v="5183"/>
        <n v="5184"/>
        <n v="5185"/>
        <n v="5186"/>
        <n v="5187"/>
        <n v="5188"/>
        <n v="5189"/>
        <n v="5190"/>
        <s v=" 5190a"/>
        <n v="5191"/>
        <n v="5192"/>
        <n v="5193"/>
        <n v="5194"/>
        <n v="5195"/>
        <n v="5196"/>
        <n v="5197"/>
        <n v="5198"/>
        <n v="5199"/>
        <n v="5200"/>
        <n v="5201"/>
        <n v="5202"/>
        <n v="5203"/>
        <n v="5204"/>
        <n v="5205"/>
        <n v="5206"/>
        <n v="5209"/>
        <n v="5210"/>
        <s v=" P1"/>
        <s v=" P2"/>
        <s v=" P3"/>
        <s v="  S1"/>
        <s v=" S2"/>
        <s v="  S3"/>
        <s v=" S4"/>
        <n v="6100"/>
        <n v="6101"/>
        <n v="6102"/>
        <n v="6103"/>
        <n v="6104"/>
        <s v=" 6104a"/>
        <n v="6105"/>
        <n v="6106"/>
        <s v="  P2"/>
        <s v="  P3"/>
        <s v="001"/>
        <s v="002"/>
        <s v="003A"/>
        <s v="003B"/>
        <s v="004A"/>
        <s v="004B"/>
        <s v="005"/>
        <s v="006"/>
        <s v="007"/>
        <s v="013"/>
        <n v="204"/>
        <s v="003"/>
        <s v="004"/>
        <s v="103 "/>
        <s v="104 "/>
        <s v="107 "/>
        <s v="108 "/>
        <s v="109 "/>
        <s v="110 "/>
        <s v="111 "/>
        <s v="112 "/>
        <s v="113 "/>
        <s v="101 "/>
        <s v="102 "/>
        <s v="105 "/>
        <s v="106 "/>
        <n v="2"/>
        <n v="3"/>
        <n v="4"/>
        <n v="5"/>
        <n v="6"/>
        <n v="7"/>
        <n v="8"/>
        <n v="9"/>
        <n v="10"/>
        <n v="11"/>
        <n v="12"/>
        <n v="14"/>
        <n v="16"/>
        <n v="17"/>
        <n v="18"/>
        <n v="21"/>
        <n v="22"/>
        <n v="23"/>
        <n v="24"/>
        <n v="25"/>
        <s v="0.01"/>
        <s v="0.19"/>
        <s v="0.03"/>
        <s v="0.20"/>
        <s v="0.21"/>
        <s v="0.22"/>
        <s v="0.23"/>
        <s v="0.09"/>
        <s v="0.25"/>
        <s v="0.26"/>
        <s v="0.41"/>
        <s v="0.27"/>
        <s v="0.24"/>
        <s v="0.18"/>
        <s v="0.17"/>
        <s v="0.16"/>
        <s v="0.15"/>
        <s v="0.14"/>
        <s v="0.13"/>
        <s v="0.12"/>
        <s v="0.04"/>
        <s v="0.10"/>
        <s v="0.11"/>
        <s v="0.08"/>
        <s v="0.07"/>
        <s v="0.05"/>
        <s v="0.06"/>
        <s v="0.33"/>
        <s v="0.34"/>
        <s v="0.35"/>
        <s v="0.38"/>
        <s v="0.39"/>
        <s v="0.40"/>
        <s v="0.37"/>
        <s v="0.36"/>
        <s v="0.31"/>
        <s v="0.30"/>
        <s v="1.01"/>
        <s v="1.57"/>
        <s v="1.03"/>
        <s v="1.04"/>
        <s v="1.56"/>
        <s v="1.05"/>
        <s v="1.06"/>
        <s v="1.07"/>
        <s v="1.08"/>
        <s v="1.09"/>
        <s v="1.10"/>
        <s v="1.11"/>
        <s v="1.12"/>
        <s v="1.14"/>
        <s v="1.15"/>
        <s v="1.16"/>
        <s v="1.17"/>
        <s v="1.18"/>
        <s v="1.19"/>
        <s v="1.20"/>
        <s v="1.21"/>
        <s v="1.22"/>
        <s v="1.23"/>
        <s v="1.24"/>
        <s v="1.25"/>
        <s v="1.26"/>
        <s v="1.27"/>
        <s v="1.28"/>
        <s v="1.29"/>
        <s v="1.30"/>
        <s v="1.31"/>
        <s v="1.33"/>
        <s v="1.34"/>
        <s v="1.35"/>
        <s v="1.36"/>
        <s v="1.58"/>
        <s v="1.37"/>
        <s v="1.38"/>
        <s v="1.39"/>
        <s v="1.40"/>
        <s v="1.41"/>
        <s v="1.44"/>
        <s v="1.45"/>
        <s v="1.46"/>
        <s v="1.47"/>
        <s v="1.48"/>
        <s v="1.49"/>
        <s v="1.50"/>
        <s v="1.52"/>
        <s v="2.01"/>
        <s v="2.02"/>
        <s v="2.03"/>
        <s v="2.04"/>
        <s v="2.05"/>
        <s v="2.06"/>
        <s v="2.07"/>
        <s v="2.08"/>
        <s v="2.09"/>
        <s v="2.10"/>
        <s v="2.11"/>
        <s v="2.12"/>
        <s v="2.13"/>
        <s v="2.14"/>
        <s v="2.15"/>
        <s v="2.16"/>
        <s v="2.17"/>
        <s v="2.18"/>
        <s v="2.20"/>
        <s v="2.21"/>
        <s v="2.22"/>
        <s v="2.24"/>
        <s v="2.26"/>
        <s v="2.27"/>
        <s v="2.28"/>
        <s v="2.29"/>
        <s v="2.30"/>
        <s v="2.31"/>
        <s v="2.34"/>
        <s v="2.36"/>
        <s v="2.37"/>
        <s v="2.38"/>
        <s v="2.39"/>
        <s v="2.40"/>
        <s v="2.41"/>
        <s v="2.42"/>
        <s v="2.43"/>
        <s v="2.44"/>
        <s v="2.45"/>
        <s v="2.46"/>
        <s v="2.47"/>
        <s v="2.48"/>
        <s v="2.49"/>
        <s v="2.50"/>
        <s v="2.51"/>
        <s v="2.52"/>
        <s v="2.53"/>
        <s v="2.54"/>
        <s v="2.55"/>
        <s v="2.56"/>
        <s v="2.57"/>
        <s v="2.58"/>
        <s v="2.59"/>
        <s v="2.60"/>
        <s v="2.61"/>
        <s v="101"/>
        <s v="201"/>
        <s v="202"/>
        <s v="203"/>
        <s v="204"/>
        <s v="205"/>
        <s v="206"/>
        <s v="207"/>
        <s v="208"/>
        <s v="209"/>
        <s v="210"/>
        <s v="211"/>
        <n v="32"/>
        <s v="128"/>
        <s v="212"/>
        <s v="213"/>
        <s v="214"/>
        <s v="215"/>
        <s v="216"/>
        <s v="217"/>
        <s v="218"/>
        <s v="219"/>
        <s v="220"/>
        <s v="221"/>
        <s v="222"/>
        <s v="223"/>
        <s v="224"/>
        <s v="226"/>
        <s v="227"/>
        <s v="228"/>
        <s v="229"/>
        <s v="230"/>
        <s v="231"/>
        <s v="232"/>
        <s v="233"/>
        <s v="234"/>
        <s v="235"/>
        <s v="236"/>
        <s v="237"/>
        <s v="239"/>
        <s v="240"/>
        <s v="241"/>
        <s v="242"/>
        <s v="243"/>
        <s v="244"/>
        <s v="245"/>
        <s v="205a "/>
        <s v="136"/>
        <s v="137"/>
        <s v="138"/>
        <s v="139"/>
        <s v="140"/>
        <s v="141"/>
        <s v="142"/>
        <s v="143"/>
        <s v="144"/>
        <s v="145"/>
        <s v="146"/>
        <s v="147"/>
        <s v="148"/>
        <s v="149"/>
        <s v="150"/>
        <s v="151"/>
        <s v="152"/>
        <s v="139a "/>
        <s v="141a "/>
        <s v="141b "/>
        <s v="141c "/>
        <s v="051"/>
        <s v="052"/>
        <s v="053"/>
        <s v="054"/>
        <s v="055"/>
        <s v="056"/>
        <s v="057"/>
        <s v="058"/>
        <s v="059"/>
        <s v="060"/>
        <s v="061"/>
        <s v="062"/>
        <s v="063"/>
        <s v="064"/>
        <s v="066"/>
        <s v="068"/>
        <s v="071"/>
        <s v="072"/>
        <s v="073"/>
        <s v="074"/>
        <s v="075"/>
        <s v="076"/>
        <s v="077"/>
        <s v="078"/>
        <s v="079"/>
        <s v="080"/>
        <s v="114 "/>
        <s v="115 "/>
        <s v="116 "/>
        <s v="117 "/>
        <s v="118 "/>
        <s v="120 "/>
        <s v="121 "/>
        <s v="122 "/>
        <s v="123 "/>
        <n v="203"/>
        <n v="228"/>
        <n v="13"/>
        <n v="15"/>
        <n v="19"/>
        <n v="20"/>
        <n v="27"/>
        <s v="10a"/>
        <s v="10b"/>
        <s v="10c"/>
        <s v="24a"/>
        <s v="24b"/>
        <s v="24c"/>
        <n v="26"/>
        <n v="237"/>
        <s v="1_01"/>
        <s v="1_02"/>
        <s v="1_03"/>
        <s v="1_04"/>
        <s v="1_05"/>
        <s v="1_06"/>
        <s v="1_07"/>
        <s v="1_08"/>
        <s v="1_09"/>
        <s v="1_10"/>
        <s v="1_11"/>
        <s v="1_12"/>
        <s v="1_13"/>
        <s v="1_14"/>
        <s v="1_15"/>
        <s v="1_16"/>
        <s v="1_17"/>
        <s v="2_01"/>
        <s v="2_02"/>
        <s v="2_03"/>
        <s v="2_04"/>
        <s v="2_05"/>
        <s v="2_06"/>
        <s v="2_07"/>
        <s v="2_08"/>
        <s v="2_09"/>
        <s v="2_10"/>
        <s v="2_11"/>
        <s v="2_12"/>
        <s v="2_13"/>
        <s v="2_14"/>
        <s v="2_15"/>
        <s v="2_16"/>
        <s v="2_17"/>
        <s v="2_18"/>
        <s v="2_19"/>
        <s v="2_20"/>
        <s v="2_21"/>
        <s v="2_22"/>
        <s v="2_23"/>
        <s v="1.43"/>
        <n v="303"/>
        <s v="304.1"/>
        <s v="304.2"/>
        <n v="0"/>
      </sharedItems>
    </cacheField>
    <cacheField name="Účel místnosti" numFmtId="0">
      <sharedItems/>
    </cacheField>
    <cacheField name="Plocha úklidu" numFmtId="0">
      <sharedItems/>
    </cacheField>
    <cacheField name="Plocha" numFmtId="2">
      <sharedItems containsSemiMixedTypes="0" containsString="0" containsNumber="1" minValue="0.63" maxValue="232.2"/>
    </cacheField>
    <cacheField name="Kategorie" numFmtId="0">
      <sharedItems containsSemiMixedTypes="0" containsString="0" containsNumber="1" containsInteger="1" minValue="1" maxValue="18" count="18">
        <n v="6"/>
        <n v="7"/>
        <n v="3"/>
        <n v="13"/>
        <n v="4"/>
        <n v="2"/>
        <n v="12"/>
        <n v="17"/>
        <n v="11"/>
        <n v="9"/>
        <n v="5"/>
        <n v="15"/>
        <n v="1"/>
        <n v="8"/>
        <n v="16"/>
        <n v="14"/>
        <n v="10"/>
        <n v="18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56">
  <r>
    <x v="0"/>
    <s v="1 NP"/>
    <x v="0"/>
    <x v="0"/>
    <s v="Zádveří"/>
    <s v="keramická dlažba"/>
    <n v="4.59"/>
    <x v="0"/>
  </r>
  <r>
    <x v="0"/>
    <s v="1 NP"/>
    <x v="0"/>
    <x v="1"/>
    <s v="Chodba"/>
    <s v="keramická dlažba"/>
    <n v="33.6"/>
    <x v="0"/>
  </r>
  <r>
    <x v="0"/>
    <s v="1 NP"/>
    <x v="0"/>
    <x v="2"/>
    <s v="Schodiště"/>
    <s v="keramická dlažba"/>
    <n v="16.5"/>
    <x v="0"/>
  </r>
  <r>
    <x v="0"/>
    <s v="1 NP"/>
    <x v="0"/>
    <x v="3"/>
    <s v="Výtah"/>
    <s v="linoleum"/>
    <n v="6.3599999999999994"/>
    <x v="1"/>
  </r>
  <r>
    <x v="0"/>
    <s v="1 NP"/>
    <x v="0"/>
    <x v="4"/>
    <s v="Chodba"/>
    <s v="keramická dlažba"/>
    <n v="31.5"/>
    <x v="0"/>
  </r>
  <r>
    <x v="0"/>
    <s v="1 NP"/>
    <x v="1"/>
    <x v="5"/>
    <s v="Chodba"/>
    <s v="keramická dlažba"/>
    <n v="14.96"/>
    <x v="2"/>
  </r>
  <r>
    <x v="0"/>
    <s v="1 NP"/>
    <x v="1"/>
    <x v="6"/>
    <s v="Denní místnost zaměstnanců"/>
    <s v="linoleum"/>
    <n v="9.9"/>
    <x v="3"/>
  </r>
  <r>
    <x v="0"/>
    <s v="1 NP"/>
    <x v="1"/>
    <x v="7"/>
    <s v="Kancelář"/>
    <s v="linoleum"/>
    <n v="8.1"/>
    <x v="4"/>
  </r>
  <r>
    <x v="0"/>
    <s v="1 NP"/>
    <x v="1"/>
    <x v="8"/>
    <s v="Laboratoř"/>
    <s v="linoleum"/>
    <n v="15.745000000000001"/>
    <x v="2"/>
  </r>
  <r>
    <x v="0"/>
    <s v="1 NP"/>
    <x v="1"/>
    <x v="9"/>
    <s v="Laboratoř"/>
    <s v="linoleum"/>
    <n v="5.4"/>
    <x v="2"/>
  </r>
  <r>
    <x v="0"/>
    <s v="1 NP"/>
    <x v="1"/>
    <x v="10"/>
    <s v="Laboratoř"/>
    <s v="linoleum"/>
    <n v="61.05"/>
    <x v="2"/>
  </r>
  <r>
    <x v="0"/>
    <s v="1 NP"/>
    <x v="1"/>
    <x v="11"/>
    <s v="Sklad"/>
    <s v="keramická dlažba"/>
    <n v="4.4799999999999995"/>
    <x v="5"/>
  </r>
  <r>
    <x v="0"/>
    <s v="1 NP"/>
    <x v="1"/>
    <x v="12"/>
    <s v="Sklad"/>
    <s v="linoleum"/>
    <n v="3.2"/>
    <x v="5"/>
  </r>
  <r>
    <x v="0"/>
    <s v="1 NP"/>
    <x v="1"/>
    <x v="13"/>
    <s v="Úklid"/>
    <s v="keramická dlažba"/>
    <n v="1.575"/>
    <x v="6"/>
  </r>
  <r>
    <x v="0"/>
    <s v="1 NP"/>
    <x v="1"/>
    <x v="14"/>
    <s v="Sklad SZM"/>
    <s v="keramická dlažba"/>
    <n v="8.5"/>
    <x v="5"/>
  </r>
  <r>
    <x v="0"/>
    <s v="1 NP"/>
    <x v="1"/>
    <x v="15"/>
    <s v="Sklad SZM"/>
    <s v="keramická dlažba"/>
    <n v="0.63"/>
    <x v="5"/>
  </r>
  <r>
    <x v="0"/>
    <s v="1 NP"/>
    <x v="1"/>
    <x v="16"/>
    <s v="Sklad SZM"/>
    <s v="keramická dlažba"/>
    <n v="0.76500000000000001"/>
    <x v="5"/>
  </r>
  <r>
    <x v="0"/>
    <s v="1 NP"/>
    <x v="1"/>
    <x v="17"/>
    <s v="Sklad SZM"/>
    <s v="keramická dlažba"/>
    <n v="0.63"/>
    <x v="5"/>
  </r>
  <r>
    <x v="0"/>
    <s v="1 NP"/>
    <x v="1"/>
    <x v="18"/>
    <s v="Sklad SZM"/>
    <s v="keramická dlažba"/>
    <n v="0.76500000000000001"/>
    <x v="5"/>
  </r>
  <r>
    <x v="0"/>
    <s v="1 NP"/>
    <x v="1"/>
    <x v="19"/>
    <s v="Předsíň WC personál"/>
    <s v="linoleum"/>
    <n v="5.9799999999999995"/>
    <x v="3"/>
  </r>
  <r>
    <x v="0"/>
    <s v="1 NP"/>
    <x v="1"/>
    <x v="20"/>
    <s v="Předsíň"/>
    <s v="keramická dlažba"/>
    <n v="2.52"/>
    <x v="7"/>
  </r>
  <r>
    <x v="0"/>
    <s v="1 NP"/>
    <x v="1"/>
    <x v="21"/>
    <s v="WC - personál"/>
    <s v="keramická dlažba"/>
    <n v="1.08"/>
    <x v="3"/>
  </r>
  <r>
    <x v="0"/>
    <s v="1 NP"/>
    <x v="1"/>
    <x v="22"/>
    <s v="WC - personál"/>
    <s v="keramická dlažba"/>
    <n v="1.08"/>
    <x v="3"/>
  </r>
  <r>
    <x v="0"/>
    <s v="1 NP"/>
    <x v="1"/>
    <x v="23"/>
    <s v="Šatna"/>
    <s v="keramická dlažba"/>
    <n v="0.67500000000000004"/>
    <x v="5"/>
  </r>
  <r>
    <x v="0"/>
    <s v="1 NP"/>
    <x v="1"/>
    <x v="24"/>
    <s v="Šatna"/>
    <s v="keramická dlažba"/>
    <n v="0.76500000000000001"/>
    <x v="5"/>
  </r>
  <r>
    <x v="0"/>
    <s v="1 NP"/>
    <x v="1"/>
    <x v="25"/>
    <s v="Šatna"/>
    <s v="keramická dlažba"/>
    <n v="0.67500000000000004"/>
    <x v="5"/>
  </r>
  <r>
    <x v="0"/>
    <s v="1 NP"/>
    <x v="1"/>
    <x v="26"/>
    <s v="Koupelna - personál"/>
    <s v="keramická dlažba"/>
    <n v="0.76500000000000001"/>
    <x v="5"/>
  </r>
  <r>
    <x v="0"/>
    <s v="2 NP"/>
    <x v="1"/>
    <x v="27"/>
    <s v="Chodba"/>
    <s v="linoleum"/>
    <n v="11.5"/>
    <x v="7"/>
  </r>
  <r>
    <x v="0"/>
    <s v="2 NP"/>
    <x v="1"/>
    <x v="28"/>
    <s v="Kancelář"/>
    <s v="linoleum"/>
    <n v="11.6"/>
    <x v="4"/>
  </r>
  <r>
    <x v="0"/>
    <s v="2 NP"/>
    <x v="1"/>
    <x v="29"/>
    <s v="Kancelář"/>
    <s v="linoleum"/>
    <n v="17.5"/>
    <x v="4"/>
  </r>
  <r>
    <x v="1"/>
    <s v="1 NP"/>
    <x v="0"/>
    <x v="0"/>
    <s v="Chodba"/>
    <s v="keramická dlažba"/>
    <n v="38.5"/>
    <x v="0"/>
  </r>
  <r>
    <x v="1"/>
    <s v="1 NP"/>
    <x v="0"/>
    <x v="1"/>
    <s v="Schodiště"/>
    <s v="keramická dlažba"/>
    <n v="16.5"/>
    <x v="0"/>
  </r>
  <r>
    <x v="1"/>
    <s v="1 NP"/>
    <x v="0"/>
    <x v="2"/>
    <s v="Výtah"/>
    <s v="linoleum"/>
    <n v="6.3599999999999994"/>
    <x v="1"/>
  </r>
  <r>
    <x v="1"/>
    <s v="1 NP"/>
    <x v="0"/>
    <x v="3"/>
    <s v="Chodba"/>
    <s v="keramická dlažba"/>
    <n v="22.89"/>
    <x v="0"/>
  </r>
  <r>
    <x v="1"/>
    <s v="1 NP"/>
    <x v="0"/>
    <x v="4"/>
    <s v="Šatna"/>
    <s v="linoleum"/>
    <n v="8.68"/>
    <x v="4"/>
  </r>
  <r>
    <x v="1"/>
    <s v="1 NP"/>
    <x v="0"/>
    <x v="30"/>
    <s v="Kancelář"/>
    <s v="linoleum"/>
    <n v="17.600000000000001"/>
    <x v="4"/>
  </r>
  <r>
    <x v="0"/>
    <s v="2 NP"/>
    <x v="1"/>
    <x v="31"/>
    <s v="Chodba"/>
    <s v="linoleum"/>
    <n v="34.299999999999997"/>
    <x v="7"/>
  </r>
  <r>
    <x v="0"/>
    <s v="2 NP"/>
    <x v="1"/>
    <x v="32"/>
    <s v="Laboratoř virologie"/>
    <s v="linoleum"/>
    <n v="11.1"/>
    <x v="2"/>
  </r>
  <r>
    <x v="0"/>
    <s v="2 NP"/>
    <x v="1"/>
    <x v="33"/>
    <s v="Laboratoř virologie"/>
    <s v="linoleum"/>
    <n v="17.7"/>
    <x v="2"/>
  </r>
  <r>
    <x v="0"/>
    <s v="2 NP"/>
    <x v="1"/>
    <x v="34"/>
    <s v="Předsíň WC personál"/>
    <s v="keramická dlažba"/>
    <n v="5.3"/>
    <x v="3"/>
  </r>
  <r>
    <x v="0"/>
    <s v="2 NP"/>
    <x v="1"/>
    <x v="35"/>
    <s v="WC - personál"/>
    <s v="keramická dlažba"/>
    <n v="1.6"/>
    <x v="3"/>
  </r>
  <r>
    <x v="0"/>
    <s v="2 NP"/>
    <x v="1"/>
    <x v="36"/>
    <s v="WC - personál,umývárna"/>
    <s v="keramická dlažba"/>
    <n v="8.1"/>
    <x v="3"/>
  </r>
  <r>
    <x v="0"/>
    <s v="2 NP"/>
    <x v="1"/>
    <x v="37"/>
    <s v="Chodba"/>
    <s v="keramická dlažba"/>
    <n v="22"/>
    <x v="7"/>
  </r>
  <r>
    <x v="0"/>
    <s v="2 NP"/>
    <x v="1"/>
    <x v="38"/>
    <s v="Schodiště"/>
    <s v="kámen"/>
    <n v="16.5"/>
    <x v="7"/>
  </r>
  <r>
    <x v="1"/>
    <s v="1 NP"/>
    <x v="2"/>
    <x v="39"/>
    <s v="Čekárna + recepce"/>
    <s v="keramická dlažba"/>
    <n v="35.997199999999999"/>
    <x v="5"/>
  </r>
  <r>
    <x v="1"/>
    <s v="1 NP"/>
    <x v="2"/>
    <x v="40"/>
    <s v="Převlékací box"/>
    <s v="linoleum"/>
    <n v="1.68"/>
    <x v="5"/>
  </r>
  <r>
    <x v="1"/>
    <s v="1 NP"/>
    <x v="2"/>
    <x v="41"/>
    <s v="Převlékací box"/>
    <s v="linoleum"/>
    <n v="1.68"/>
    <x v="5"/>
  </r>
  <r>
    <x v="1"/>
    <s v="1 NP"/>
    <x v="2"/>
    <x v="5"/>
    <s v="Denzitometr"/>
    <s v="linoleum"/>
    <n v="23.32"/>
    <x v="5"/>
  </r>
  <r>
    <x v="1"/>
    <s v="1 NP"/>
    <x v="2"/>
    <x v="6"/>
    <s v="Denní místnost zaměstnanců"/>
    <s v="linoleum"/>
    <n v="5.44"/>
    <x v="5"/>
  </r>
  <r>
    <x v="1"/>
    <s v="1 NP"/>
    <x v="2"/>
    <x v="7"/>
    <s v="Spisovna"/>
    <s v="linoleum"/>
    <n v="9.01"/>
    <x v="4"/>
  </r>
  <r>
    <x v="1"/>
    <s v="1 NP"/>
    <x v="2"/>
    <x v="8"/>
    <s v="Vyšetřovna"/>
    <s v="linoleum"/>
    <n v="7.6000000000000005"/>
    <x v="5"/>
  </r>
  <r>
    <x v="1"/>
    <s v="1 NP"/>
    <x v="2"/>
    <x v="9"/>
    <s v="Tělocvična"/>
    <s v="linoleum"/>
    <n v="35.275000000000006"/>
    <x v="5"/>
  </r>
  <r>
    <x v="1"/>
    <s v="1 NP"/>
    <x v="2"/>
    <x v="10"/>
    <s v="Tělocvična"/>
    <s v="linoleum"/>
    <n v="1.105"/>
    <x v="5"/>
  </r>
  <r>
    <x v="1"/>
    <s v="1 NP"/>
    <x v="2"/>
    <x v="11"/>
    <s v="Sklad"/>
    <s v="linoleum"/>
    <n v="0.85"/>
    <x v="5"/>
  </r>
  <r>
    <x v="1"/>
    <s v="1 NP"/>
    <x v="2"/>
    <x v="12"/>
    <s v="WC - pacienti"/>
    <s v="linoleum"/>
    <n v="2.1875"/>
    <x v="5"/>
  </r>
  <r>
    <x v="1"/>
    <s v="1 NP"/>
    <x v="2"/>
    <x v="13"/>
    <s v="WC - pacienti"/>
    <s v="linoleum"/>
    <n v="1.4175"/>
    <x v="5"/>
  </r>
  <r>
    <x v="1"/>
    <s v="1 NP"/>
    <x v="2"/>
    <x v="14"/>
    <s v="WC - personál"/>
    <s v="linoleum"/>
    <n v="1.4875"/>
    <x v="5"/>
  </r>
  <r>
    <x v="1"/>
    <s v="1 NP"/>
    <x v="2"/>
    <x v="15"/>
    <s v="Sprchy - personál"/>
    <s v="linoleum"/>
    <n v="2.0124999999999997"/>
    <x v="5"/>
  </r>
  <r>
    <x v="1"/>
    <s v="1 NP"/>
    <x v="2"/>
    <x v="16"/>
    <s v="Ambulance"/>
    <s v="linoleum"/>
    <n v="14.3325"/>
    <x v="5"/>
  </r>
  <r>
    <x v="1"/>
    <s v="2 NP"/>
    <x v="3"/>
    <x v="37"/>
    <s v="Chodba"/>
    <s v="keramická dlažba"/>
    <n v="22.020899999999997"/>
    <x v="4"/>
  </r>
  <r>
    <x v="1"/>
    <s v="2 NP"/>
    <x v="3"/>
    <x v="38"/>
    <s v="Schodiště"/>
    <s v="keramická dlažba"/>
    <n v="16.5"/>
    <x v="4"/>
  </r>
  <r>
    <x v="1"/>
    <s v="2 NP"/>
    <x v="3"/>
    <x v="42"/>
    <s v="Chodba"/>
    <s v="keramická dlažba"/>
    <n v="14.28"/>
    <x v="4"/>
  </r>
  <r>
    <x v="1"/>
    <s v="2 NP"/>
    <x v="3"/>
    <x v="43"/>
    <s v="Kancelář"/>
    <s v="linoleum"/>
    <n v="19.695"/>
    <x v="4"/>
  </r>
  <r>
    <x v="1"/>
    <s v="2 NP"/>
    <x v="3"/>
    <x v="44"/>
    <s v="Úklid"/>
    <s v="keramická dlažba"/>
    <n v="1.8199999999999998"/>
    <x v="6"/>
  </r>
  <r>
    <x v="1"/>
    <s v="2 NP"/>
    <x v="3"/>
    <x v="45"/>
    <s v="Umývárna"/>
    <s v="keramická dlažba"/>
    <n v="4.1399999999999997"/>
    <x v="4"/>
  </r>
  <r>
    <x v="1"/>
    <s v="2 NP"/>
    <x v="3"/>
    <x v="46"/>
    <s v="Šatna"/>
    <s v="linoleum"/>
    <n v="2.2000000000000002"/>
    <x v="4"/>
  </r>
  <r>
    <x v="1"/>
    <s v="2 NP"/>
    <x v="3"/>
    <x v="47"/>
    <s v="WC"/>
    <s v="keramická dlažba"/>
    <n v="1.9599999999999997"/>
    <x v="4"/>
  </r>
  <r>
    <x v="1"/>
    <s v="2 NP"/>
    <x v="3"/>
    <x v="48"/>
    <s v="Umývárna"/>
    <s v="keramická dlažba"/>
    <n v="1.9599999999999997"/>
    <x v="4"/>
  </r>
  <r>
    <x v="1"/>
    <s v="2 NP"/>
    <x v="3"/>
    <x v="49"/>
    <s v="Šatna"/>
    <s v="linoleum"/>
    <n v="4.9446000000000003"/>
    <x v="4"/>
  </r>
  <r>
    <x v="1"/>
    <s v="2 NP"/>
    <x v="3"/>
    <x v="50"/>
    <s v="WC"/>
    <s v="keramická dlažba"/>
    <n v="1.54"/>
    <x v="4"/>
  </r>
  <r>
    <x v="1"/>
    <s v="2 NP"/>
    <x v="3"/>
    <x v="51"/>
    <s v="Kancelář"/>
    <s v="linoleum"/>
    <n v="15.504"/>
    <x v="4"/>
  </r>
  <r>
    <x v="1"/>
    <s v="2 NP"/>
    <x v="3"/>
    <x v="52"/>
    <s v="Kancelář"/>
    <s v="linoleum"/>
    <n v="1.9799999999999998"/>
    <x v="4"/>
  </r>
  <r>
    <x v="1"/>
    <s v="2 NP"/>
    <x v="3"/>
    <x v="53"/>
    <s v="Kancelář"/>
    <s v="linoleum"/>
    <n v="11.28"/>
    <x v="4"/>
  </r>
  <r>
    <x v="1"/>
    <s v="2 NP"/>
    <x v="3"/>
    <x v="54"/>
    <s v="Kancelář"/>
    <s v="linoleum"/>
    <n v="1.74"/>
    <x v="4"/>
  </r>
  <r>
    <x v="1"/>
    <s v="2 NP"/>
    <x v="3"/>
    <x v="55"/>
    <s v="Kancelář"/>
    <s v="linoleum"/>
    <n v="16.943999999999999"/>
    <x v="4"/>
  </r>
  <r>
    <x v="1"/>
    <s v="2 NP"/>
    <x v="3"/>
    <x v="27"/>
    <s v="Kancelář"/>
    <s v="linoleum"/>
    <n v="11.04"/>
    <x v="4"/>
  </r>
  <r>
    <x v="1"/>
    <s v="2 NP"/>
    <x v="4"/>
    <x v="29"/>
    <s v="Denní místnost zaměstnanců"/>
    <s v="linoleum"/>
    <n v="16.8"/>
    <x v="3"/>
  </r>
  <r>
    <x v="1"/>
    <s v="2 NP"/>
    <x v="4"/>
    <x v="56"/>
    <s v="Revmatol.ambulance"/>
    <s v="linoleum"/>
    <n v="17.100000000000001"/>
    <x v="5"/>
  </r>
  <r>
    <x v="1"/>
    <s v="2 NP"/>
    <x v="3"/>
    <x v="57"/>
    <s v="Kartotéka"/>
    <s v="linoleum"/>
    <n v="11.5"/>
    <x v="5"/>
  </r>
  <r>
    <x v="1"/>
    <s v="2 NP"/>
    <x v="4"/>
    <x v="58"/>
    <s v="Čekárna, chodba"/>
    <s v="dlažba"/>
    <n v="42"/>
    <x v="0"/>
  </r>
  <r>
    <x v="1"/>
    <s v="2 NP"/>
    <x v="4"/>
    <x v="59"/>
    <s v="WC"/>
    <s v="dlažba"/>
    <n v="14.9"/>
    <x v="5"/>
  </r>
  <r>
    <x v="1"/>
    <s v="2 NP"/>
    <x v="4"/>
    <x v="31"/>
    <s v="Ambulance"/>
    <s v="linoleum"/>
    <n v="11.1"/>
    <x v="5"/>
  </r>
  <r>
    <x v="1"/>
    <s v="2 NP"/>
    <x v="4"/>
    <x v="32"/>
    <s v="Ambulance"/>
    <s v="linoleum"/>
    <n v="22.8"/>
    <x v="5"/>
  </r>
  <r>
    <x v="1"/>
    <s v="2 NP"/>
    <x v="4"/>
    <x v="35"/>
    <s v="Ambulance"/>
    <s v="linoleum"/>
    <n v="11.2"/>
    <x v="5"/>
  </r>
  <r>
    <x v="1"/>
    <s v="2 NP"/>
    <x v="4"/>
    <x v="60"/>
    <s v="Ambulance"/>
    <s v="linoleum"/>
    <n v="11.6"/>
    <x v="5"/>
  </r>
  <r>
    <x v="1"/>
    <s v="2 NP"/>
    <x v="3"/>
    <x v="34"/>
    <s v="Kartotéka"/>
    <s v="linoleum"/>
    <n v="11.9"/>
    <x v="8"/>
  </r>
  <r>
    <x v="1"/>
    <s v="3 NP"/>
    <x v="3"/>
    <x v="61"/>
    <s v="Chodba"/>
    <s v="keramická dlažba"/>
    <n v="28.03"/>
    <x v="4"/>
  </r>
  <r>
    <x v="1"/>
    <s v="3 NP"/>
    <x v="3"/>
    <x v="62"/>
    <s v="Schodiště"/>
    <s v="keramická dlažba"/>
    <n v="15.809999999999999"/>
    <x v="4"/>
  </r>
  <r>
    <x v="1"/>
    <s v="3 NP"/>
    <x v="3"/>
    <x v="63"/>
    <s v="Chodba"/>
    <s v="keramická dlažba"/>
    <n v="23.107199999999999"/>
    <x v="4"/>
  </r>
  <r>
    <x v="1"/>
    <s v="3 NP"/>
    <x v="3"/>
    <x v="64"/>
    <s v="Úklid"/>
    <s v="keramická dlažba"/>
    <n v="1.3433000000000002"/>
    <x v="6"/>
  </r>
  <r>
    <x v="1"/>
    <s v="3 NP"/>
    <x v="3"/>
    <x v="65"/>
    <s v="Umývárna"/>
    <s v="keramická dlažba"/>
    <n v="1.7955000000000003"/>
    <x v="4"/>
  </r>
  <r>
    <x v="1"/>
    <s v="3 NP"/>
    <x v="3"/>
    <x v="66"/>
    <s v="Šatna"/>
    <s v="linoleum"/>
    <n v="4.1580000000000004"/>
    <x v="4"/>
  </r>
  <r>
    <x v="1"/>
    <s v="3 NP"/>
    <x v="3"/>
    <x v="67"/>
    <s v="WC"/>
    <s v="keramická dlažba"/>
    <n v="2.16"/>
    <x v="4"/>
  </r>
  <r>
    <x v="1"/>
    <s v="3 NP"/>
    <x v="3"/>
    <x v="68"/>
    <s v="Umývárna"/>
    <s v="keramická dlažba"/>
    <n v="2.0216000000000003"/>
    <x v="4"/>
  </r>
  <r>
    <x v="1"/>
    <s v="3 NP"/>
    <x v="3"/>
    <x v="69"/>
    <s v="Šatna"/>
    <s v="linoleum"/>
    <n v="5.3058999999999994"/>
    <x v="4"/>
  </r>
  <r>
    <x v="1"/>
    <s v="3 NP"/>
    <x v="3"/>
    <x v="70"/>
    <s v="WC"/>
    <s v="keramická dlažba"/>
    <n v="1.4960000000000002"/>
    <x v="4"/>
  </r>
  <r>
    <x v="1"/>
    <s v="3 NP"/>
    <x v="3"/>
    <x v="71"/>
    <s v="Kancelář"/>
    <s v="linoleum"/>
    <n v="10.034600000000001"/>
    <x v="4"/>
  </r>
  <r>
    <x v="1"/>
    <s v="3 NP"/>
    <x v="3"/>
    <x v="72"/>
    <s v="Kancelář"/>
    <s v="linoleum"/>
    <n v="18.623999999999999"/>
    <x v="4"/>
  </r>
  <r>
    <x v="1"/>
    <s v="3 NP"/>
    <x v="3"/>
    <x v="73"/>
    <s v="Kancelář"/>
    <s v="linoleum"/>
    <n v="10.742749999999999"/>
    <x v="4"/>
  </r>
  <r>
    <x v="1"/>
    <s v="3 NP"/>
    <x v="3"/>
    <x v="74"/>
    <s v="Kancelář"/>
    <s v="linoleum"/>
    <n v="15.568499999999998"/>
    <x v="4"/>
  </r>
  <r>
    <x v="1"/>
    <s v="3 NP"/>
    <x v="3"/>
    <x v="75"/>
    <s v="Kancelář"/>
    <s v="linoleum"/>
    <n v="1.2150000000000001"/>
    <x v="4"/>
  </r>
  <r>
    <x v="1"/>
    <s v="3 NP"/>
    <x v="3"/>
    <x v="76"/>
    <s v="Kancelář"/>
    <s v="linoleum"/>
    <n v="11.154999999999998"/>
    <x v="4"/>
  </r>
  <r>
    <x v="1"/>
    <s v="3 NP"/>
    <x v="3"/>
    <x v="77"/>
    <s v="Kancelář"/>
    <s v="linoleum"/>
    <n v="11.154999999999998"/>
    <x v="4"/>
  </r>
  <r>
    <x v="1"/>
    <s v="3 NP"/>
    <x v="3"/>
    <x v="78"/>
    <s v="Chodba"/>
    <s v="keramická dlažba"/>
    <n v="24.681999999999999"/>
    <x v="4"/>
  </r>
  <r>
    <x v="1"/>
    <s v="3 NP"/>
    <x v="3"/>
    <x v="79"/>
    <s v="Kancelář"/>
    <s v="linoleum"/>
    <n v="11.009499999999999"/>
    <x v="4"/>
  </r>
  <r>
    <x v="1"/>
    <s v="3 NP"/>
    <x v="3"/>
    <x v="80"/>
    <s v="Kancelář"/>
    <s v="linoleum"/>
    <n v="16.829499999999999"/>
    <x v="4"/>
  </r>
  <r>
    <x v="1"/>
    <s v="3 NP"/>
    <x v="3"/>
    <x v="81"/>
    <s v="Kancelář"/>
    <s v="linoleum"/>
    <n v="11.154999999999998"/>
    <x v="4"/>
  </r>
  <r>
    <x v="1"/>
    <s v="3 NP"/>
    <x v="3"/>
    <x v="82"/>
    <s v="Kancelář"/>
    <s v="linoleum"/>
    <n v="10.9125"/>
    <x v="4"/>
  </r>
  <r>
    <x v="1"/>
    <s v="3 NP"/>
    <x v="3"/>
    <x v="83"/>
    <s v="Kancelář"/>
    <s v="linoleum"/>
    <n v="17.605499999999999"/>
    <x v="4"/>
  </r>
  <r>
    <x v="1"/>
    <s v="3 NP"/>
    <x v="3"/>
    <x v="84"/>
    <s v="Kancelář"/>
    <s v="linoleum"/>
    <n v="12.61"/>
    <x v="4"/>
  </r>
  <r>
    <x v="1"/>
    <s v="3 NP"/>
    <x v="3"/>
    <x v="85"/>
    <s v="Kancelář"/>
    <s v="linoleum"/>
    <n v="11.397499999999999"/>
    <x v="4"/>
  </r>
  <r>
    <x v="1"/>
    <s v="3 NP"/>
    <x v="3"/>
    <x v="86"/>
    <s v="Kancelář"/>
    <s v="linoleum"/>
    <n v="28.372499999999995"/>
    <x v="4"/>
  </r>
  <r>
    <x v="1"/>
    <s v="3 NP"/>
    <x v="3"/>
    <x v="87"/>
    <s v="Umývárna"/>
    <s v="keramická dlažba"/>
    <n v="4.9600000000000009"/>
    <x v="4"/>
  </r>
  <r>
    <x v="1"/>
    <s v="3 NP"/>
    <x v="3"/>
    <x v="88"/>
    <s v="WC"/>
    <s v="keramická dlažba"/>
    <n v="1.5225"/>
    <x v="4"/>
  </r>
  <r>
    <x v="1"/>
    <s v="3 NP"/>
    <x v="3"/>
    <x v="89"/>
    <s v="Umývárna"/>
    <s v="keramická dlažba"/>
    <n v="4.9600000000000009"/>
    <x v="4"/>
  </r>
  <r>
    <x v="1"/>
    <s v="3 NP"/>
    <x v="3"/>
    <x v="90"/>
    <s v="WC"/>
    <s v="keramická dlažba"/>
    <n v="1.5225"/>
    <x v="4"/>
  </r>
  <r>
    <x v="1"/>
    <s v="3 NP"/>
    <x v="3"/>
    <x v="91"/>
    <s v="WC"/>
    <s v="keramická dlažba"/>
    <n v="1.04"/>
    <x v="4"/>
  </r>
  <r>
    <x v="1"/>
    <s v="4 NP"/>
    <x v="3"/>
    <x v="92"/>
    <s v="Chodba"/>
    <s v="keramická dlažba"/>
    <n v="28.03"/>
    <x v="4"/>
  </r>
  <r>
    <x v="1"/>
    <s v="4 NP"/>
    <x v="3"/>
    <x v="93"/>
    <s v="Schodiště"/>
    <s v="keramická dlažba"/>
    <n v="15.809999999999999"/>
    <x v="4"/>
  </r>
  <r>
    <x v="1"/>
    <s v="4 NP"/>
    <x v="3"/>
    <x v="94"/>
    <s v="Chodba"/>
    <s v="keramická dlažba"/>
    <n v="4.7575000000000003"/>
    <x v="4"/>
  </r>
  <r>
    <x v="1"/>
    <s v="4 NP"/>
    <x v="3"/>
    <x v="95"/>
    <s v="Úklid"/>
    <s v="keramická dlažba"/>
    <n v="1.3433000000000002"/>
    <x v="6"/>
  </r>
  <r>
    <x v="1"/>
    <s v="4 NP"/>
    <x v="3"/>
    <x v="96"/>
    <s v="Umývárna"/>
    <s v="keramická dlažba"/>
    <n v="1.7955000000000003"/>
    <x v="4"/>
  </r>
  <r>
    <x v="1"/>
    <s v="4 NP"/>
    <x v="3"/>
    <x v="97"/>
    <s v="Šatna"/>
    <s v="linoleum"/>
    <n v="4.1580000000000004"/>
    <x v="4"/>
  </r>
  <r>
    <x v="1"/>
    <s v="4 NP"/>
    <x v="3"/>
    <x v="98"/>
    <s v="WC"/>
    <s v="keramická dlažba"/>
    <n v="2.16"/>
    <x v="4"/>
  </r>
  <r>
    <x v="1"/>
    <s v="4 NP"/>
    <x v="3"/>
    <x v="99"/>
    <s v="Umývárna"/>
    <s v="keramická dlažba"/>
    <n v="2.0216000000000003"/>
    <x v="4"/>
  </r>
  <r>
    <x v="1"/>
    <s v="4 NP"/>
    <x v="3"/>
    <x v="100"/>
    <s v="Šatna"/>
    <s v="linoleum"/>
    <n v="5.3058999999999994"/>
    <x v="4"/>
  </r>
  <r>
    <x v="1"/>
    <s v="4 NP"/>
    <x v="3"/>
    <x v="101"/>
    <s v="WC"/>
    <s v="keramická dlažba"/>
    <n v="1.4960000000000002"/>
    <x v="4"/>
  </r>
  <r>
    <x v="1"/>
    <s v="4 NP"/>
    <x v="3"/>
    <x v="102"/>
    <s v="Kancelář"/>
    <s v="koberec"/>
    <n v="29.229599999999998"/>
    <x v="4"/>
  </r>
  <r>
    <x v="1"/>
    <s v="4 NP"/>
    <x v="3"/>
    <x v="103"/>
    <s v="Kancelář"/>
    <s v="koberec"/>
    <n v="16.489999999999998"/>
    <x v="4"/>
  </r>
  <r>
    <x v="1"/>
    <s v="4 NP"/>
    <x v="3"/>
    <x v="104"/>
    <s v="Kancelář"/>
    <s v="koberec"/>
    <n v="10.766999999999999"/>
    <x v="4"/>
  </r>
  <r>
    <x v="1"/>
    <s v="4 NP"/>
    <x v="3"/>
    <x v="105"/>
    <s v="Kancelář"/>
    <s v="linoleum"/>
    <n v="11.154999999999998"/>
    <x v="4"/>
  </r>
  <r>
    <x v="1"/>
    <s v="4 NP"/>
    <x v="3"/>
    <x v="106"/>
    <s v="Kancelář"/>
    <s v="linoleum"/>
    <n v="11.154999999999998"/>
    <x v="4"/>
  </r>
  <r>
    <x v="1"/>
    <s v="4 NP"/>
    <x v="0"/>
    <x v="107"/>
    <s v="Chodba"/>
    <s v="keramická dlažba"/>
    <n v="24.65"/>
    <x v="0"/>
  </r>
  <r>
    <x v="1"/>
    <s v="4 NP"/>
    <x v="3"/>
    <x v="108"/>
    <s v="Kancelář"/>
    <s v="koberec"/>
    <n v="17.169"/>
    <x v="4"/>
  </r>
  <r>
    <x v="1"/>
    <s v="4 NP"/>
    <x v="3"/>
    <x v="109"/>
    <s v="Kancelář"/>
    <s v="linoleum"/>
    <n v="15.907999999999998"/>
    <x v="4"/>
  </r>
  <r>
    <x v="1"/>
    <s v="4 NP"/>
    <x v="3"/>
    <x v="110"/>
    <s v="Kancelář"/>
    <s v="linoleum"/>
    <n v="10.67"/>
    <x v="4"/>
  </r>
  <r>
    <x v="1"/>
    <s v="4 NP"/>
    <x v="3"/>
    <x v="111"/>
    <s v="Kancelář"/>
    <s v="linoleum"/>
    <n v="14.098949999999999"/>
    <x v="4"/>
  </r>
  <r>
    <x v="1"/>
    <s v="4 NP"/>
    <x v="3"/>
    <x v="112"/>
    <s v="Spisovna"/>
    <s v="linoleum"/>
    <n v="1.105"/>
    <x v="9"/>
  </r>
  <r>
    <x v="1"/>
    <s v="4 NP"/>
    <x v="3"/>
    <x v="113"/>
    <s v="Spisovna"/>
    <s v="linoleum"/>
    <n v="1.105"/>
    <x v="9"/>
  </r>
  <r>
    <x v="1"/>
    <s v="4 NP"/>
    <x v="3"/>
    <x v="114"/>
    <s v="Zasedací místnost"/>
    <s v="linoleum"/>
    <n v="17.372"/>
    <x v="4"/>
  </r>
  <r>
    <x v="1"/>
    <s v="4 NP"/>
    <x v="3"/>
    <x v="115"/>
    <s v="Umývárna"/>
    <s v="keramická dlažba"/>
    <n v="4.05"/>
    <x v="4"/>
  </r>
  <r>
    <x v="1"/>
    <s v="4 NP"/>
    <x v="3"/>
    <x v="116"/>
    <s v="WC"/>
    <s v="keramická dlažba"/>
    <n v="1.19"/>
    <x v="4"/>
  </r>
  <r>
    <x v="1"/>
    <s v="4 NP"/>
    <x v="3"/>
    <x v="117"/>
    <s v="Umývárna"/>
    <s v="keramická dlažba"/>
    <n v="5.4"/>
    <x v="4"/>
  </r>
  <r>
    <x v="1"/>
    <s v="4 NP"/>
    <x v="3"/>
    <x v="118"/>
    <s v="WC"/>
    <s v="keramická dlažba"/>
    <n v="1.19"/>
    <x v="4"/>
  </r>
  <r>
    <x v="1"/>
    <s v="4 NP"/>
    <x v="3"/>
    <x v="119"/>
    <s v="WC"/>
    <s v="keramická dlažba"/>
    <n v="1.105"/>
    <x v="4"/>
  </r>
  <r>
    <x v="2"/>
    <s v="1PP"/>
    <x v="0"/>
    <x v="120"/>
    <s v="Chodba"/>
    <s v="linoleum"/>
    <n v="54.97"/>
    <x v="0"/>
  </r>
  <r>
    <x v="2"/>
    <s v="1PP"/>
    <x v="0"/>
    <x v="121"/>
    <s v="Výtah V5"/>
    <s v="linoleum"/>
    <n v="7.08"/>
    <x v="1"/>
  </r>
  <r>
    <x v="2"/>
    <s v="1PP"/>
    <x v="0"/>
    <x v="122"/>
    <s v="Výtah V6 - lékárna"/>
    <s v="linoleum"/>
    <n v="2.16"/>
    <x v="1"/>
  </r>
  <r>
    <x v="2"/>
    <s v="1NP"/>
    <x v="0"/>
    <x v="123"/>
    <s v="Čekárna - ambulance - pohotovost"/>
    <s v="linoleum"/>
    <n v="97.95"/>
    <x v="0"/>
  </r>
  <r>
    <x v="2"/>
    <s v="1NP"/>
    <x v="5"/>
    <x v="124"/>
    <s v="Ambulance 1"/>
    <s v="linoleum"/>
    <n v="26.17"/>
    <x v="5"/>
  </r>
  <r>
    <x v="2"/>
    <s v="1NP"/>
    <x v="5"/>
    <x v="125"/>
    <s v="Ambulance - sálek"/>
    <s v="linoleum"/>
    <n v="23.94"/>
    <x v="5"/>
  </r>
  <r>
    <x v="2"/>
    <s v="1NP"/>
    <x v="5"/>
    <x v="126"/>
    <s v="Ambulance - převlékací box"/>
    <s v="linoleum"/>
    <n v="2.99"/>
    <x v="5"/>
  </r>
  <r>
    <x v="2"/>
    <s v="1NP"/>
    <x v="5"/>
    <x v="127"/>
    <s v="Ambulance - převlékací box"/>
    <s v="linoleum"/>
    <n v="2.8"/>
    <x v="5"/>
  </r>
  <r>
    <x v="2"/>
    <s v="1NP"/>
    <x v="5"/>
    <x v="128"/>
    <s v="Ambulance 2"/>
    <s v="linoleum"/>
    <n v="22.59"/>
    <x v="5"/>
  </r>
  <r>
    <x v="2"/>
    <s v="1NP"/>
    <x v="5"/>
    <x v="129"/>
    <s v="Ambulance 3 - příjmová"/>
    <s v="linoleum"/>
    <n v="22.48"/>
    <x v="5"/>
  </r>
  <r>
    <x v="2"/>
    <s v="1NP"/>
    <x v="5"/>
    <x v="130"/>
    <s v="Ambulance - převlékací box"/>
    <s v="linoleum"/>
    <n v="3.16"/>
    <x v="5"/>
  </r>
  <r>
    <x v="2"/>
    <s v="1NP"/>
    <x v="6"/>
    <x v="131"/>
    <s v="Převlékací box - skiagraf"/>
    <s v="linoleum"/>
    <n v="3.14"/>
    <x v="5"/>
  </r>
  <r>
    <x v="2"/>
    <s v="1NP"/>
    <x v="6"/>
    <x v="132"/>
    <s v="Skiagraf"/>
    <s v="linoleum"/>
    <n v="41.58"/>
    <x v="5"/>
  </r>
  <r>
    <x v="2"/>
    <s v="1NP"/>
    <x v="6"/>
    <x v="133"/>
    <s v="Ovladovna - skiagraf"/>
    <s v="linoleum"/>
    <n v="6.49"/>
    <x v="5"/>
  </r>
  <r>
    <x v="2"/>
    <s v="1NP"/>
    <x v="5"/>
    <x v="134"/>
    <s v="Sádrovna"/>
    <s v="keramická dlažba"/>
    <n v="17.260000000000002"/>
    <x v="5"/>
  </r>
  <r>
    <x v="2"/>
    <s v="1NP"/>
    <x v="5"/>
    <x v="135"/>
    <s v="Bezbariér. WC - pohotovost"/>
    <s v="keramická dlažba"/>
    <n v="3.11"/>
    <x v="5"/>
  </r>
  <r>
    <x v="2"/>
    <s v="1NP"/>
    <x v="5"/>
    <x v="136"/>
    <s v="Propojovací chodba"/>
    <s v="linoleum"/>
    <n v="37.840000000000003"/>
    <x v="0"/>
  </r>
  <r>
    <x v="2"/>
    <s v="1NP"/>
    <x v="0"/>
    <x v="137"/>
    <s v="WC - personál"/>
    <s v="keramická dlažba"/>
    <n v="3.1"/>
    <x v="3"/>
  </r>
  <r>
    <x v="2"/>
    <s v="1NP"/>
    <x v="5"/>
    <x v="138"/>
    <s v="Úklid"/>
    <s v="keramická dlažba"/>
    <n v="2.69"/>
    <x v="6"/>
  </r>
  <r>
    <x v="2"/>
    <s v="1NP"/>
    <x v="5"/>
    <x v="139"/>
    <s v="Dokumentace"/>
    <s v="linoleum"/>
    <n v="26.8"/>
    <x v="4"/>
  </r>
  <r>
    <x v="2"/>
    <s v="1NP"/>
    <x v="5"/>
    <x v="140"/>
    <s v="Sklad"/>
    <s v="linoleum"/>
    <n v="18.12"/>
    <x v="7"/>
  </r>
  <r>
    <x v="2"/>
    <s v="1NP"/>
    <x v="0"/>
    <x v="141"/>
    <s v="Vstup - urgentní příjem"/>
    <s v="čistící zóna"/>
    <n v="20.079999999999998"/>
    <x v="0"/>
  </r>
  <r>
    <x v="2"/>
    <s v="1NP"/>
    <x v="0"/>
    <x v="142"/>
    <s v="WC - personál"/>
    <s v="keramická dlažba"/>
    <n v="3.06"/>
    <x v="3"/>
  </r>
  <r>
    <x v="2"/>
    <s v="1NP"/>
    <x v="7"/>
    <x v="143"/>
    <s v="Ambulance - dětská"/>
    <s v="linoleum"/>
    <n v="25.02"/>
    <x v="5"/>
  </r>
  <r>
    <x v="2"/>
    <s v="1NP"/>
    <x v="7"/>
    <x v="144"/>
    <s v="Ambulance - dětská"/>
    <s v="linoleum"/>
    <n v="16.649999999999999"/>
    <x v="5"/>
  </r>
  <r>
    <x v="2"/>
    <s v="1NP"/>
    <x v="8"/>
    <x v="145"/>
    <s v="Chodba"/>
    <s v="linoleum"/>
    <n v="57.61"/>
    <x v="10"/>
  </r>
  <r>
    <x v="2"/>
    <s v="1NP"/>
    <x v="8"/>
    <x v="146"/>
    <s v="Operační lampy"/>
    <s v="linoleum"/>
    <n v="6.95"/>
    <x v="8"/>
  </r>
  <r>
    <x v="2"/>
    <s v="1NP"/>
    <x v="8"/>
    <x v="147"/>
    <s v="Šatnový filtr - Ž"/>
    <s v="linoleum"/>
    <n v="25.08"/>
    <x v="10"/>
  </r>
  <r>
    <x v="2"/>
    <s v="1NP"/>
    <x v="8"/>
    <x v="148"/>
    <s v="Sprchy - Ž"/>
    <s v="keramická dlažba"/>
    <n v="1.19"/>
    <x v="10"/>
  </r>
  <r>
    <x v="2"/>
    <s v="1NP"/>
    <x v="8"/>
    <x v="149"/>
    <s v="WC - Ž"/>
    <s v="keramická dlažba"/>
    <n v="1.0900000000000001"/>
    <x v="10"/>
  </r>
  <r>
    <x v="2"/>
    <s v="1NP"/>
    <x v="8"/>
    <x v="150"/>
    <s v="Šatnový filtr - M"/>
    <s v="linoleum"/>
    <n v="23.04"/>
    <x v="10"/>
  </r>
  <r>
    <x v="2"/>
    <s v="1NP"/>
    <x v="8"/>
    <x v="151"/>
    <s v="Sprchy - M"/>
    <s v="keramická dlažba"/>
    <n v="1.19"/>
    <x v="10"/>
  </r>
  <r>
    <x v="2"/>
    <s v="1NP"/>
    <x v="8"/>
    <x v="152"/>
    <s v="WC - M"/>
    <s v="keramická dlažba"/>
    <n v="1.0900000000000001"/>
    <x v="10"/>
  </r>
  <r>
    <x v="2"/>
    <s v="1NP"/>
    <x v="8"/>
    <x v="153"/>
    <s v="Příprava, buzení pac.- zákrok. sál 1"/>
    <s v="linoleum"/>
    <n v="15.56"/>
    <x v="10"/>
  </r>
  <r>
    <x v="2"/>
    <s v="1NP"/>
    <x v="8"/>
    <x v="154"/>
    <s v="Umývárna - zákrok. sál 1 + 2"/>
    <s v="linoleum"/>
    <n v="12.6"/>
    <x v="10"/>
  </r>
  <r>
    <x v="2"/>
    <s v="1NP"/>
    <x v="8"/>
    <x v="155"/>
    <s v="Zákrokový sál 1 - urologie"/>
    <s v="linoleum"/>
    <n v="36.69"/>
    <x v="10"/>
  </r>
  <r>
    <x v="2"/>
    <s v="1NP"/>
    <x v="8"/>
    <x v="156"/>
    <s v="Příprava, buzení pac.- zákrok. sál 2"/>
    <s v="linoleum"/>
    <n v="15.27"/>
    <x v="10"/>
  </r>
  <r>
    <x v="2"/>
    <s v="1NP"/>
    <x v="8"/>
    <x v="157"/>
    <s v="Zákrokový sál 2 - ORL"/>
    <s v="linoleum"/>
    <n v="35.93"/>
    <x v="10"/>
  </r>
  <r>
    <x v="2"/>
    <s v="1NP"/>
    <x v="8"/>
    <x v="158"/>
    <s v="Sklad - zákrok. sál 2"/>
    <s v="linoleum"/>
    <n v="4.5199999999999996"/>
    <x v="10"/>
  </r>
  <r>
    <x v="2"/>
    <s v="1NP"/>
    <x v="8"/>
    <x v="159"/>
    <s v="Umývárna - zákrok. sál 3"/>
    <s v="linoleum"/>
    <n v="7.99"/>
    <x v="10"/>
  </r>
  <r>
    <x v="2"/>
    <s v="1NP"/>
    <x v="8"/>
    <x v="160"/>
    <s v="Příprava, buzení pac.- zákrok. sál 3"/>
    <s v="linoleum"/>
    <n v="15.54"/>
    <x v="10"/>
  </r>
  <r>
    <x v="2"/>
    <s v="1NP"/>
    <x v="8"/>
    <x v="161"/>
    <s v="Zákrokový sál 3 - urgentní příjem"/>
    <s v="linoleum"/>
    <n v="37.520000000000003"/>
    <x v="10"/>
  </r>
  <r>
    <x v="2"/>
    <s v="1NP"/>
    <x v="8"/>
    <x v="162"/>
    <s v="Sklad - zákrok. sál 3"/>
    <s v="linoleum"/>
    <n v="11.42"/>
    <x v="10"/>
  </r>
  <r>
    <x v="2"/>
    <s v="1NP"/>
    <x v="8"/>
    <x v="163"/>
    <s v="Vstupní filtr - pacienty"/>
    <s v="keramická dlažba"/>
    <n v="13.47"/>
    <x v="10"/>
  </r>
  <r>
    <x v="2"/>
    <s v="1NP"/>
    <x v="8"/>
    <x v="164"/>
    <s v="Sklad nesterilního materiálu"/>
    <s v="keramická dlažba"/>
    <n v="14.02"/>
    <x v="10"/>
  </r>
  <r>
    <x v="2"/>
    <s v="1NP"/>
    <x v="8"/>
    <x v="165"/>
    <s v="Protokol"/>
    <s v="linoleum"/>
    <n v="16.12"/>
    <x v="10"/>
  </r>
  <r>
    <x v="2"/>
    <s v="1NP"/>
    <x v="8"/>
    <x v="166"/>
    <s v="Odpočinková místnost"/>
    <s v="linoleum"/>
    <n v="29.35"/>
    <x v="10"/>
  </r>
  <r>
    <x v="2"/>
    <s v="1NP"/>
    <x v="8"/>
    <x v="167"/>
    <s v="WC - personál"/>
    <s v="keramická dlažba"/>
    <n v="3.06"/>
    <x v="10"/>
  </r>
  <r>
    <x v="2"/>
    <s v="1NP"/>
    <x v="8"/>
    <x v="168"/>
    <s v="Úklid"/>
    <s v="keramická dlažba"/>
    <n v="2.89"/>
    <x v="10"/>
  </r>
  <r>
    <x v="2"/>
    <s v="1NP"/>
    <x v="8"/>
    <x v="169"/>
    <s v="Sklad "/>
    <s v="linoleum"/>
    <n v="23.64"/>
    <x v="10"/>
  </r>
  <r>
    <x v="2"/>
    <s v="1NP"/>
    <x v="8"/>
    <x v="170"/>
    <s v="Vstupní filtr - pacienti"/>
    <s v="linoleum"/>
    <n v="27.26"/>
    <x v="10"/>
  </r>
  <r>
    <x v="2"/>
    <s v="1NP"/>
    <x v="0"/>
    <x v="171"/>
    <s v="Schodiště - severní část"/>
    <s v="keramická dlažba"/>
    <n v="25.74"/>
    <x v="0"/>
  </r>
  <r>
    <x v="2"/>
    <s v="1NP"/>
    <x v="0"/>
    <x v="172"/>
    <s v="Schodiště - jižní část"/>
    <s v="keramická dlažba"/>
    <n v="25.36"/>
    <x v="0"/>
  </r>
  <r>
    <x v="2"/>
    <s v="2NP"/>
    <x v="0"/>
    <x v="173"/>
    <s v="Chodba"/>
    <s v="linoleum"/>
    <n v="32.58"/>
    <x v="0"/>
  </r>
  <r>
    <x v="2"/>
    <s v="2NP"/>
    <x v="9"/>
    <x v="174"/>
    <s v="Vstupní filtr - pacienti"/>
    <s v="linoleum"/>
    <n v="17.850000000000001"/>
    <x v="11"/>
  </r>
  <r>
    <x v="2"/>
    <s v="2NP"/>
    <x v="9"/>
    <x v="175"/>
    <s v="Čistá chodba"/>
    <s v="linoleum"/>
    <n v="45.33"/>
    <x v="11"/>
  </r>
  <r>
    <x v="2"/>
    <s v="2NP"/>
    <x v="10"/>
    <x v="176"/>
    <s v="Očista pacienta - DIP"/>
    <s v="keramická dlažba"/>
    <n v="9.65"/>
    <x v="12"/>
  </r>
  <r>
    <x v="2"/>
    <s v="2NP"/>
    <x v="9"/>
    <x v="177"/>
    <s v="Chodba "/>
    <s v="linoleum"/>
    <n v="60.98"/>
    <x v="11"/>
  </r>
  <r>
    <x v="2"/>
    <s v="2NP"/>
    <x v="11"/>
    <x v="178"/>
    <s v="WC - personál"/>
    <s v="keramická dlažba"/>
    <n v="2.71"/>
    <x v="11"/>
  </r>
  <r>
    <x v="2"/>
    <s v="2NP"/>
    <x v="11"/>
    <x v="179"/>
    <s v="Bezbariér. WC - pacienti ARO"/>
    <s v="keramická dlažba"/>
    <n v="3.89"/>
    <x v="11"/>
  </r>
  <r>
    <x v="2"/>
    <s v="2NP"/>
    <x v="11"/>
    <x v="180"/>
    <s v="Sledování - ARO"/>
    <s v="linoleum"/>
    <n v="20.86"/>
    <x v="11"/>
  </r>
  <r>
    <x v="2"/>
    <s v="2NP"/>
    <x v="11"/>
    <x v="181"/>
    <s v="Sklad - ARO"/>
    <s v="linoleum"/>
    <n v="9.06"/>
    <x v="11"/>
  </r>
  <r>
    <x v="2"/>
    <s v="2NP"/>
    <x v="11"/>
    <x v="182"/>
    <s v="Úprava stravy - ARO"/>
    <s v="linoleum"/>
    <n v="1.69"/>
    <x v="11"/>
  </r>
  <r>
    <x v="2"/>
    <s v="2NP"/>
    <x v="11"/>
    <x v="183"/>
    <s v="Čistící místnost - ARO"/>
    <s v="keramická dlažba"/>
    <n v="10.63"/>
    <x v="11"/>
  </r>
  <r>
    <x v="2"/>
    <s v="2NP"/>
    <x v="11"/>
    <x v="184"/>
    <s v="Sestry - ARO"/>
    <s v="linoleum"/>
    <n v="18.71"/>
    <x v="11"/>
  </r>
  <r>
    <x v="2"/>
    <s v="2NP"/>
    <x v="11"/>
    <x v="185"/>
    <s v="ARO - 1-lůžkový box 1"/>
    <s v="linoleum"/>
    <n v="17.489999999999998"/>
    <x v="11"/>
  </r>
  <r>
    <x v="2"/>
    <s v="2NP"/>
    <x v="11"/>
    <x v="186"/>
    <s v="ARO - 1-lůžkový box 2"/>
    <s v="linoleum"/>
    <n v="17.73"/>
    <x v="11"/>
  </r>
  <r>
    <x v="2"/>
    <s v="2NP"/>
    <x v="11"/>
    <x v="187"/>
    <s v="ARO - 1-lůžkový box 3"/>
    <s v="linoleum"/>
    <n v="17.73"/>
    <x v="11"/>
  </r>
  <r>
    <x v="2"/>
    <s v="2NP"/>
    <x v="11"/>
    <x v="188"/>
    <s v="ARO - 1-lůžkový box 4"/>
    <s v="linoleum"/>
    <n v="17.739999999999998"/>
    <x v="11"/>
  </r>
  <r>
    <x v="2"/>
    <s v="2NP"/>
    <x v="11"/>
    <x v="189"/>
    <s v="ARO - 1-lůžkový box 5"/>
    <s v="linoleum"/>
    <n v="17.37"/>
    <x v="11"/>
  </r>
  <r>
    <x v="2"/>
    <s v="2NP"/>
    <x v="11"/>
    <x v="190"/>
    <s v="Vrchní sestra "/>
    <s v="linoleum"/>
    <n v="14.64"/>
    <x v="4"/>
  </r>
  <r>
    <x v="2"/>
    <s v="2NP"/>
    <x v="11"/>
    <x v="191"/>
    <s v="Koupelna - lékaři ARO"/>
    <s v="keramická dlažba"/>
    <n v="2.97"/>
    <x v="4"/>
  </r>
  <r>
    <x v="2"/>
    <s v="2NP"/>
    <x v="12"/>
    <x v="192"/>
    <s v="Čajová kuchyňka"/>
    <s v="keramická dlažba"/>
    <n v="4.7"/>
    <x v="11"/>
  </r>
  <r>
    <x v="2"/>
    <s v="2NP"/>
    <x v="12"/>
    <x v="193"/>
    <s v="Čistící místnost - JIP"/>
    <s v="keramická dlažba"/>
    <n v="7.4"/>
    <x v="11"/>
  </r>
  <r>
    <x v="2"/>
    <s v="2NP"/>
    <x v="12"/>
    <x v="194"/>
    <s v="Očista pacienta - JIP"/>
    <s v="keramická dlažba"/>
    <n v="11.18"/>
    <x v="11"/>
  </r>
  <r>
    <x v="2"/>
    <s v="2NP"/>
    <x v="10"/>
    <x v="195"/>
    <s v="Denní místnost zaměstnanců"/>
    <s v="linoleum"/>
    <n v="12.95"/>
    <x v="3"/>
  </r>
  <r>
    <x v="2"/>
    <s v="2NP"/>
    <x v="9"/>
    <x v="196"/>
    <s v="Chodba"/>
    <s v="linoleum"/>
    <n v="6.97"/>
    <x v="11"/>
  </r>
  <r>
    <x v="2"/>
    <s v="2NP"/>
    <x v="9"/>
    <x v="197"/>
    <s v="Odpady"/>
    <s v="linoleum"/>
    <n v="17.39"/>
    <x v="11"/>
  </r>
  <r>
    <x v="2"/>
    <s v="2NP"/>
    <x v="9"/>
    <x v="198"/>
    <s v="Chodba"/>
    <s v="linoleum"/>
    <n v="5.55"/>
    <x v="11"/>
  </r>
  <r>
    <x v="2"/>
    <s v="2NP"/>
    <x v="12"/>
    <x v="199"/>
    <s v="Sklad SZM"/>
    <s v="linoleum"/>
    <n v="18"/>
    <x v="8"/>
  </r>
  <r>
    <x v="2"/>
    <s v="2NP"/>
    <x v="9"/>
    <x v="200"/>
    <s v="Filtr - personál"/>
    <s v="linoleum"/>
    <n v="13.41"/>
    <x v="11"/>
  </r>
  <r>
    <x v="2"/>
    <s v="2NP"/>
    <x v="12"/>
    <x v="201"/>
    <s v="Chodba - JIP"/>
    <s v="linoleum"/>
    <n v="91.1"/>
    <x v="11"/>
  </r>
  <r>
    <x v="2"/>
    <s v="2NP"/>
    <x v="12"/>
    <x v="202"/>
    <s v="Sledování 1 - JIP"/>
    <s v="linoleum"/>
    <n v="10.119999999999999"/>
    <x v="11"/>
  </r>
  <r>
    <x v="2"/>
    <s v="2NP"/>
    <x v="12"/>
    <x v="203"/>
    <s v="Sledování 2 - JIP"/>
    <s v="linoleum"/>
    <n v="15.99"/>
    <x v="11"/>
  </r>
  <r>
    <x v="2"/>
    <s v="2NP"/>
    <x v="12"/>
    <x v="204"/>
    <s v="Sledování 3 - JIP"/>
    <s v="linoleum"/>
    <n v="33.44"/>
    <x v="11"/>
  </r>
  <r>
    <x v="2"/>
    <s v="2NP"/>
    <x v="12"/>
    <x v="205"/>
    <s v="Sklad infuzí"/>
    <s v="keramická dlažba"/>
    <n v="5.96"/>
    <x v="12"/>
  </r>
  <r>
    <x v="2"/>
    <s v="2NP"/>
    <x v="12"/>
    <x v="206"/>
    <s v="Vstupní filtr do boxu č.1"/>
    <s v="linoleum"/>
    <n v="3.68"/>
    <x v="11"/>
  </r>
  <r>
    <x v="2"/>
    <s v="2NP"/>
    <x v="12"/>
    <x v="207"/>
    <s v="JIP - 1-lůžkový box 1"/>
    <s v="linoleum"/>
    <n v="15.38"/>
    <x v="11"/>
  </r>
  <r>
    <x v="2"/>
    <s v="2NP"/>
    <x v="12"/>
    <x v="208"/>
    <s v="Koupelna - box"/>
    <s v="keramická dlažba"/>
    <n v="4.04"/>
    <x v="11"/>
  </r>
  <r>
    <x v="2"/>
    <s v="2NP"/>
    <x v="12"/>
    <x v="209"/>
    <s v="JIP - 2-lůžkový box 2"/>
    <s v="linoleum"/>
    <n v="52.78"/>
    <x v="11"/>
  </r>
  <r>
    <x v="2"/>
    <s v="2NP"/>
    <x v="12"/>
    <x v="210"/>
    <s v="JIP - 2-lůžkový box 3"/>
    <s v="linoleum"/>
    <n v="48"/>
    <x v="11"/>
  </r>
  <r>
    <x v="2"/>
    <s v="2NP"/>
    <x v="12"/>
    <x v="211"/>
    <s v="JIP - 2-lůžkový box 4"/>
    <s v="linoleum"/>
    <n v="41.79"/>
    <x v="11"/>
  </r>
  <r>
    <x v="2"/>
    <s v="2NP"/>
    <x v="12"/>
    <x v="212"/>
    <s v="JIP - 2-lůžkový box 5"/>
    <s v="linoleum"/>
    <n v="47.44"/>
    <x v="11"/>
  </r>
  <r>
    <x v="2"/>
    <s v="2NP"/>
    <x v="12"/>
    <x v="213"/>
    <s v="JIP - 2-lůžkový box 6"/>
    <s v="linoleum"/>
    <n v="42.78"/>
    <x v="11"/>
  </r>
  <r>
    <x v="2"/>
    <s v="2NP"/>
    <x v="12"/>
    <x v="214"/>
    <s v="Sestry - JIP"/>
    <s v="linoleum"/>
    <n v="24.26"/>
    <x v="3"/>
  </r>
  <r>
    <x v="2"/>
    <s v="2NP"/>
    <x v="12"/>
    <x v="215"/>
    <s v="Lékaři - JIP"/>
    <s v="linoleum"/>
    <n v="33.28"/>
    <x v="3"/>
  </r>
  <r>
    <x v="2"/>
    <s v="2NP"/>
    <x v="12"/>
    <x v="216"/>
    <s v="Koupelna - lékaři JIP"/>
    <s v="keramická dlažba"/>
    <n v="3.84"/>
    <x v="3"/>
  </r>
  <r>
    <x v="2"/>
    <s v="2NP"/>
    <x v="10"/>
    <x v="217"/>
    <s v="WC - personál"/>
    <s v="keramická dlažba"/>
    <n v="2.64"/>
    <x v="11"/>
  </r>
  <r>
    <x v="2"/>
    <s v="2NP"/>
    <x v="10"/>
    <x v="218"/>
    <s v="DIP - 5 lůžek"/>
    <s v="linoleum"/>
    <n v="111.43"/>
    <x v="11"/>
  </r>
  <r>
    <x v="2"/>
    <s v="2NP"/>
    <x v="10"/>
    <x v="219"/>
    <s v="Bezbariér. WC - pacienti (personál)"/>
    <s v="keramická dlažba"/>
    <n v="4.0599999999999996"/>
    <x v="11"/>
  </r>
  <r>
    <x v="2"/>
    <s v="2NP"/>
    <x v="10"/>
    <x v="220"/>
    <s v="Úklid"/>
    <s v="keramická dlažba"/>
    <n v="3.52"/>
    <x v="6"/>
  </r>
  <r>
    <x v="2"/>
    <s v="2NP"/>
    <x v="10"/>
    <x v="221"/>
    <s v="Samostatný box (6-té lůžko)"/>
    <s v="linoleum"/>
    <n v="23.45"/>
    <x v="11"/>
  </r>
  <r>
    <x v="2"/>
    <s v="2NP"/>
    <x v="10"/>
    <x v="222"/>
    <s v="Kancelář"/>
    <s v="linoleum"/>
    <n v="17.68"/>
    <x v="4"/>
  </r>
  <r>
    <x v="2"/>
    <s v="2NP"/>
    <x v="10"/>
    <x v="223"/>
    <s v="Sprchy - personál M "/>
    <s v="keramická dlažba"/>
    <n v="1.26"/>
    <x v="4"/>
  </r>
  <r>
    <x v="2"/>
    <s v="2NP"/>
    <x v="10"/>
    <x v="224"/>
    <s v="WC - personál"/>
    <s v="keramická dlažba"/>
    <n v="2.08"/>
    <x v="4"/>
  </r>
  <r>
    <x v="2"/>
    <s v="2NP"/>
    <x v="10"/>
    <x v="225"/>
    <s v="Sklad SZM"/>
    <s v="linoleum"/>
    <n v="17.23"/>
    <x v="12"/>
  </r>
  <r>
    <x v="2"/>
    <s v="2NP"/>
    <x v="11"/>
    <x v="226"/>
    <s v="Sklad SZM"/>
    <s v="linoleum"/>
    <n v="21.35"/>
    <x v="8"/>
  </r>
  <r>
    <x v="2"/>
    <s v="2NP"/>
    <x v="11"/>
    <x v="227"/>
    <s v="Sprchy - personál Ž"/>
    <s v="keramická dlažba"/>
    <n v="2.71"/>
    <x v="8"/>
  </r>
  <r>
    <x v="2"/>
    <s v="2NP"/>
    <x v="11"/>
    <x v="228"/>
    <s v="WC - personál"/>
    <s v="keramická dlažba"/>
    <n v="2.3199999999999998"/>
    <x v="8"/>
  </r>
  <r>
    <x v="2"/>
    <s v="2NP"/>
    <x v="11"/>
    <x v="229"/>
    <s v="Šatny - personál Ž - čistá"/>
    <s v="linoleum"/>
    <n v="15.09"/>
    <x v="8"/>
  </r>
  <r>
    <x v="2"/>
    <s v="2NP"/>
    <x v="12"/>
    <x v="230"/>
    <s v="Sklad - JIP"/>
    <s v="linoleum"/>
    <n v="9.85"/>
    <x v="12"/>
  </r>
  <r>
    <x v="2"/>
    <s v="2NP"/>
    <x v="12"/>
    <x v="231"/>
    <s v="Bezbariér. WC - pacienti JIP"/>
    <s v="keramická dlažba"/>
    <n v="3.24"/>
    <x v="11"/>
  </r>
  <r>
    <x v="2"/>
    <s v="2NP"/>
    <x v="12"/>
    <x v="232"/>
    <s v="WC - personál"/>
    <s v="keramická dlažba"/>
    <n v="2.65"/>
    <x v="11"/>
  </r>
  <r>
    <x v="2"/>
    <s v="2NP"/>
    <x v="0"/>
    <x v="233"/>
    <s v="Schodiště - severní část"/>
    <s v="keramická dlažba"/>
    <n v="30.37"/>
    <x v="0"/>
  </r>
  <r>
    <x v="2"/>
    <s v="2NP"/>
    <x v="0"/>
    <x v="234"/>
    <s v="Schodiště - jižní část"/>
    <s v="keramická dlažba"/>
    <n v="31.7"/>
    <x v="0"/>
  </r>
  <r>
    <x v="2"/>
    <s v="2NP"/>
    <x v="0"/>
    <x v="235"/>
    <s v="Požární předsíň - S5"/>
    <s v="keramická dlažba"/>
    <n v="20.59"/>
    <x v="0"/>
  </r>
  <r>
    <x v="2"/>
    <s v="2NP"/>
    <x v="0"/>
    <x v="236"/>
    <s v="Požární předsíň - S6"/>
    <s v="keramická dlažba"/>
    <n v="15.06"/>
    <x v="0"/>
  </r>
  <r>
    <x v="2"/>
    <s v="3NP"/>
    <x v="8"/>
    <x v="237"/>
    <s v="Chodba"/>
    <s v="linoleum"/>
    <n v="16.079999999999998"/>
    <x v="10"/>
  </r>
  <r>
    <x v="2"/>
    <s v="3NP"/>
    <x v="8"/>
    <x v="238"/>
    <s v="Chodba"/>
    <s v="linoleum + dekont. koberec"/>
    <n v="23.99"/>
    <x v="10"/>
  </r>
  <r>
    <x v="2"/>
    <s v="3NP"/>
    <x v="8"/>
    <x v="239"/>
    <s v="Denní místnost zaměstnanců"/>
    <s v="linoleum"/>
    <n v="25.85"/>
    <x v="10"/>
  </r>
  <r>
    <x v="2"/>
    <s v="3NP"/>
    <x v="8"/>
    <x v="240"/>
    <s v="Kancelář"/>
    <s v="linoleum"/>
    <n v="20.149999999999999"/>
    <x v="10"/>
  </r>
  <r>
    <x v="2"/>
    <s v="3NP"/>
    <x v="8"/>
    <x v="241"/>
    <s v="Chodba - OS"/>
    <s v="linoleum"/>
    <n v="63.24"/>
    <x v="10"/>
  </r>
  <r>
    <x v="2"/>
    <s v="3NP"/>
    <x v="8"/>
    <x v="242"/>
    <s v="Předsíň"/>
    <s v="linoleum"/>
    <n v="2.89"/>
    <x v="10"/>
  </r>
  <r>
    <x v="2"/>
    <s v="3NP"/>
    <x v="8"/>
    <x v="243"/>
    <s v="Sklad nesterilního materiálu"/>
    <s v="linoleum"/>
    <n v="32.29"/>
    <x v="10"/>
  </r>
  <r>
    <x v="2"/>
    <s v="3NP"/>
    <x v="8"/>
    <x v="244"/>
    <s v="Sklad"/>
    <s v="keramická dlažba"/>
    <n v="7.52"/>
    <x v="10"/>
  </r>
  <r>
    <x v="2"/>
    <s v="3NP"/>
    <x v="8"/>
    <x v="245"/>
    <s v="Odpočinková místnost"/>
    <s v="linoleum"/>
    <n v="30.89"/>
    <x v="10"/>
  </r>
  <r>
    <x v="2"/>
    <s v="3NP"/>
    <x v="8"/>
    <x v="246"/>
    <s v="WC - personál"/>
    <s v="keramická dlažba"/>
    <n v="2.9"/>
    <x v="10"/>
  </r>
  <r>
    <x v="2"/>
    <s v="3NP"/>
    <x v="8"/>
    <x v="247"/>
    <s v="Denní místnost zaměstnanců"/>
    <s v="linoleum"/>
    <n v="17.059999999999999"/>
    <x v="10"/>
  </r>
  <r>
    <x v="2"/>
    <s v="3NP"/>
    <x v="8"/>
    <x v="248"/>
    <s v="Sklad sterilního materiálu"/>
    <s v="linoleum"/>
    <n v="14.91"/>
    <x v="10"/>
  </r>
  <r>
    <x v="2"/>
    <s v="3NP"/>
    <x v="8"/>
    <x v="249"/>
    <s v="Úniková chodba - OS"/>
    <s v="keramická dlažba"/>
    <n v="27.04"/>
    <x v="9"/>
  </r>
  <r>
    <x v="2"/>
    <s v="3NP"/>
    <x v="8"/>
    <x v="250"/>
    <s v="Oper. lampy, UPS"/>
    <s v="linoleum"/>
    <n v="15.18"/>
    <x v="8"/>
  </r>
  <r>
    <x v="2"/>
    <s v="3NP"/>
    <x v="8"/>
    <x v="251"/>
    <s v="Chodba"/>
    <s v="linoleum"/>
    <n v="3.86"/>
    <x v="8"/>
  </r>
  <r>
    <x v="2"/>
    <s v="3NP"/>
    <x v="8"/>
    <x v="252"/>
    <s v="Umývárna - operační sál 1"/>
    <s v="linoleum"/>
    <n v="9.8000000000000007"/>
    <x v="10"/>
  </r>
  <r>
    <x v="2"/>
    <s v="3NP"/>
    <x v="8"/>
    <x v="253"/>
    <s v="Příprava, buzení pac. - oper. sál 1"/>
    <s v="linoleum"/>
    <n v="20.13"/>
    <x v="10"/>
  </r>
  <r>
    <x v="2"/>
    <s v="3NP"/>
    <x v="8"/>
    <x v="254"/>
    <s v="Operační sál 1 - ortopedie (asept.)"/>
    <s v="linoleum"/>
    <n v="42.55"/>
    <x v="10"/>
  </r>
  <r>
    <x v="2"/>
    <s v="3NP"/>
    <x v="8"/>
    <x v="255"/>
    <s v="Příprava, buzení pac. - oper. sál 2"/>
    <s v="linoleum"/>
    <n v="20.68"/>
    <x v="10"/>
  </r>
  <r>
    <x v="2"/>
    <s v="3NP"/>
    <x v="8"/>
    <x v="256"/>
    <s v="Umývárna - operační sál 2 + 3"/>
    <s v="linoleum"/>
    <n v="16.78"/>
    <x v="10"/>
  </r>
  <r>
    <x v="2"/>
    <s v="3NP"/>
    <x v="8"/>
    <x v="257"/>
    <s v="Operační sál 2 - laparoskopie"/>
    <s v="linoleum"/>
    <n v="39.479999999999997"/>
    <x v="10"/>
  </r>
  <r>
    <x v="2"/>
    <s v="3NP"/>
    <x v="8"/>
    <x v="258"/>
    <s v="Příprava, buzení pac. - oper. sál 3"/>
    <s v="linoleum"/>
    <n v="21.63"/>
    <x v="10"/>
  </r>
  <r>
    <x v="2"/>
    <s v="3NP"/>
    <x v="8"/>
    <x v="259"/>
    <s v="Operační sál 3 - ostatní operativa"/>
    <s v="linoleum"/>
    <n v="41.06"/>
    <x v="10"/>
  </r>
  <r>
    <x v="2"/>
    <s v="3NP"/>
    <x v="8"/>
    <x v="260"/>
    <s v="Úklid"/>
    <s v="keramická dlažba"/>
    <n v="2.4900000000000002"/>
    <x v="10"/>
  </r>
  <r>
    <x v="2"/>
    <s v="3NP"/>
    <x v="8"/>
    <x v="261"/>
    <s v="Úniková chodba - OS"/>
    <s v="linoleum"/>
    <n v="12.55"/>
    <x v="10"/>
  </r>
  <r>
    <x v="2"/>
    <s v="3NP"/>
    <x v="8"/>
    <x v="262"/>
    <s v="Čistící místnost - OS"/>
    <s v="keramická dlažba"/>
    <n v="6.83"/>
    <x v="10"/>
  </r>
  <r>
    <x v="2"/>
    <s v="3NP"/>
    <x v="13"/>
    <x v="263"/>
    <s v="Sklad prádla a mat. ke steril."/>
    <s v="linoleum"/>
    <n v="19.03"/>
    <x v="10"/>
  </r>
  <r>
    <x v="2"/>
    <s v="3NP"/>
    <x v="8"/>
    <x v="264"/>
    <s v="Sklad rouškování"/>
    <s v="linoleum"/>
    <n v="11.74"/>
    <x v="10"/>
  </r>
  <r>
    <x v="2"/>
    <s v="3NP"/>
    <x v="8"/>
    <x v="265"/>
    <s v="Chodba - COS + CS"/>
    <s v="linoleum"/>
    <n v="14.78"/>
    <x v="10"/>
  </r>
  <r>
    <x v="2"/>
    <s v="3NP"/>
    <x v="8"/>
    <x v="266"/>
    <s v="Vstupní filtr - personál Ž - OS"/>
    <s v="linoleum"/>
    <n v="18.100000000000001"/>
    <x v="10"/>
  </r>
  <r>
    <x v="2"/>
    <s v="3NP"/>
    <x v="8"/>
    <x v="267"/>
    <s v="WC - personál"/>
    <s v="keramická dlažba"/>
    <n v="2.17"/>
    <x v="10"/>
  </r>
  <r>
    <x v="2"/>
    <s v="3NP"/>
    <x v="8"/>
    <x v="268"/>
    <s v="Sprchy - personál Ž - OS"/>
    <s v="keramická dlažba"/>
    <n v="1.44"/>
    <x v="10"/>
  </r>
  <r>
    <x v="2"/>
    <s v="3NP"/>
    <x v="8"/>
    <x v="269"/>
    <s v="Vstupní filtr - personál M - OS"/>
    <s v="linoleum"/>
    <n v="18.399999999999999"/>
    <x v="10"/>
  </r>
  <r>
    <x v="2"/>
    <s v="3NP"/>
    <x v="8"/>
    <x v="270"/>
    <s v="WC - personál"/>
    <s v="keramická dlažba"/>
    <n v="2.17"/>
    <x v="10"/>
  </r>
  <r>
    <x v="2"/>
    <s v="3NP"/>
    <x v="8"/>
    <x v="271"/>
    <s v="Sprchy - personál M - OS"/>
    <s v="keramická dlažba"/>
    <n v="1.44"/>
    <x v="10"/>
  </r>
  <r>
    <x v="2"/>
    <s v="3NP"/>
    <x v="0"/>
    <x v="272"/>
    <s v="Chodba - CS + lékař. pokoje"/>
    <s v="linoleum"/>
    <n v="45.73"/>
    <x v="0"/>
  </r>
  <r>
    <x v="2"/>
    <s v="3NP"/>
    <x v="13"/>
    <x v="273"/>
    <s v="Šatna - personál - CS"/>
    <s v="linoleum"/>
    <n v="17.91"/>
    <x v="10"/>
  </r>
  <r>
    <x v="2"/>
    <s v="3NP"/>
    <x v="13"/>
    <x v="274"/>
    <s v="WC - personál"/>
    <s v="keramická dlažba"/>
    <n v="2.16"/>
    <x v="10"/>
  </r>
  <r>
    <x v="2"/>
    <s v="3NP"/>
    <x v="13"/>
    <x v="275"/>
    <s v="Sprchy - personál - CS"/>
    <s v="keramická dlažba"/>
    <n v="1.26"/>
    <x v="3"/>
  </r>
  <r>
    <x v="2"/>
    <s v="3NP"/>
    <x v="13"/>
    <x v="276"/>
    <s v="Chodba - personál CS"/>
    <s v="linoleum"/>
    <n v="7.16"/>
    <x v="10"/>
  </r>
  <r>
    <x v="2"/>
    <s v="3NP"/>
    <x v="13"/>
    <x v="277"/>
    <s v="Denní místnost zaměstnanců"/>
    <s v="linoleum"/>
    <n v="12.13"/>
    <x v="10"/>
  </r>
  <r>
    <x v="2"/>
    <s v="3NP"/>
    <x v="13"/>
    <x v="278"/>
    <s v="Příjem materiálu - CS"/>
    <s v="linoleum"/>
    <n v="21.8"/>
    <x v="10"/>
  </r>
  <r>
    <x v="2"/>
    <s v="3NP"/>
    <x v="13"/>
    <x v="279"/>
    <s v="Sklad kontejnerů"/>
    <s v="linoleum"/>
    <n v="4.79"/>
    <x v="4"/>
  </r>
  <r>
    <x v="2"/>
    <s v="3NP"/>
    <x v="13"/>
    <x v="280"/>
    <s v="Mytí kontejnerů"/>
    <s v="linoleum"/>
    <n v="4.4000000000000004"/>
    <x v="4"/>
  </r>
  <r>
    <x v="2"/>
    <s v="3NP"/>
    <x v="13"/>
    <x v="281"/>
    <s v="Mytí - CS"/>
    <s v="linoleum"/>
    <n v="34.39"/>
    <x v="10"/>
  </r>
  <r>
    <x v="2"/>
    <s v="3NP"/>
    <x v="13"/>
    <x v="282"/>
    <s v="Příprava, setování - CS"/>
    <s v="linoleum"/>
    <n v="69.41"/>
    <x v="10"/>
  </r>
  <r>
    <x v="2"/>
    <s v="3NP"/>
    <x v="13"/>
    <x v="283"/>
    <s v="Úklid"/>
    <s v="keramická dlažba"/>
    <n v="2.42"/>
    <x v="10"/>
  </r>
  <r>
    <x v="2"/>
    <s v="3NP"/>
    <x v="13"/>
    <x v="284"/>
    <s v="CS - steril. část"/>
    <s v="linoleum"/>
    <n v="52.17"/>
    <x v="10"/>
  </r>
  <r>
    <x v="2"/>
    <s v="3NP"/>
    <x v="13"/>
    <x v="285"/>
    <s v="Sklad steril. materálu - CS + OS"/>
    <s v="linoleum"/>
    <n v="47.39"/>
    <x v="10"/>
  </r>
  <r>
    <x v="2"/>
    <s v="3NP"/>
    <x v="13"/>
    <x v="286"/>
    <s v="Úklid"/>
    <s v="keramická dlažba"/>
    <n v="3.16"/>
    <x v="10"/>
  </r>
  <r>
    <x v="2"/>
    <s v="3NP"/>
    <x v="13"/>
    <x v="287"/>
    <s v="Sklad implantátů"/>
    <s v="linoleum"/>
    <n v="16.36"/>
    <x v="10"/>
  </r>
  <r>
    <x v="2"/>
    <s v="3NP"/>
    <x v="13"/>
    <x v="288"/>
    <s v="Chodba - CS - steril. část"/>
    <s v="linoleum"/>
    <n v="23.27"/>
    <x v="10"/>
  </r>
  <r>
    <x v="2"/>
    <s v="3NP"/>
    <x v="13"/>
    <x v="289"/>
    <s v="Vstupní filtr do steril. části - pers.CS"/>
    <s v="keramická dlažba"/>
    <n v="5.91"/>
    <x v="10"/>
  </r>
  <r>
    <x v="2"/>
    <s v="3NP"/>
    <x v="13"/>
    <x v="290"/>
    <s v="Výdej steril. materiálu - CS"/>
    <s v="linoleum"/>
    <n v="11.02"/>
    <x v="10"/>
  </r>
  <r>
    <x v="2"/>
    <s v="3NP"/>
    <x v="5"/>
    <x v="291"/>
    <s v="Lékařský pokoj"/>
    <s v="linoleum"/>
    <n v="20.21"/>
    <x v="4"/>
  </r>
  <r>
    <x v="2"/>
    <s v="3NP"/>
    <x v="5"/>
    <x v="292"/>
    <s v="Koupelna - lékařský pokoj"/>
    <s v="keramická dlažba"/>
    <n v="2.89"/>
    <x v="4"/>
  </r>
  <r>
    <x v="2"/>
    <s v="3NP"/>
    <x v="5"/>
    <x v="293"/>
    <s v="Lékařský pokoj"/>
    <s v="linoleum"/>
    <n v="19.25"/>
    <x v="4"/>
  </r>
  <r>
    <x v="2"/>
    <s v="3NP"/>
    <x v="5"/>
    <x v="294"/>
    <s v="Koupelna - lékařský pokoj"/>
    <s v="keramická dlažba"/>
    <n v="2.89"/>
    <x v="4"/>
  </r>
  <r>
    <x v="2"/>
    <s v="3NP"/>
    <x v="11"/>
    <x v="295"/>
    <s v="Lékařský pokoj"/>
    <s v="linoleum"/>
    <n v="20.43"/>
    <x v="4"/>
  </r>
  <r>
    <x v="2"/>
    <s v="3NP"/>
    <x v="11"/>
    <x v="296"/>
    <s v="Koupelna - lékařský pokoj"/>
    <s v="keramická dlažba"/>
    <n v="2.89"/>
    <x v="4"/>
  </r>
  <r>
    <x v="2"/>
    <s v="3NP"/>
    <x v="11"/>
    <x v="297"/>
    <s v="Lékařský pokoj"/>
    <s v="linoleum"/>
    <n v="20.399999999999999"/>
    <x v="4"/>
  </r>
  <r>
    <x v="2"/>
    <s v="3NP"/>
    <x v="11"/>
    <x v="298"/>
    <s v="Koupelna - lékařský pokoj"/>
    <s v="keramická dlažba"/>
    <n v="2.89"/>
    <x v="4"/>
  </r>
  <r>
    <x v="2"/>
    <s v="3NP"/>
    <x v="14"/>
    <x v="299"/>
    <s v="Lékařský pokoj"/>
    <s v="linoleum"/>
    <n v="20.72"/>
    <x v="4"/>
  </r>
  <r>
    <x v="2"/>
    <s v="3NP"/>
    <x v="14"/>
    <x v="300"/>
    <s v="Koupelna - lékařský pokoj"/>
    <s v="keramická dlažba"/>
    <n v="2.89"/>
    <x v="4"/>
  </r>
  <r>
    <x v="2"/>
    <s v="3NP"/>
    <x v="14"/>
    <x v="301"/>
    <s v="Lékařský pokoj"/>
    <s v="linoleum"/>
    <n v="18.64"/>
    <x v="4"/>
  </r>
  <r>
    <x v="2"/>
    <s v="3NP"/>
    <x v="14"/>
    <x v="302"/>
    <s v="Koupelna - lékařský pokoj"/>
    <s v="keramická dlažba"/>
    <n v="4.97"/>
    <x v="4"/>
  </r>
  <r>
    <x v="2"/>
    <s v="3NP"/>
    <x v="0"/>
    <x v="303"/>
    <s v="Úklid"/>
    <s v="keramická dlažba"/>
    <n v="3.33"/>
    <x v="6"/>
  </r>
  <r>
    <x v="2"/>
    <s v="3NP"/>
    <x v="14"/>
    <x v="304"/>
    <s v="Lékařský pokoj"/>
    <s v="linoleum"/>
    <n v="20.73"/>
    <x v="4"/>
  </r>
  <r>
    <x v="2"/>
    <s v="3NP"/>
    <x v="0"/>
    <x v="305"/>
    <s v="Čajová kuchyňka"/>
    <s v="linoleum"/>
    <n v="4.5599999999999996"/>
    <x v="4"/>
  </r>
  <r>
    <x v="2"/>
    <s v="3NP"/>
    <x v="0"/>
    <x v="233"/>
    <s v="Schodiště - severní část"/>
    <s v="keramická dlažba"/>
    <n v="31.68"/>
    <x v="0"/>
  </r>
  <r>
    <x v="2"/>
    <s v="3NP"/>
    <x v="0"/>
    <x v="234"/>
    <s v="Schodiště - jižní část"/>
    <s v="keramická dlažba"/>
    <n v="31.73"/>
    <x v="0"/>
  </r>
  <r>
    <x v="2"/>
    <s v="3NP"/>
    <x v="0"/>
    <x v="306"/>
    <s v="Požární předsíň - S6"/>
    <s v="keramická dlažba"/>
    <n v="5.38"/>
    <x v="0"/>
  </r>
  <r>
    <x v="2"/>
    <s v="4NP"/>
    <x v="0"/>
    <x v="307"/>
    <s v="Chodba"/>
    <s v="linoleum"/>
    <n v="23.96"/>
    <x v="0"/>
  </r>
  <r>
    <x v="2"/>
    <s v="4NP"/>
    <x v="0"/>
    <x v="308"/>
    <s v="Chodba"/>
    <s v="linoleum"/>
    <n v="78.81"/>
    <x v="0"/>
  </r>
  <r>
    <x v="2"/>
    <s v="4NP"/>
    <x v="0"/>
    <x v="309"/>
    <s v="WC - personál"/>
    <s v="keramická dlažba"/>
    <n v="10.14"/>
    <x v="3"/>
  </r>
  <r>
    <x v="2"/>
    <s v="4NP"/>
    <x v="15"/>
    <x v="310"/>
    <s v="Lékařský pokoj"/>
    <s v="linoleum"/>
    <n v="17.760000000000002"/>
    <x v="4"/>
  </r>
  <r>
    <x v="2"/>
    <s v="4NP"/>
    <x v="15"/>
    <x v="311"/>
    <s v="Koupelna - lékařský pokoj"/>
    <s v="keramická dlažba"/>
    <n v="2.89"/>
    <x v="4"/>
  </r>
  <r>
    <x v="2"/>
    <s v="4NP"/>
    <x v="15"/>
    <x v="312"/>
    <s v="Lékařský pokoj"/>
    <s v="linoleum"/>
    <n v="15.72"/>
    <x v="4"/>
  </r>
  <r>
    <x v="2"/>
    <s v="4NP"/>
    <x v="15"/>
    <x v="313"/>
    <s v="Koupelna - lékařský pokoj"/>
    <s v="keramická dlažba"/>
    <n v="2.89"/>
    <x v="4"/>
  </r>
  <r>
    <x v="2"/>
    <s v="4NP"/>
    <x v="16"/>
    <x v="314"/>
    <s v="Lékařský pokoj - primář"/>
    <s v="linoleum"/>
    <n v="15.73"/>
    <x v="4"/>
  </r>
  <r>
    <x v="2"/>
    <s v="4NP"/>
    <x v="16"/>
    <x v="315"/>
    <s v="Koupelna - lékařský pokoj"/>
    <s v="keramická dlažba"/>
    <n v="2.89"/>
    <x v="4"/>
  </r>
  <r>
    <x v="2"/>
    <s v="4NP"/>
    <x v="16"/>
    <x v="316"/>
    <s v="Lékařský pokoj"/>
    <s v="linoleum"/>
    <n v="17.73"/>
    <x v="4"/>
  </r>
  <r>
    <x v="2"/>
    <s v="4NP"/>
    <x v="16"/>
    <x v="317"/>
    <s v="Koupelna - lékařský pokoj"/>
    <s v="keramická dlažba"/>
    <n v="2.89"/>
    <x v="4"/>
  </r>
  <r>
    <x v="2"/>
    <s v="4NP"/>
    <x v="0"/>
    <x v="318"/>
    <s v="Jednací místnost"/>
    <s v="linoleum"/>
    <n v="38.08"/>
    <x v="13"/>
  </r>
  <r>
    <x v="2"/>
    <s v="4NP"/>
    <x v="17"/>
    <x v="319"/>
    <s v="Spisovna"/>
    <s v="linoleum"/>
    <n v="39.82"/>
    <x v="9"/>
  </r>
  <r>
    <x v="2"/>
    <s v="4NP"/>
    <x v="17"/>
    <x v="320"/>
    <s v="Spisovna"/>
    <s v="linoleum"/>
    <n v="39.5"/>
    <x v="9"/>
  </r>
  <r>
    <x v="2"/>
    <s v="4NP"/>
    <x v="4"/>
    <x v="321"/>
    <s v="Lékařský pokoj - primář"/>
    <s v="linoleum"/>
    <n v="18.350000000000001"/>
    <x v="4"/>
  </r>
  <r>
    <x v="2"/>
    <s v="4NP"/>
    <x v="4"/>
    <x v="322"/>
    <s v="Koupelna - lékařský pokoj"/>
    <s v="keramická dlažba"/>
    <n v="3.1"/>
    <x v="4"/>
  </r>
  <r>
    <x v="2"/>
    <s v="4NP"/>
    <x v="11"/>
    <x v="323"/>
    <s v="Lékařský pokoj - primář"/>
    <s v="linoleum"/>
    <n v="10.34"/>
    <x v="4"/>
  </r>
  <r>
    <x v="2"/>
    <s v="4NP"/>
    <x v="0"/>
    <x v="324"/>
    <s v="Čajová kuchyňka"/>
    <s v="linoleum"/>
    <n v="5.45"/>
    <x v="4"/>
  </r>
  <r>
    <x v="2"/>
    <s v="4NP"/>
    <x v="4"/>
    <x v="325"/>
    <s v="Lékařský pokoj"/>
    <s v="linoleum"/>
    <n v="18.64"/>
    <x v="4"/>
  </r>
  <r>
    <x v="2"/>
    <s v="4NP"/>
    <x v="4"/>
    <x v="326"/>
    <s v="Koupelna - lékařský pokoj"/>
    <s v="keramická dlažba"/>
    <n v="4.9400000000000004"/>
    <x v="4"/>
  </r>
  <r>
    <x v="2"/>
    <s v="4NP"/>
    <x v="0"/>
    <x v="327"/>
    <s v="Úklid"/>
    <s v="keramická dlažba"/>
    <n v="3.33"/>
    <x v="6"/>
  </r>
  <r>
    <x v="2"/>
    <s v="4NP"/>
    <x v="4"/>
    <x v="328"/>
    <s v="Lékařský pokoj"/>
    <s v="linoleum"/>
    <n v="20.72"/>
    <x v="4"/>
  </r>
  <r>
    <x v="2"/>
    <s v="4NP"/>
    <x v="4"/>
    <x v="329"/>
    <s v="Koupelna - lékařský pokoj"/>
    <s v="keramická dlažba"/>
    <n v="2.89"/>
    <x v="4"/>
  </r>
  <r>
    <x v="2"/>
    <s v="4NP"/>
    <x v="18"/>
    <x v="330"/>
    <s v="Lékařský pokoj - primář"/>
    <s v="linoleum"/>
    <n v="20.43"/>
    <x v="4"/>
  </r>
  <r>
    <x v="2"/>
    <s v="4NP"/>
    <x v="18"/>
    <x v="331"/>
    <s v="Koupelna - lékařský pokoj"/>
    <s v="keramická dlažba"/>
    <n v="2.89"/>
    <x v="4"/>
  </r>
  <r>
    <x v="2"/>
    <s v="4NP"/>
    <x v="18"/>
    <x v="332"/>
    <s v="Lékařský pokoj"/>
    <s v="linoleum"/>
    <n v="20.420000000000002"/>
    <x v="4"/>
  </r>
  <r>
    <x v="2"/>
    <s v="4NP"/>
    <x v="18"/>
    <x v="333"/>
    <s v="Koupelna - lékařský pokoj"/>
    <s v="keramická dlažba"/>
    <n v="2.89"/>
    <x v="4"/>
  </r>
  <r>
    <x v="2"/>
    <s v="4NP"/>
    <x v="7"/>
    <x v="334"/>
    <s v="Lékařský pokoj"/>
    <s v="linoleum"/>
    <n v="19.3"/>
    <x v="4"/>
  </r>
  <r>
    <x v="2"/>
    <s v="4NP"/>
    <x v="7"/>
    <x v="335"/>
    <s v="Koupelna - lékařský pokoj"/>
    <s v="keramická dlažba"/>
    <n v="2.89"/>
    <x v="4"/>
  </r>
  <r>
    <x v="2"/>
    <s v="4NP"/>
    <x v="7"/>
    <x v="336"/>
    <s v="Lékařský pokoj - primář"/>
    <s v="linoleum"/>
    <n v="20.21"/>
    <x v="4"/>
  </r>
  <r>
    <x v="2"/>
    <s v="4NP"/>
    <x v="7"/>
    <x v="337"/>
    <s v="Koupelna - lékařský pokoj"/>
    <s v="keramická dlažba"/>
    <n v="2.89"/>
    <x v="4"/>
  </r>
  <r>
    <x v="2"/>
    <s v="4NP"/>
    <x v="0"/>
    <x v="233"/>
    <s v="Schodiště - severní část"/>
    <s v="keramická dlažba"/>
    <n v="31.68"/>
    <x v="0"/>
  </r>
  <r>
    <x v="2"/>
    <s v="4NP"/>
    <x v="0"/>
    <x v="234"/>
    <s v="Schodiště - jižní část"/>
    <s v="keramická dlažba"/>
    <n v="31.73"/>
    <x v="0"/>
  </r>
  <r>
    <x v="2"/>
    <s v="4NP"/>
    <x v="0"/>
    <x v="338"/>
    <s v="Požární předsíň - S5"/>
    <s v="keramická dlažba"/>
    <n v="5.89"/>
    <x v="0"/>
  </r>
  <r>
    <x v="2"/>
    <s v="4NP"/>
    <x v="0"/>
    <x v="306"/>
    <s v="Požární předsíň - S6"/>
    <s v="keramická dlažba"/>
    <n v="5.46"/>
    <x v="0"/>
  </r>
  <r>
    <x v="3"/>
    <s v="1PP"/>
    <x v="0"/>
    <x v="339"/>
    <s v="Hala"/>
    <s v="linoleum"/>
    <n v="97.67"/>
    <x v="0"/>
  </r>
  <r>
    <x v="3"/>
    <s v="1PP"/>
    <x v="0"/>
    <x v="0"/>
    <s v="WC - pacienti - Ž"/>
    <s v="keramická dlažba"/>
    <n v="20.09"/>
    <x v="0"/>
  </r>
  <r>
    <x v="3"/>
    <s v="1PP"/>
    <x v="0"/>
    <x v="1"/>
    <s v="Úklid"/>
    <s v="keramická dlažba"/>
    <n v="3.35"/>
    <x v="6"/>
  </r>
  <r>
    <x v="3"/>
    <s v="1PP"/>
    <x v="0"/>
    <x v="2"/>
    <s v="Bezbariér. WC - pacienti"/>
    <s v="keramická dlažba"/>
    <n v="3.22"/>
    <x v="0"/>
  </r>
  <r>
    <x v="3"/>
    <s v="1PP"/>
    <x v="0"/>
    <x v="3"/>
    <s v="WC - pacienti - M"/>
    <s v="keramická dlažba"/>
    <n v="17.89"/>
    <x v="0"/>
  </r>
  <r>
    <x v="3"/>
    <s v="1PP"/>
    <x v="7"/>
    <x v="340"/>
    <s v="Čekárna - ambula(oční,neurologie)"/>
    <s v="linoleum"/>
    <n v="50"/>
    <x v="0"/>
  </r>
  <r>
    <x v="3"/>
    <s v="1PP"/>
    <x v="15"/>
    <x v="340"/>
    <s v="Čekárna - ambula(oční,neurologie)"/>
    <s v="linoleum"/>
    <n v="50"/>
    <x v="0"/>
  </r>
  <r>
    <x v="3"/>
    <s v="1PP"/>
    <x v="16"/>
    <x v="341"/>
    <s v="Čekárna - ambula(gynekologie)"/>
    <s v="linoleum"/>
    <n v="38.299999999999997"/>
    <x v="0"/>
  </r>
  <r>
    <x v="3"/>
    <s v="1PP"/>
    <x v="7"/>
    <x v="342"/>
    <s v="Ambulance - příjmová dospělí"/>
    <s v="linoleum"/>
    <n v="20.34"/>
    <x v="5"/>
  </r>
  <r>
    <x v="3"/>
    <s v="1PP"/>
    <x v="7"/>
    <x v="343"/>
    <s v="Ambulance - příjmová dospělí"/>
    <s v="linoleum"/>
    <n v="20.22"/>
    <x v="5"/>
  </r>
  <r>
    <x v="3"/>
    <s v="1PP"/>
    <x v="7"/>
    <x v="344"/>
    <s v="Ambulance - EEG + EMG"/>
    <s v="linoleum"/>
    <n v="20.14"/>
    <x v="5"/>
  </r>
  <r>
    <x v="3"/>
    <s v="1PP"/>
    <x v="11"/>
    <x v="345"/>
    <s v="Ambulance "/>
    <s v="linoleum"/>
    <n v="20.2"/>
    <x v="5"/>
  </r>
  <r>
    <x v="3"/>
    <s v="1PP"/>
    <x v="16"/>
    <x v="4"/>
    <s v="Ambulance - gynekologie"/>
    <s v="linoleum"/>
    <n v="20.350000000000001"/>
    <x v="5"/>
  </r>
  <r>
    <x v="3"/>
    <s v="1PP"/>
    <x v="16"/>
    <x v="346"/>
    <s v="Ambulance - gynekologie"/>
    <s v="linoleum"/>
    <n v="22.05"/>
    <x v="5"/>
  </r>
  <r>
    <x v="3"/>
    <s v="1PP"/>
    <x v="16"/>
    <x v="30"/>
    <s v="Ambulance - gynekologie"/>
    <s v="linoleum"/>
    <n v="24.4"/>
    <x v="5"/>
  </r>
  <r>
    <x v="3"/>
    <s v="1PP"/>
    <x v="16"/>
    <x v="39"/>
    <s v="Bezbariér. WC - pacienti + předsíň"/>
    <s v="keramická dlažba"/>
    <n v="6.14"/>
    <x v="5"/>
  </r>
  <r>
    <x v="3"/>
    <s v="1PP"/>
    <x v="16"/>
    <x v="40"/>
    <s v="Převlékací box bezbariér."/>
    <s v="linoleum"/>
    <n v="3.26"/>
    <x v="5"/>
  </r>
  <r>
    <x v="3"/>
    <s v="1PP"/>
    <x v="16"/>
    <x v="41"/>
    <s v="Převlékací box"/>
    <s v="linoleum"/>
    <n v="2.57"/>
    <x v="5"/>
  </r>
  <r>
    <x v="3"/>
    <s v="1PP"/>
    <x v="16"/>
    <x v="5"/>
    <s v="Ambulance - gynekologie"/>
    <s v="linoleum"/>
    <n v="46.28"/>
    <x v="5"/>
  </r>
  <r>
    <x v="3"/>
    <s v="1PP"/>
    <x v="15"/>
    <x v="6"/>
    <s v="Ambulance"/>
    <s v="linoleum"/>
    <n v="9.5500000000000007"/>
    <x v="5"/>
  </r>
  <r>
    <x v="3"/>
    <s v="1PP"/>
    <x v="15"/>
    <x v="7"/>
    <s v="Ambulance (plastika - zákroky)"/>
    <s v="linoleum"/>
    <n v="23.62"/>
    <x v="5"/>
  </r>
  <r>
    <x v="3"/>
    <s v="1PP"/>
    <x v="15"/>
    <x v="8"/>
    <s v="Ambulance úrazová"/>
    <s v="linoleum"/>
    <n v="34.090000000000003"/>
    <x v="5"/>
  </r>
  <r>
    <x v="3"/>
    <s v="1PP"/>
    <x v="15"/>
    <x v="9"/>
    <s v="Temná komora"/>
    <s v="linoleum"/>
    <n v="17.329999999999998"/>
    <x v="5"/>
  </r>
  <r>
    <x v="3"/>
    <s v="1PP"/>
    <x v="15"/>
    <x v="10"/>
    <s v="Ambulance dětská a sítnicová"/>
    <s v="linoleum"/>
    <n v="35.69"/>
    <x v="5"/>
  </r>
  <r>
    <x v="3"/>
    <s v="1PP"/>
    <x v="15"/>
    <x v="11"/>
    <s v="Temná komora"/>
    <s v="linoleum"/>
    <n v="16.54"/>
    <x v="5"/>
  </r>
  <r>
    <x v="3"/>
    <s v="1PP"/>
    <x v="15"/>
    <x v="12"/>
    <s v="Ambul. sálek (laser,fundus,kamera)"/>
    <s v="linoleum"/>
    <n v="22.09"/>
    <x v="5"/>
  </r>
  <r>
    <x v="3"/>
    <s v="1PP"/>
    <x v="15"/>
    <x v="13"/>
    <s v="Ambulance (perimetr, sono)"/>
    <s v="linoleum"/>
    <n v="11.15"/>
    <x v="5"/>
  </r>
  <r>
    <x v="3"/>
    <s v="1PP"/>
    <x v="15"/>
    <x v="14"/>
    <s v="Ambulance - oční (OCT)"/>
    <s v="linoleum"/>
    <n v="13.9"/>
    <x v="5"/>
  </r>
  <r>
    <x v="3"/>
    <s v="1PP"/>
    <x v="15"/>
    <x v="15"/>
    <s v="Úklid"/>
    <s v="keramická dlažba"/>
    <n v="3.34"/>
    <x v="6"/>
  </r>
  <r>
    <x v="3"/>
    <s v="1PP"/>
    <x v="15"/>
    <x v="16"/>
    <s v="WC - personál"/>
    <s v="keramická dlažba"/>
    <n v="4.72"/>
    <x v="3"/>
  </r>
  <r>
    <x v="3"/>
    <s v="1PP"/>
    <x v="19"/>
    <x v="18"/>
    <s v="Čekárna - rehabilitace"/>
    <s v="linoleum"/>
    <n v="96.54"/>
    <x v="0"/>
  </r>
  <r>
    <x v="3"/>
    <s v="1PP"/>
    <x v="19"/>
    <x v="19"/>
    <s v="Čekárna - rehabilitace - děti"/>
    <s v="linoleum"/>
    <n v="52.79"/>
    <x v="0"/>
  </r>
  <r>
    <x v="3"/>
    <s v="1PP"/>
    <x v="19"/>
    <x v="21"/>
    <s v="Ambulance - rehabilitace - děti"/>
    <s v="linoleum"/>
    <n v="27.27"/>
    <x v="14"/>
  </r>
  <r>
    <x v="3"/>
    <s v="1PP"/>
    <x v="19"/>
    <x v="22"/>
    <s v="Vyšetřovna - rehabilitace - děti"/>
    <s v="linoleum"/>
    <n v="26.05"/>
    <x v="14"/>
  </r>
  <r>
    <x v="3"/>
    <s v="1PP"/>
    <x v="19"/>
    <x v="23"/>
    <s v="Bezbariér. WC - pacienti M"/>
    <s v="keramická dlažba"/>
    <n v="3.36"/>
    <x v="14"/>
  </r>
  <r>
    <x v="3"/>
    <s v="1PP"/>
    <x v="19"/>
    <x v="24"/>
    <s v="Bezbariér. WC - pacienti Ž"/>
    <s v="keramická dlažba"/>
    <n v="3.41"/>
    <x v="14"/>
  </r>
  <r>
    <x v="3"/>
    <s v="1PP"/>
    <x v="19"/>
    <x v="25"/>
    <s v="Šatnový filtr - pacienti - M"/>
    <s v="linoleum"/>
    <n v="17.88"/>
    <x v="14"/>
  </r>
  <r>
    <x v="3"/>
    <s v="1PP"/>
    <x v="19"/>
    <x v="347"/>
    <s v="Šatnový filtr - pacienti - M"/>
    <s v="linoleum"/>
    <n v="12.4"/>
    <x v="14"/>
  </r>
  <r>
    <x v="3"/>
    <s v="1PP"/>
    <x v="19"/>
    <x v="348"/>
    <s v="Sprchy - bezbariér. pacienti"/>
    <s v="keramická dlažba"/>
    <n v="2.14"/>
    <x v="14"/>
  </r>
  <r>
    <x v="3"/>
    <s v="1PP"/>
    <x v="19"/>
    <x v="349"/>
    <s v="WC - pacienti"/>
    <s v="keramická dlažba"/>
    <n v="1.21"/>
    <x v="14"/>
  </r>
  <r>
    <x v="3"/>
    <s v="1PP"/>
    <x v="19"/>
    <x v="350"/>
    <s v="WC - pacienti"/>
    <s v="keramická dlažba"/>
    <n v="1.28"/>
    <x v="14"/>
  </r>
  <r>
    <x v="3"/>
    <s v="1PP"/>
    <x v="19"/>
    <x v="351"/>
    <s v="Čistá chodba - rehabilitace"/>
    <s v="linoleum"/>
    <n v="44.54"/>
    <x v="14"/>
  </r>
  <r>
    <x v="3"/>
    <s v="1PP"/>
    <x v="19"/>
    <x v="352"/>
    <s v="Fyzioterapie"/>
    <s v="linoleum"/>
    <n v="61.22"/>
    <x v="14"/>
  </r>
  <r>
    <x v="3"/>
    <s v="1PP"/>
    <x v="19"/>
    <x v="353"/>
    <s v="Bezbariér. WC - pacienti"/>
    <s v="keramická dlažba"/>
    <n v="3.84"/>
    <x v="14"/>
  </r>
  <r>
    <x v="3"/>
    <s v="1PP"/>
    <x v="19"/>
    <x v="354"/>
    <s v="Laser"/>
    <s v="linoleum"/>
    <n v="5.68"/>
    <x v="14"/>
  </r>
  <r>
    <x v="3"/>
    <s v="1PP"/>
    <x v="19"/>
    <x v="355"/>
    <s v="Chodba k vodoléč. sálu"/>
    <s v="linoleum"/>
    <n v="17.77"/>
    <x v="14"/>
  </r>
  <r>
    <x v="3"/>
    <s v="1PP"/>
    <x v="19"/>
    <x v="356"/>
    <s v="Vodoléčebný sál"/>
    <s v="keramická dlažba"/>
    <n v="134.47"/>
    <x v="14"/>
  </r>
  <r>
    <x v="3"/>
    <s v="1PP"/>
    <x v="19"/>
    <x v="357"/>
    <s v="Sprchy - bezbariér."/>
    <s v="keramická dlažba"/>
    <n v="2.97"/>
    <x v="14"/>
  </r>
  <r>
    <x v="3"/>
    <s v="1PP"/>
    <x v="19"/>
    <x v="358"/>
    <s v="Převlékací box 1"/>
    <s v="keramická dlažba"/>
    <n v="3.11"/>
    <x v="14"/>
  </r>
  <r>
    <x v="3"/>
    <s v="1PP"/>
    <x v="19"/>
    <x v="359"/>
    <s v="Léčebný tělocvik"/>
    <s v="linoleum"/>
    <n v="23.28"/>
    <x v="14"/>
  </r>
  <r>
    <x v="3"/>
    <s v="1PP"/>
    <x v="19"/>
    <x v="360"/>
    <s v="Denní místnost zaměstnanců"/>
    <s v="linoleum"/>
    <n v="17.04"/>
    <x v="14"/>
  </r>
  <r>
    <x v="3"/>
    <s v="1PP"/>
    <x v="19"/>
    <x v="361"/>
    <s v="WC - personál"/>
    <s v="keramická dlažba"/>
    <n v="3.06"/>
    <x v="14"/>
  </r>
  <r>
    <x v="3"/>
    <s v="1PP"/>
    <x v="19"/>
    <x v="362"/>
    <s v="Úklid"/>
    <s v="keramická dlažba"/>
    <n v="2.64"/>
    <x v="6"/>
  </r>
  <r>
    <x v="3"/>
    <s v="1PP"/>
    <x v="19"/>
    <x v="363"/>
    <s v="Tělocvik"/>
    <s v="linoleum"/>
    <n v="36.78"/>
    <x v="14"/>
  </r>
  <r>
    <x v="3"/>
    <s v="1PP"/>
    <x v="19"/>
    <x v="364"/>
    <s v="Kancelář"/>
    <s v="linoleum"/>
    <n v="20.45"/>
    <x v="14"/>
  </r>
  <r>
    <x v="3"/>
    <s v="1PP"/>
    <x v="19"/>
    <x v="365"/>
    <s v="Šatnový filtr - pacienti - Ž"/>
    <s v="linoleum"/>
    <n v="14.31"/>
    <x v="14"/>
  </r>
  <r>
    <x v="3"/>
    <s v="1PP"/>
    <x v="19"/>
    <x v="366"/>
    <s v="Šatnový filtr - pacienti - Ž"/>
    <s v="linoleum"/>
    <n v="9.26"/>
    <x v="14"/>
  </r>
  <r>
    <x v="3"/>
    <s v="1PP"/>
    <x v="19"/>
    <x v="367"/>
    <s v="Sprchy - bezbariér. pacienti"/>
    <s v="keramická dlažba"/>
    <n v="2.14"/>
    <x v="14"/>
  </r>
  <r>
    <x v="3"/>
    <s v="1PP"/>
    <x v="19"/>
    <x v="368"/>
    <s v="WC - pacienti"/>
    <s v="keramická dlažba"/>
    <n v="1.21"/>
    <x v="14"/>
  </r>
  <r>
    <x v="3"/>
    <s v="1PP"/>
    <x v="19"/>
    <x v="369"/>
    <s v="Ambulance - rehabilitace"/>
    <s v="linoleum"/>
    <n v="25.72"/>
    <x v="14"/>
  </r>
  <r>
    <x v="3"/>
    <s v="1PP"/>
    <x v="19"/>
    <x v="370"/>
    <s v="Vyšetřovna - rehabilitace"/>
    <s v="linoleum"/>
    <n v="24.3"/>
    <x v="14"/>
  </r>
  <r>
    <x v="3"/>
    <s v="1PP"/>
    <x v="19"/>
    <x v="371"/>
    <s v="Cvičná dílna - ergoterapie"/>
    <s v="linoleum"/>
    <n v="30.52"/>
    <x v="14"/>
  </r>
  <r>
    <x v="3"/>
    <s v="1PP"/>
    <x v="19"/>
    <x v="372"/>
    <s v="Lymfodrenáže - obsluha"/>
    <s v="linoleum"/>
    <n v="13.99"/>
    <x v="14"/>
  </r>
  <r>
    <x v="3"/>
    <s v="1PP"/>
    <x v="19"/>
    <x v="373"/>
    <s v="Lymfodrenáže"/>
    <s v="linoleum"/>
    <n v="6.68"/>
    <x v="14"/>
  </r>
  <r>
    <x v="3"/>
    <s v="1PP"/>
    <x v="19"/>
    <x v="374"/>
    <s v="Lymfodrenáže"/>
    <s v="linoleum"/>
    <n v="7.16"/>
    <x v="14"/>
  </r>
  <r>
    <x v="3"/>
    <s v="1PP"/>
    <x v="19"/>
    <x v="375"/>
    <s v="Lymfodrenáže"/>
    <s v="linoleum"/>
    <n v="6.6"/>
    <x v="14"/>
  </r>
  <r>
    <x v="3"/>
    <s v="1PP"/>
    <x v="19"/>
    <x v="376"/>
    <s v="Předsíň WC pacienti"/>
    <s v="linoleum"/>
    <n v="5.43"/>
    <x v="14"/>
  </r>
  <r>
    <x v="3"/>
    <s v="1PP"/>
    <x v="19"/>
    <x v="377"/>
    <s v="Chodba"/>
    <s v="keramická dlažba"/>
    <n v="7.66"/>
    <x v="14"/>
  </r>
  <r>
    <x v="3"/>
    <s v="1PP"/>
    <x v="19"/>
    <x v="378"/>
    <s v="Sklad - rehabilitace"/>
    <s v="keramická dlažba"/>
    <n v="4.95"/>
    <x v="14"/>
  </r>
  <r>
    <x v="3"/>
    <s v="1PP"/>
    <x v="19"/>
    <x v="379"/>
    <s v="Cvič. bezbariér.  koupelna"/>
    <s v="keramická dlažba"/>
    <n v="7.65"/>
    <x v="14"/>
  </r>
  <r>
    <x v="3"/>
    <s v="1PP"/>
    <x v="0"/>
    <x v="380"/>
    <s v="Úklid"/>
    <s v="keramická dlažba"/>
    <n v="4.28"/>
    <x v="6"/>
  </r>
  <r>
    <x v="3"/>
    <s v="1PP"/>
    <x v="19"/>
    <x v="381"/>
    <s v="Úklid"/>
    <s v="keramická dlažba"/>
    <n v="4.68"/>
    <x v="6"/>
  </r>
  <r>
    <x v="3"/>
    <s v="1PP"/>
    <x v="19"/>
    <x v="382"/>
    <s v="Evidence - rehabilitace"/>
    <s v="linoleum"/>
    <n v="11.96"/>
    <x v="14"/>
  </r>
  <r>
    <x v="3"/>
    <s v="1PP"/>
    <x v="19"/>
    <x v="383"/>
    <s v="WC - personál"/>
    <s v="keramická dlažba"/>
    <n v="4.45"/>
    <x v="14"/>
  </r>
  <r>
    <x v="3"/>
    <s v="1PP"/>
    <x v="0"/>
    <x v="384"/>
    <s v="Chodba - šatny personál"/>
    <s v="linoleum"/>
    <n v="65.95"/>
    <x v="0"/>
  </r>
  <r>
    <x v="3"/>
    <s v="1PP"/>
    <x v="0"/>
    <x v="385"/>
    <s v="Šatna"/>
    <s v="linoleum"/>
    <n v="35.369999999999997"/>
    <x v="4"/>
  </r>
  <r>
    <x v="3"/>
    <s v="1PP"/>
    <x v="0"/>
    <x v="386"/>
    <s v="Umývárna"/>
    <s v="keramická dlažba"/>
    <n v="18.809999999999999"/>
    <x v="0"/>
  </r>
  <r>
    <x v="3"/>
    <s v="1PP"/>
    <x v="0"/>
    <x v="387"/>
    <s v="WC"/>
    <s v="keramická dlažba"/>
    <n v="1.63"/>
    <x v="0"/>
  </r>
  <r>
    <x v="3"/>
    <s v="1PP"/>
    <x v="0"/>
    <x v="388"/>
    <s v="WC"/>
    <s v="keramická dlažba"/>
    <n v="1.66"/>
    <x v="0"/>
  </r>
  <r>
    <x v="3"/>
    <s v="1PP"/>
    <x v="0"/>
    <x v="389"/>
    <s v="Šatna"/>
    <s v="linoleum"/>
    <n v="27.63"/>
    <x v="4"/>
  </r>
  <r>
    <x v="3"/>
    <s v="1PP"/>
    <x v="0"/>
    <x v="390"/>
    <s v="Šatna"/>
    <s v="linoleum"/>
    <n v="27.78"/>
    <x v="4"/>
  </r>
  <r>
    <x v="3"/>
    <s v="1PP"/>
    <x v="0"/>
    <x v="391"/>
    <s v="Umývárna"/>
    <s v="keramická dlažba"/>
    <n v="18.809999999999999"/>
    <x v="0"/>
  </r>
  <r>
    <x v="3"/>
    <s v="1PP"/>
    <x v="0"/>
    <x v="392"/>
    <s v="WC"/>
    <s v="keramická dlažba"/>
    <n v="1.65"/>
    <x v="0"/>
  </r>
  <r>
    <x v="3"/>
    <s v="1PP"/>
    <x v="0"/>
    <x v="393"/>
    <s v="WC"/>
    <s v="keramická dlažba"/>
    <n v="1.63"/>
    <x v="0"/>
  </r>
  <r>
    <x v="3"/>
    <s v="1PP"/>
    <x v="0"/>
    <x v="394"/>
    <s v="Šatna"/>
    <s v="linoleum"/>
    <n v="28.77"/>
    <x v="4"/>
  </r>
  <r>
    <x v="3"/>
    <s v="1PP"/>
    <x v="0"/>
    <x v="395"/>
    <s v="Šatna"/>
    <s v="linoleum"/>
    <n v="29.46"/>
    <x v="4"/>
  </r>
  <r>
    <x v="3"/>
    <s v="1PP"/>
    <x v="0"/>
    <x v="396"/>
    <s v="Umývárna"/>
    <s v="keramická dlažba"/>
    <n v="14.99"/>
    <x v="0"/>
  </r>
  <r>
    <x v="3"/>
    <s v="1PP"/>
    <x v="0"/>
    <x v="397"/>
    <s v="WC"/>
    <s v="keramická dlažba"/>
    <n v="1.71"/>
    <x v="0"/>
  </r>
  <r>
    <x v="3"/>
    <s v="1PP"/>
    <x v="0"/>
    <x v="398"/>
    <s v="WC"/>
    <s v="keramická dlažba"/>
    <n v="1.96"/>
    <x v="0"/>
  </r>
  <r>
    <x v="3"/>
    <s v="1PP"/>
    <x v="0"/>
    <x v="399"/>
    <s v="Úklid"/>
    <s v="keramická dlažba"/>
    <n v="2.77"/>
    <x v="6"/>
  </r>
  <r>
    <x v="3"/>
    <s v="1PP"/>
    <x v="0"/>
    <x v="400"/>
    <s v="Šatna"/>
    <s v="linoleum"/>
    <n v="23.29"/>
    <x v="4"/>
  </r>
  <r>
    <x v="3"/>
    <s v="1PP"/>
    <x v="0"/>
    <x v="401"/>
    <s v="Umývárna"/>
    <s v="keramická dlažba"/>
    <n v="14.56"/>
    <x v="0"/>
  </r>
  <r>
    <x v="3"/>
    <s v="1PP"/>
    <x v="0"/>
    <x v="402"/>
    <s v="WC"/>
    <s v="keramická dlažba"/>
    <n v="2.2799999999999998"/>
    <x v="0"/>
  </r>
  <r>
    <x v="3"/>
    <s v="1PP"/>
    <x v="0"/>
    <x v="403"/>
    <s v="WC"/>
    <s v="keramická dlažba"/>
    <n v="2"/>
    <x v="0"/>
  </r>
  <r>
    <x v="3"/>
    <s v="1PP"/>
    <x v="0"/>
    <x v="404"/>
    <s v="Šatna"/>
    <s v="linoleum"/>
    <n v="23.4"/>
    <x v="4"/>
  </r>
  <r>
    <x v="3"/>
    <s v="1PP"/>
    <x v="0"/>
    <x v="405"/>
    <s v="Umývárna"/>
    <s v="keramická dlažba"/>
    <n v="13.7"/>
    <x v="0"/>
  </r>
  <r>
    <x v="3"/>
    <s v="1PP"/>
    <x v="0"/>
    <x v="406"/>
    <s v="WC"/>
    <s v="keramická dlažba"/>
    <n v="1.81"/>
    <x v="0"/>
  </r>
  <r>
    <x v="3"/>
    <s v="1PP"/>
    <x v="0"/>
    <x v="407"/>
    <s v="WC"/>
    <s v="keramická dlažba"/>
    <n v="1.9"/>
    <x v="0"/>
  </r>
  <r>
    <x v="3"/>
    <s v="1PP"/>
    <x v="0"/>
    <x v="408"/>
    <s v="Šatna"/>
    <s v="linoleum"/>
    <n v="22.06"/>
    <x v="4"/>
  </r>
  <r>
    <x v="3"/>
    <s v="1PP"/>
    <x v="0"/>
    <x v="409"/>
    <s v="Šatna"/>
    <s v="linoleum"/>
    <n v="22.17"/>
    <x v="4"/>
  </r>
  <r>
    <x v="3"/>
    <s v="1PP"/>
    <x v="0"/>
    <x v="410"/>
    <s v="Umývárna - bezbariér."/>
    <s v="keramická dlažba"/>
    <n v="11.46"/>
    <x v="0"/>
  </r>
  <r>
    <x v="3"/>
    <s v="1PP"/>
    <x v="0"/>
    <x v="411"/>
    <s v="Bezbariér. WC"/>
    <s v="keramická dlažba"/>
    <n v="3.21"/>
    <x v="0"/>
  </r>
  <r>
    <x v="3"/>
    <s v="1PP"/>
    <x v="0"/>
    <x v="412"/>
    <s v="WC"/>
    <s v="keramická dlažba"/>
    <n v="1.98"/>
    <x v="0"/>
  </r>
  <r>
    <x v="3"/>
    <s v="1PP"/>
    <x v="0"/>
    <x v="413"/>
    <s v="Šatna"/>
    <s v="linoleum"/>
    <n v="28.97"/>
    <x v="4"/>
  </r>
  <r>
    <x v="3"/>
    <s v="1PP"/>
    <x v="0"/>
    <x v="414"/>
    <s v="Chodba"/>
    <s v="linoleum"/>
    <n v="35.450000000000003"/>
    <x v="0"/>
  </r>
  <r>
    <x v="3"/>
    <s v="1PP"/>
    <x v="0"/>
    <x v="415"/>
    <s v="Výtah V1 - severní křídlo"/>
    <s v="linoleum"/>
    <n v="6.72"/>
    <x v="9"/>
  </r>
  <r>
    <x v="3"/>
    <s v="1PP"/>
    <x v="0"/>
    <x v="416"/>
    <s v="Výtah V2 - jižní křídlo"/>
    <s v="linoleum"/>
    <n v="6.72"/>
    <x v="9"/>
  </r>
  <r>
    <x v="3"/>
    <s v="1PP"/>
    <x v="0"/>
    <x v="417"/>
    <s v="Výtah V3 - střed"/>
    <s v="linoleum"/>
    <n v="8.08"/>
    <x v="1"/>
  </r>
  <r>
    <x v="3"/>
    <s v="1PP"/>
    <x v="0"/>
    <x v="418"/>
    <s v="Výtah V4 - střed"/>
    <s v="linoleum"/>
    <n v="7.08"/>
    <x v="1"/>
  </r>
  <r>
    <x v="3"/>
    <s v="1PP"/>
    <x v="0"/>
    <x v="419"/>
    <s v="Výtah V7 - západní křídlo"/>
    <s v="linoleum"/>
    <n v="6.72"/>
    <x v="9"/>
  </r>
  <r>
    <x v="3"/>
    <s v="1PP"/>
    <x v="0"/>
    <x v="420"/>
    <s v="Požární předsíň - V1 + S1"/>
    <s v="keramická dlažba"/>
    <n v="13.66"/>
    <x v="0"/>
  </r>
  <r>
    <x v="3"/>
    <s v="1PP"/>
    <x v="0"/>
    <x v="421"/>
    <s v="Požární předsíň - V2 + S2"/>
    <s v="keramická dlažba"/>
    <n v="13.02"/>
    <x v="0"/>
  </r>
  <r>
    <x v="3"/>
    <s v="1PP"/>
    <x v="0"/>
    <x v="422"/>
    <s v="Požární předsíň - V7 + S3"/>
    <s v="keramická dlažba"/>
    <n v="13.12"/>
    <x v="0"/>
  </r>
  <r>
    <x v="3"/>
    <s v="1PP"/>
    <x v="0"/>
    <x v="423"/>
    <s v="Schodiště - severní křídlo"/>
    <s v="keramická dlažba"/>
    <n v="27.15"/>
    <x v="0"/>
  </r>
  <r>
    <x v="3"/>
    <s v="1PP"/>
    <x v="0"/>
    <x v="424"/>
    <s v="Schodiště - jižní křídlo"/>
    <s v="keramická dlažba"/>
    <n v="27.19"/>
    <x v="0"/>
  </r>
  <r>
    <x v="3"/>
    <s v="1PP"/>
    <x v="0"/>
    <x v="425"/>
    <s v="Schodiště - západní křídlo"/>
    <s v="keramická dlažba"/>
    <n v="27.14"/>
    <x v="0"/>
  </r>
  <r>
    <x v="3"/>
    <s v="1PP"/>
    <x v="0"/>
    <x v="426"/>
    <s v="Schodiště - střed"/>
    <s v="keramická dlažba"/>
    <n v="20.23"/>
    <x v="0"/>
  </r>
  <r>
    <x v="3"/>
    <s v="1NP"/>
    <x v="0"/>
    <x v="427"/>
    <s v="Vstupní hala - nemocnice"/>
    <s v="keramická dlažba"/>
    <n v="87.85"/>
    <x v="0"/>
  </r>
  <r>
    <x v="3"/>
    <s v="1NP"/>
    <x v="0"/>
    <x v="428"/>
    <s v="Chodba "/>
    <s v="keramická dlažba"/>
    <n v="38.58"/>
    <x v="0"/>
  </r>
  <r>
    <x v="3"/>
    <s v="1NP"/>
    <x v="0"/>
    <x v="429"/>
    <s v="Ostraha, EZS - velín"/>
    <s v="linoleum"/>
    <n v="17.059999999999999"/>
    <x v="0"/>
  </r>
  <r>
    <x v="3"/>
    <s v="1NP"/>
    <x v="0"/>
    <x v="430"/>
    <s v="Podatelna"/>
    <s v="linoleum"/>
    <n v="14.92"/>
    <x v="4"/>
  </r>
  <r>
    <x v="3"/>
    <s v="1NP"/>
    <x v="0"/>
    <x v="431"/>
    <s v="Hala"/>
    <s v="keramická dlažba"/>
    <n v="108.65"/>
    <x v="0"/>
  </r>
  <r>
    <x v="3"/>
    <s v="1NP"/>
    <x v="0"/>
    <x v="432"/>
    <s v="WC - pacienti Ž - ambulance"/>
    <s v="keramická dlažba"/>
    <n v="20.16"/>
    <x v="0"/>
  </r>
  <r>
    <x v="3"/>
    <s v="1NP"/>
    <x v="0"/>
    <x v="433"/>
    <s v="Úklid"/>
    <s v="keramická dlažba"/>
    <n v="3.17"/>
    <x v="6"/>
  </r>
  <r>
    <x v="3"/>
    <s v="1NP"/>
    <x v="0"/>
    <x v="434"/>
    <s v="Bezbariér. WC pacienti - ambulance"/>
    <s v="keramická dlažba"/>
    <n v="3.14"/>
    <x v="0"/>
  </r>
  <r>
    <x v="3"/>
    <s v="1NP"/>
    <x v="0"/>
    <x v="435"/>
    <s v="WC - pacienti M - ambulance"/>
    <s v="keramická dlažba"/>
    <n v="17.89"/>
    <x v="0"/>
  </r>
  <r>
    <x v="3"/>
    <s v="1NP"/>
    <x v="0"/>
    <x v="436"/>
    <s v="Čekárna - ambulance"/>
    <s v="linoleum"/>
    <n v="100.8"/>
    <x v="0"/>
  </r>
  <r>
    <x v="3"/>
    <s v="1NP"/>
    <x v="17"/>
    <x v="437"/>
    <s v="Čekárna - ambulance - dětské"/>
    <s v="linoleum"/>
    <n v="51.2"/>
    <x v="0"/>
  </r>
  <r>
    <x v="3"/>
    <s v="1NP"/>
    <x v="17"/>
    <x v="438"/>
    <s v="Neobsazeno"/>
    <s v="linoleum"/>
    <n v="10.039999999999999"/>
    <x v="8"/>
  </r>
  <r>
    <x v="3"/>
    <s v="1NP"/>
    <x v="4"/>
    <x v="439"/>
    <s v="Infuzárna"/>
    <s v="linoleum"/>
    <n v="20.41"/>
    <x v="5"/>
  </r>
  <r>
    <x v="3"/>
    <s v="1NP"/>
    <x v="4"/>
    <x v="440"/>
    <s v="Sklad"/>
    <s v="linoleum"/>
    <n v="11.46"/>
    <x v="7"/>
  </r>
  <r>
    <x v="3"/>
    <s v="1NP"/>
    <x v="14"/>
    <x v="441"/>
    <s v="Ambulance - příjmová"/>
    <s v="keramická dlažba"/>
    <n v="20.05"/>
    <x v="5"/>
  </r>
  <r>
    <x v="3"/>
    <s v="1NP"/>
    <x v="14"/>
    <x v="442"/>
    <s v="Sklad"/>
    <s v="linoleum"/>
    <n v="8.42"/>
    <x v="7"/>
  </r>
  <r>
    <x v="3"/>
    <s v="1NP"/>
    <x v="14"/>
    <x v="443"/>
    <s v="Ambulance denní místnost"/>
    <s v="linoleum"/>
    <n v="20.3"/>
    <x v="3"/>
  </r>
  <r>
    <x v="3"/>
    <s v="1NP"/>
    <x v="17"/>
    <x v="444"/>
    <s v="Ambulance - dětská"/>
    <s v="linoleum"/>
    <n v="20.34"/>
    <x v="5"/>
  </r>
  <r>
    <x v="3"/>
    <s v="1NP"/>
    <x v="17"/>
    <x v="445"/>
    <s v="Denní místnost zaměstnanců"/>
    <s v="linoleum"/>
    <n v="12.69"/>
    <x v="3"/>
  </r>
  <r>
    <x v="3"/>
    <s v="1NP"/>
    <x v="17"/>
    <x v="446"/>
    <s v="WC - personál"/>
    <s v="keramická dlažba"/>
    <n v="2.25"/>
    <x v="3"/>
  </r>
  <r>
    <x v="3"/>
    <s v="1NP"/>
    <x v="17"/>
    <x v="447"/>
    <s v="Ambulance - dětská"/>
    <s v="linoleum"/>
    <n v="24.49"/>
    <x v="5"/>
  </r>
  <r>
    <x v="3"/>
    <s v="1NP"/>
    <x v="17"/>
    <x v="448"/>
    <s v="Bezbariér. WC - pacienti + předsíň"/>
    <s v="keramická dlažba"/>
    <n v="6.14"/>
    <x v="5"/>
  </r>
  <r>
    <x v="3"/>
    <s v="1NP"/>
    <x v="17"/>
    <x v="449"/>
    <s v="Ambulance - dětská"/>
    <s v="linoleum"/>
    <n v="35.26"/>
    <x v="5"/>
  </r>
  <r>
    <x v="3"/>
    <s v="1NP"/>
    <x v="14"/>
    <x v="450"/>
    <s v="Převlékací box"/>
    <s v="linoleum"/>
    <n v="2.1"/>
    <x v="5"/>
  </r>
  <r>
    <x v="3"/>
    <s v="1NP"/>
    <x v="14"/>
    <x v="451"/>
    <s v="Ambulance - chirurgie"/>
    <s v="linoleum"/>
    <n v="31.84"/>
    <x v="5"/>
  </r>
  <r>
    <x v="3"/>
    <s v="1NP"/>
    <x v="14"/>
    <x v="452"/>
    <s v="Ambulance - chirurgie"/>
    <s v="linoleum"/>
    <n v="31.66"/>
    <x v="5"/>
  </r>
  <r>
    <x v="3"/>
    <s v="1NP"/>
    <x v="14"/>
    <x v="453"/>
    <s v="Převlékací box"/>
    <s v="linoleum"/>
    <n v="2.1"/>
    <x v="5"/>
  </r>
  <r>
    <x v="3"/>
    <s v="1NP"/>
    <x v="14"/>
    <x v="454"/>
    <s v="Převlékací box"/>
    <s v="linoleum"/>
    <n v="2.1"/>
    <x v="5"/>
  </r>
  <r>
    <x v="3"/>
    <s v="1NP"/>
    <x v="14"/>
    <x v="455"/>
    <s v="Sádrovna"/>
    <s v="linoleum"/>
    <n v="32.090000000000003"/>
    <x v="5"/>
  </r>
  <r>
    <x v="3"/>
    <s v="1NP"/>
    <x v="14"/>
    <x v="456"/>
    <s v="Ambulance"/>
    <s v="linoleum"/>
    <n v="31.82"/>
    <x v="5"/>
  </r>
  <r>
    <x v="3"/>
    <s v="1NP"/>
    <x v="14"/>
    <x v="457"/>
    <s v="Převlékací box"/>
    <s v="linoleum"/>
    <n v="2.11"/>
    <x v="5"/>
  </r>
  <r>
    <x v="3"/>
    <s v="1NP"/>
    <x v="4"/>
    <x v="458"/>
    <s v="Ambulance - příjmová"/>
    <s v="linoleum"/>
    <n v="28.62"/>
    <x v="5"/>
  </r>
  <r>
    <x v="3"/>
    <s v="1NP"/>
    <x v="4"/>
    <x v="459"/>
    <s v="Převlékací box"/>
    <s v="linoleum"/>
    <n v="2.57"/>
    <x v="5"/>
  </r>
  <r>
    <x v="3"/>
    <s v="1NP"/>
    <x v="4"/>
    <x v="460"/>
    <s v="Převlékací box"/>
    <s v="linoleum"/>
    <n v="3.12"/>
    <x v="5"/>
  </r>
  <r>
    <x v="3"/>
    <s v="1NP"/>
    <x v="0"/>
    <x v="461"/>
    <s v="Úklid "/>
    <s v="keramická dlažba"/>
    <n v="6.51"/>
    <x v="6"/>
  </r>
  <r>
    <x v="3"/>
    <s v="1NP"/>
    <x v="0"/>
    <x v="462"/>
    <s v="WC - personál"/>
    <s v="keramická dlažba"/>
    <n v="3.18"/>
    <x v="3"/>
  </r>
  <r>
    <x v="3"/>
    <s v="1NP"/>
    <x v="0"/>
    <x v="463"/>
    <s v="Hala - ambulance, RDG"/>
    <s v="keramická dlažba"/>
    <n v="67.91"/>
    <x v="0"/>
  </r>
  <r>
    <x v="3"/>
    <s v="1NP"/>
    <x v="0"/>
    <x v="464"/>
    <s v="Čekárna - ambulance"/>
    <s v="linoleum"/>
    <n v="88.72"/>
    <x v="0"/>
  </r>
  <r>
    <x v="3"/>
    <s v="1NP"/>
    <x v="4"/>
    <x v="465"/>
    <s v="Ambulance - interna - gastro "/>
    <s v="linoleum"/>
    <n v="17.05"/>
    <x v="5"/>
  </r>
  <r>
    <x v="3"/>
    <s v="1NP"/>
    <x v="4"/>
    <x v="466"/>
    <s v="Odpočinková místnost - gastro"/>
    <s v="linoleum"/>
    <n v="10.99"/>
    <x v="5"/>
  </r>
  <r>
    <x v="3"/>
    <s v="1NP"/>
    <x v="4"/>
    <x v="467"/>
    <s v="Mytí - ambulance - interna"/>
    <s v="keramická dlažba"/>
    <n v="7.82"/>
    <x v="5"/>
  </r>
  <r>
    <x v="3"/>
    <s v="1NP"/>
    <x v="4"/>
    <x v="468"/>
    <s v="Ambulance - interna - kolonoskopie"/>
    <s v="linoleum"/>
    <n v="18.920000000000002"/>
    <x v="5"/>
  </r>
  <r>
    <x v="3"/>
    <s v="1NP"/>
    <x v="4"/>
    <x v="469"/>
    <s v="Koupelna"/>
    <s v="keramická dlažba"/>
    <n v="4.55"/>
    <x v="5"/>
  </r>
  <r>
    <x v="3"/>
    <s v="1NP"/>
    <x v="4"/>
    <x v="470"/>
    <s v="Ambulance - interna - gastroenterol."/>
    <s v="linoleum"/>
    <n v="18.36"/>
    <x v="5"/>
  </r>
  <r>
    <x v="3"/>
    <s v="1NP"/>
    <x v="4"/>
    <x v="471"/>
    <s v="Ambulance - interna - endokrin."/>
    <s v="linoleum"/>
    <n v="17.84"/>
    <x v="5"/>
  </r>
  <r>
    <x v="3"/>
    <s v="1NP"/>
    <x v="4"/>
    <x v="472"/>
    <s v="Ambulance - interna - revmat."/>
    <s v="linoleum"/>
    <n v="18.2"/>
    <x v="5"/>
  </r>
  <r>
    <x v="3"/>
    <s v="1NP"/>
    <x v="4"/>
    <x v="473"/>
    <s v="Ambulance - interna - kardio"/>
    <s v="linoleum"/>
    <n v="17.940000000000001"/>
    <x v="5"/>
  </r>
  <r>
    <x v="3"/>
    <s v="1NP"/>
    <x v="4"/>
    <x v="474"/>
    <s v="Ambulance - interna - kardio"/>
    <s v="linoleum"/>
    <n v="20.02"/>
    <x v="5"/>
  </r>
  <r>
    <x v="3"/>
    <s v="1NP"/>
    <x v="4"/>
    <x v="475"/>
    <s v="Úklid"/>
    <s v="keramická dlažba"/>
    <n v="2.16"/>
    <x v="6"/>
  </r>
  <r>
    <x v="3"/>
    <s v="1NP"/>
    <x v="18"/>
    <x v="476"/>
    <s v="Ambulance - ORL - inhalatorium"/>
    <s v="linoleum"/>
    <n v="14.5"/>
    <x v="5"/>
  </r>
  <r>
    <x v="3"/>
    <s v="1NP"/>
    <x v="18"/>
    <x v="477"/>
    <s v="Ambulance - ORL"/>
    <s v="linoleum"/>
    <n v="17.89"/>
    <x v="5"/>
  </r>
  <r>
    <x v="3"/>
    <s v="1NP"/>
    <x v="18"/>
    <x v="478"/>
    <s v="Ambulance - ORL - příjmová"/>
    <s v="linoleum"/>
    <n v="18.260000000000002"/>
    <x v="5"/>
  </r>
  <r>
    <x v="3"/>
    <s v="1NP"/>
    <x v="18"/>
    <x v="479"/>
    <s v="Ambulance - ORL - příjmová"/>
    <s v="linoleum"/>
    <n v="17.899999999999999"/>
    <x v="5"/>
  </r>
  <r>
    <x v="3"/>
    <s v="1NP"/>
    <x v="18"/>
    <x v="480"/>
    <s v="Ambulance - ORL - endoskopie"/>
    <s v="linoleum"/>
    <n v="17.66"/>
    <x v="5"/>
  </r>
  <r>
    <x v="3"/>
    <s v="1NP"/>
    <x v="18"/>
    <x v="481"/>
    <s v="Ambulance - ORL - audiometrie"/>
    <s v="linoleum"/>
    <n v="18.25"/>
    <x v="5"/>
  </r>
  <r>
    <x v="3"/>
    <s v="1NP"/>
    <x v="6"/>
    <x v="482"/>
    <s v="Chodba"/>
    <s v="linoleum"/>
    <n v="189.41"/>
    <x v="0"/>
  </r>
  <r>
    <x v="3"/>
    <s v="1NP"/>
    <x v="6"/>
    <x v="483"/>
    <s v="Přípravna - MGR"/>
    <s v="linoleum"/>
    <n v="27.08"/>
    <x v="5"/>
  </r>
  <r>
    <x v="3"/>
    <s v="1NP"/>
    <x v="6"/>
    <x v="484"/>
    <s v="Vyhodnocení"/>
    <s v="linoleum"/>
    <n v="9.25"/>
    <x v="5"/>
  </r>
  <r>
    <x v="3"/>
    <s v="1NP"/>
    <x v="6"/>
    <x v="485"/>
    <s v="Ovladovna"/>
    <s v="linoleum"/>
    <n v="7.96"/>
    <x v="5"/>
  </r>
  <r>
    <x v="3"/>
    <s v="1NP"/>
    <x v="6"/>
    <x v="486"/>
    <s v="Magnetická rezonance"/>
    <s v="linoleum"/>
    <n v="54.45"/>
    <x v="5"/>
  </r>
  <r>
    <x v="3"/>
    <s v="1NP"/>
    <x v="6"/>
    <x v="487"/>
    <s v="Převlékací box"/>
    <s v="linoleum"/>
    <n v="1.7"/>
    <x v="5"/>
  </r>
  <r>
    <x v="3"/>
    <s v="1NP"/>
    <x v="6"/>
    <x v="488"/>
    <s v="Převlékací box"/>
    <s v="linoleum"/>
    <n v="2.71"/>
    <x v="5"/>
  </r>
  <r>
    <x v="3"/>
    <s v="1NP"/>
    <x v="6"/>
    <x v="489"/>
    <s v="Technická místnost"/>
    <s v="linoleum"/>
    <n v="22.16"/>
    <x v="8"/>
  </r>
  <r>
    <x v="3"/>
    <s v="1NP"/>
    <x v="6"/>
    <x v="490"/>
    <s v="Předsíň"/>
    <s v="linoleum"/>
    <n v="5.41"/>
    <x v="5"/>
  </r>
  <r>
    <x v="3"/>
    <s v="1NP"/>
    <x v="6"/>
    <x v="491"/>
    <s v="Bezbariér. WC - pacienti"/>
    <s v="keramická dlažba"/>
    <n v="3.39"/>
    <x v="5"/>
  </r>
  <r>
    <x v="3"/>
    <s v="1NP"/>
    <x v="6"/>
    <x v="492"/>
    <s v="Úklid"/>
    <s v="keramická dlažba"/>
    <n v="4.3099999999999996"/>
    <x v="6"/>
  </r>
  <r>
    <x v="3"/>
    <s v="1NP"/>
    <x v="6"/>
    <x v="493"/>
    <s v="Sklad"/>
    <s v="linoleum"/>
    <n v="3.42"/>
    <x v="7"/>
  </r>
  <r>
    <x v="3"/>
    <s v="1NP"/>
    <x v="6"/>
    <x v="494"/>
    <s v="Bezbariér. WC - pacienti"/>
    <s v="keramická dlažba"/>
    <n v="3.39"/>
    <x v="5"/>
  </r>
  <r>
    <x v="3"/>
    <s v="1NP"/>
    <x v="6"/>
    <x v="495"/>
    <s v="Převlékací box CT"/>
    <s v="linoleum"/>
    <n v="2.81"/>
    <x v="5"/>
  </r>
  <r>
    <x v="3"/>
    <s v="1NP"/>
    <x v="6"/>
    <x v="496"/>
    <s v="Převlékací box CT"/>
    <s v="linoleum"/>
    <n v="2"/>
    <x v="5"/>
  </r>
  <r>
    <x v="3"/>
    <s v="1NP"/>
    <x v="6"/>
    <x v="497"/>
    <s v="CT"/>
    <s v="linoleum"/>
    <n v="41.78"/>
    <x v="5"/>
  </r>
  <r>
    <x v="3"/>
    <s v="1NP"/>
    <x v="6"/>
    <x v="498"/>
    <s v="Ovladovna"/>
    <s v="linoleum"/>
    <n v="12.08"/>
    <x v="5"/>
  </r>
  <r>
    <x v="3"/>
    <s v="1NP"/>
    <x v="6"/>
    <x v="499"/>
    <s v="Přípravna"/>
    <s v="linoleum"/>
    <n v="16.23"/>
    <x v="5"/>
  </r>
  <r>
    <x v="3"/>
    <s v="1NP"/>
    <x v="6"/>
    <x v="500"/>
    <s v="Vyšetřovna"/>
    <s v="linoleum"/>
    <n v="32.89"/>
    <x v="5"/>
  </r>
  <r>
    <x v="3"/>
    <s v="1NP"/>
    <x v="6"/>
    <x v="501"/>
    <s v="Koupelna - bezbariér. pacienti"/>
    <s v="keramická dlažba"/>
    <n v="5.38"/>
    <x v="5"/>
  </r>
  <r>
    <x v="3"/>
    <s v="1NP"/>
    <x v="6"/>
    <x v="502"/>
    <s v="Ovladovna"/>
    <s v="linoleum"/>
    <n v="9.4"/>
    <x v="5"/>
  </r>
  <r>
    <x v="3"/>
    <s v="1NP"/>
    <x v="6"/>
    <x v="503"/>
    <s v="Převlékací box"/>
    <s v="linoleum"/>
    <n v="2.08"/>
    <x v="5"/>
  </r>
  <r>
    <x v="3"/>
    <s v="1NP"/>
    <x v="6"/>
    <x v="504"/>
    <s v="Převlékací box"/>
    <s v="linoleum"/>
    <n v="2.92"/>
    <x v="5"/>
  </r>
  <r>
    <x v="3"/>
    <s v="1NP"/>
    <x v="6"/>
    <x v="505"/>
    <s v="Převlékací box"/>
    <s v="linoleum"/>
    <n v="3.09"/>
    <x v="5"/>
  </r>
  <r>
    <x v="3"/>
    <s v="1NP"/>
    <x v="6"/>
    <x v="506"/>
    <s v="Převlékací box"/>
    <s v="linoleum"/>
    <n v="2.09"/>
    <x v="5"/>
  </r>
  <r>
    <x v="3"/>
    <s v="1NP"/>
    <x v="6"/>
    <x v="507"/>
    <s v="Skiagraf"/>
    <s v="linoleum"/>
    <n v="34.89"/>
    <x v="5"/>
  </r>
  <r>
    <x v="3"/>
    <s v="1NP"/>
    <x v="6"/>
    <x v="508"/>
    <s v="Ovladovna"/>
    <s v="linoleum"/>
    <n v="11.09"/>
    <x v="5"/>
  </r>
  <r>
    <x v="3"/>
    <s v="1NP"/>
    <x v="6"/>
    <x v="509"/>
    <s v="Převlékací box"/>
    <s v="linoleum"/>
    <n v="3.36"/>
    <x v="5"/>
  </r>
  <r>
    <x v="3"/>
    <s v="1NP"/>
    <x v="6"/>
    <x v="510"/>
    <s v="Převlékací box"/>
    <s v="linoleum"/>
    <n v="3.46"/>
    <x v="5"/>
  </r>
  <r>
    <x v="3"/>
    <s v="1NP"/>
    <x v="6"/>
    <x v="511"/>
    <s v="Sono"/>
    <s v="linoleum"/>
    <n v="22.15"/>
    <x v="5"/>
  </r>
  <r>
    <x v="3"/>
    <s v="1NP"/>
    <x v="6"/>
    <x v="512"/>
    <s v="Bezbariér. WC - pacienti + předsíň "/>
    <s v="keramická dlažba"/>
    <n v="6.99"/>
    <x v="5"/>
  </r>
  <r>
    <x v="3"/>
    <s v="1NP"/>
    <x v="0"/>
    <x v="513"/>
    <s v="Úklid"/>
    <s v="keramická dlažba"/>
    <n v="1.49"/>
    <x v="6"/>
  </r>
  <r>
    <x v="3"/>
    <s v="1NP"/>
    <x v="6"/>
    <x v="514"/>
    <s v="Evidence - RDG"/>
    <s v="linoleum"/>
    <n v="8.9499999999999993"/>
    <x v="4"/>
  </r>
  <r>
    <x v="3"/>
    <s v="1NP"/>
    <x v="6"/>
    <x v="515"/>
    <s v="Chodba - personál RDG"/>
    <s v="linoleum"/>
    <n v="48.81"/>
    <x v="0"/>
  </r>
  <r>
    <x v="3"/>
    <s v="1NP"/>
    <x v="6"/>
    <x v="516"/>
    <s v="Kancelář - primář"/>
    <s v="linoleum"/>
    <n v="16.690000000000001"/>
    <x v="4"/>
  </r>
  <r>
    <x v="3"/>
    <s v="1NP"/>
    <x v="6"/>
    <x v="517"/>
    <s v="Kancelář - Vrchní laborant"/>
    <s v="linoleum"/>
    <n v="15.97"/>
    <x v="4"/>
  </r>
  <r>
    <x v="3"/>
    <s v="1NP"/>
    <x v="6"/>
    <x v="518"/>
    <s v="Vyhodnocení"/>
    <s v="linoleum"/>
    <n v="14.17"/>
    <x v="4"/>
  </r>
  <r>
    <x v="3"/>
    <s v="1NP"/>
    <x v="6"/>
    <x v="519"/>
    <s v="Vyhodnocení"/>
    <s v="linoleum"/>
    <n v="15.85"/>
    <x v="4"/>
  </r>
  <r>
    <x v="3"/>
    <s v="1NP"/>
    <x v="6"/>
    <x v="520"/>
    <s v="Vyhodnocení"/>
    <s v="linoleum"/>
    <n v="12.66"/>
    <x v="4"/>
  </r>
  <r>
    <x v="3"/>
    <s v="1NP"/>
    <x v="6"/>
    <x v="521"/>
    <s v="Denní místnost zaměstnanců"/>
    <s v="linoleum"/>
    <n v="20.6"/>
    <x v="3"/>
  </r>
  <r>
    <x v="3"/>
    <s v="1NP"/>
    <x v="6"/>
    <x v="522"/>
    <s v="WC - personál"/>
    <s v="keramická dlažba"/>
    <n v="4.8600000000000003"/>
    <x v="3"/>
  </r>
  <r>
    <x v="3"/>
    <s v="1NP"/>
    <x v="6"/>
    <x v="523"/>
    <s v="WC - personál"/>
    <s v="keramická dlažba"/>
    <n v="4.8600000000000003"/>
    <x v="3"/>
  </r>
  <r>
    <x v="3"/>
    <s v="1NP"/>
    <x v="6"/>
    <x v="524"/>
    <s v="Chodba"/>
    <s v="linoleum"/>
    <n v="27.68"/>
    <x v="0"/>
  </r>
  <r>
    <x v="3"/>
    <s v="1NP"/>
    <x v="6"/>
    <x v="525"/>
    <s v="Úklid"/>
    <s v="keramická dlažba"/>
    <n v="5.54"/>
    <x v="6"/>
  </r>
  <r>
    <x v="3"/>
    <s v="1NP"/>
    <x v="0"/>
    <x v="526"/>
    <s v="Ambulance ARO - příjem"/>
    <s v="linoleum"/>
    <n v="21.58"/>
    <x v="5"/>
  </r>
  <r>
    <x v="3"/>
    <s v="1NP"/>
    <x v="0"/>
    <x v="527"/>
    <s v="Chodba"/>
    <s v="linoleum"/>
    <n v="19.670000000000002"/>
    <x v="0"/>
  </r>
  <r>
    <x v="3"/>
    <s v="1NP"/>
    <x v="0"/>
    <x v="528"/>
    <s v="Zádveří"/>
    <s v="keramická dlažba"/>
    <n v="14.14"/>
    <x v="0"/>
  </r>
  <r>
    <x v="3"/>
    <s v="1NP"/>
    <x v="0"/>
    <x v="529"/>
    <s v="Ambulance ARO "/>
    <s v="keramická dlažba"/>
    <n v="10.73"/>
    <x v="5"/>
  </r>
  <r>
    <x v="3"/>
    <s v="1NP"/>
    <x v="0"/>
    <x v="420"/>
    <s v="Požární předsíň - V1 + S1"/>
    <s v="keramická dlažba"/>
    <n v="13.5"/>
    <x v="0"/>
  </r>
  <r>
    <x v="3"/>
    <s v="1NP"/>
    <x v="0"/>
    <x v="421"/>
    <s v="Požární předsíň - V2 + S2"/>
    <s v="keramická dlažba"/>
    <n v="13.64"/>
    <x v="0"/>
  </r>
  <r>
    <x v="3"/>
    <s v="1NP"/>
    <x v="0"/>
    <x v="422"/>
    <s v="Požární předsíň - V7 + S3"/>
    <s v="keramická dlažba"/>
    <n v="13.12"/>
    <x v="0"/>
  </r>
  <r>
    <x v="3"/>
    <s v="1NP"/>
    <x v="0"/>
    <x v="530"/>
    <s v="Schodiště - severní křídlo"/>
    <s v="keramická dlažba"/>
    <n v="27.92"/>
    <x v="0"/>
  </r>
  <r>
    <x v="3"/>
    <s v="1NP"/>
    <x v="0"/>
    <x v="424"/>
    <s v="Schodiště - jižní křídlo"/>
    <s v="keramická dlažba"/>
    <n v="27.92"/>
    <x v="0"/>
  </r>
  <r>
    <x v="3"/>
    <s v="1NP"/>
    <x v="0"/>
    <x v="531"/>
    <s v="Schodiště - západní křídlo"/>
    <s v="keramická dlažba"/>
    <n v="26.77"/>
    <x v="0"/>
  </r>
  <r>
    <x v="3"/>
    <s v="1NP"/>
    <x v="0"/>
    <x v="426"/>
    <s v="Schodiště - střed"/>
    <s v="keramická dlažba"/>
    <n v="20.21"/>
    <x v="0"/>
  </r>
  <r>
    <x v="3"/>
    <s v="2NP"/>
    <x v="0"/>
    <x v="532"/>
    <s v="Hala"/>
    <s v="linoleum"/>
    <n v="68.510000000000005"/>
    <x v="0"/>
  </r>
  <r>
    <x v="3"/>
    <s v="2NP"/>
    <x v="7"/>
    <x v="533"/>
    <s v="Chodba"/>
    <s v="linoleum"/>
    <n v="33.409999999999997"/>
    <x v="0"/>
  </r>
  <r>
    <x v="3"/>
    <s v="2NP"/>
    <x v="7"/>
    <x v="534"/>
    <s v="Chodba"/>
    <s v="linoleum"/>
    <n v="62.11"/>
    <x v="0"/>
  </r>
  <r>
    <x v="3"/>
    <s v="2NP"/>
    <x v="7"/>
    <x v="535"/>
    <s v="Čajová kuchyňka"/>
    <s v="keramická dlažba"/>
    <n v="8.48"/>
    <x v="12"/>
  </r>
  <r>
    <x v="3"/>
    <s v="2NP"/>
    <x v="7"/>
    <x v="536"/>
    <s v="Jídelna"/>
    <s v="linoleum"/>
    <n v="25.41"/>
    <x v="12"/>
  </r>
  <r>
    <x v="3"/>
    <s v="2NP"/>
    <x v="7"/>
    <x v="537"/>
    <s v="Vyšetřovna"/>
    <s v="linoleum"/>
    <n v="32.090000000000003"/>
    <x v="12"/>
  </r>
  <r>
    <x v="3"/>
    <s v="2NP"/>
    <x v="7"/>
    <x v="538"/>
    <s v="Přípravna"/>
    <s v="linoleum"/>
    <n v="21.23"/>
    <x v="12"/>
  </r>
  <r>
    <x v="3"/>
    <s v="2NP"/>
    <x v="7"/>
    <x v="539"/>
    <s v="Přípravna"/>
    <s v="linoleum"/>
    <n v="10.46"/>
    <x v="12"/>
  </r>
  <r>
    <x v="3"/>
    <s v="2NP"/>
    <x v="7"/>
    <x v="540"/>
    <s v="Denní místnost zaměstnanců"/>
    <s v="linoleum"/>
    <n v="9.57"/>
    <x v="3"/>
  </r>
  <r>
    <x v="3"/>
    <s v="2NP"/>
    <x v="7"/>
    <x v="541"/>
    <s v="Sklad"/>
    <s v="linoleum"/>
    <n v="10.24"/>
    <x v="12"/>
  </r>
  <r>
    <x v="3"/>
    <s v="2NP"/>
    <x v="7"/>
    <x v="542"/>
    <s v="WC - personál"/>
    <s v="keramická dlažba"/>
    <n v="3.62"/>
    <x v="3"/>
  </r>
  <r>
    <x v="3"/>
    <s v="2NP"/>
    <x v="7"/>
    <x v="543"/>
    <s v="WC - personál"/>
    <s v="keramická dlažba"/>
    <n v="3.51"/>
    <x v="3"/>
  </r>
  <r>
    <x v="3"/>
    <s v="2NP"/>
    <x v="7"/>
    <x v="544"/>
    <s v="Vrchní sestra"/>
    <s v="linoleum"/>
    <n v="21.26"/>
    <x v="4"/>
  </r>
  <r>
    <x v="3"/>
    <s v="2NP"/>
    <x v="7"/>
    <x v="545"/>
    <s v="Pokoj 2 lůžka"/>
    <s v="linoleum"/>
    <n v="16.78"/>
    <x v="12"/>
  </r>
  <r>
    <x v="3"/>
    <s v="2NP"/>
    <x v="7"/>
    <x v="546"/>
    <s v="Koupelna"/>
    <s v="keramická dlažba"/>
    <n v="2.9"/>
    <x v="12"/>
  </r>
  <r>
    <x v="3"/>
    <s v="2NP"/>
    <x v="7"/>
    <x v="547"/>
    <s v="Pokoj 2 lůžka"/>
    <s v="linoleum"/>
    <n v="19.37"/>
    <x v="12"/>
  </r>
  <r>
    <x v="3"/>
    <s v="2NP"/>
    <x v="7"/>
    <x v="548"/>
    <s v="Koupelna"/>
    <s v="keramická dlažba"/>
    <n v="2.9"/>
    <x v="12"/>
  </r>
  <r>
    <x v="3"/>
    <s v="2NP"/>
    <x v="7"/>
    <x v="549"/>
    <s v="Očista pacienta"/>
    <s v="keramická dlažba"/>
    <n v="12.25"/>
    <x v="12"/>
  </r>
  <r>
    <x v="3"/>
    <s v="2NP"/>
    <x v="7"/>
    <x v="550"/>
    <s v="Čistící místnost + špinavé prádlo"/>
    <s v="keramická dlažba"/>
    <n v="24.02"/>
    <x v="12"/>
  </r>
  <r>
    <x v="3"/>
    <s v="2NP"/>
    <x v="7"/>
    <x v="551"/>
    <s v="Čisté prádlo"/>
    <s v="linoleum"/>
    <n v="9.3699999999999992"/>
    <x v="12"/>
  </r>
  <r>
    <x v="3"/>
    <s v="2NP"/>
    <x v="7"/>
    <x v="552"/>
    <s v="Pokoj 2 lůžka - bezbariér."/>
    <s v="linoleum"/>
    <n v="35.35"/>
    <x v="12"/>
  </r>
  <r>
    <x v="3"/>
    <s v="2NP"/>
    <x v="7"/>
    <x v="553"/>
    <s v="Koupelna - bezbariér."/>
    <s v="keramická dlažba"/>
    <n v="5.57"/>
    <x v="12"/>
  </r>
  <r>
    <x v="3"/>
    <s v="2NP"/>
    <x v="7"/>
    <x v="554"/>
    <s v="Pokoj 3 lůžka"/>
    <s v="linoleum"/>
    <n v="32.630000000000003"/>
    <x v="12"/>
  </r>
  <r>
    <x v="3"/>
    <s v="2NP"/>
    <x v="7"/>
    <x v="555"/>
    <s v="Koupelna"/>
    <s v="keramická dlažba"/>
    <n v="3.75"/>
    <x v="12"/>
  </r>
  <r>
    <x v="3"/>
    <s v="2NP"/>
    <x v="7"/>
    <x v="556"/>
    <s v="Pokoj 3 lůžka"/>
    <s v="linoleum"/>
    <n v="32.630000000000003"/>
    <x v="12"/>
  </r>
  <r>
    <x v="3"/>
    <s v="2NP"/>
    <x v="7"/>
    <x v="557"/>
    <s v="Koupelna"/>
    <s v="keramická dlažba"/>
    <n v="3.75"/>
    <x v="12"/>
  </r>
  <r>
    <x v="3"/>
    <s v="2NP"/>
    <x v="7"/>
    <x v="558"/>
    <s v="Pokoj 3 lůžka"/>
    <s v="linoleum"/>
    <n v="32.630000000000003"/>
    <x v="12"/>
  </r>
  <r>
    <x v="3"/>
    <s v="2NP"/>
    <x v="7"/>
    <x v="559"/>
    <s v="Koupelna"/>
    <s v="keramická dlažba"/>
    <n v="3.75"/>
    <x v="12"/>
  </r>
  <r>
    <x v="3"/>
    <s v="2NP"/>
    <x v="7"/>
    <x v="560"/>
    <s v="Pokoj 3 lůžka"/>
    <s v="linoleum"/>
    <n v="32.58"/>
    <x v="12"/>
  </r>
  <r>
    <x v="3"/>
    <s v="2NP"/>
    <x v="7"/>
    <x v="561"/>
    <s v="Koupelna"/>
    <s v="keramická dlažba"/>
    <n v="3.75"/>
    <x v="12"/>
  </r>
  <r>
    <x v="3"/>
    <s v="2NP"/>
    <x v="7"/>
    <x v="562"/>
    <s v="Pokoj 3 lůžka"/>
    <s v="linoleum"/>
    <n v="24.69"/>
    <x v="12"/>
  </r>
  <r>
    <x v="3"/>
    <s v="2NP"/>
    <x v="7"/>
    <x v="563"/>
    <s v="Koupelna"/>
    <s v="keramická dlažba"/>
    <n v="2.9"/>
    <x v="12"/>
  </r>
  <r>
    <x v="3"/>
    <s v="2NP"/>
    <x v="7"/>
    <x v="564"/>
    <s v="Pokoj 3 lůžka"/>
    <s v="linoleum"/>
    <n v="26.6"/>
    <x v="12"/>
  </r>
  <r>
    <x v="3"/>
    <s v="2NP"/>
    <x v="7"/>
    <x v="565"/>
    <s v="Koupelna"/>
    <s v="keramická dlažba"/>
    <n v="2.9"/>
    <x v="12"/>
  </r>
  <r>
    <x v="3"/>
    <s v="2NP"/>
    <x v="7"/>
    <x v="566"/>
    <s v="Úklid"/>
    <s v="keramická dlažba"/>
    <n v="4.05"/>
    <x v="6"/>
  </r>
  <r>
    <x v="3"/>
    <s v="2NP"/>
    <x v="4"/>
    <x v="567"/>
    <s v="Pietní místnost"/>
    <s v="linoleum"/>
    <n v="35.299999999999997"/>
    <x v="5"/>
  </r>
  <r>
    <x v="3"/>
    <s v="2NP"/>
    <x v="4"/>
    <x v="568"/>
    <s v="Chodba"/>
    <s v="linoleum"/>
    <n v="42.91"/>
    <x v="0"/>
  </r>
  <r>
    <x v="3"/>
    <s v="2NP"/>
    <x v="4"/>
    <x v="569"/>
    <s v="Chodba"/>
    <s v="linoleum"/>
    <n v="24.92"/>
    <x v="0"/>
  </r>
  <r>
    <x v="3"/>
    <s v="2NP"/>
    <x v="4"/>
    <x v="570"/>
    <s v="Očista pacienta"/>
    <s v="keramická dlažba"/>
    <n v="9.31"/>
    <x v="12"/>
  </r>
  <r>
    <x v="3"/>
    <s v="2NP"/>
    <x v="4"/>
    <x v="571"/>
    <s v="Čajová kuchyňka"/>
    <s v="keramická dlažba"/>
    <n v="6.49"/>
    <x v="12"/>
  </r>
  <r>
    <x v="3"/>
    <s v="2NP"/>
    <x v="4"/>
    <x v="572"/>
    <s v="Sklad"/>
    <s v="linoleum"/>
    <n v="32.020000000000003"/>
    <x v="12"/>
  </r>
  <r>
    <x v="3"/>
    <s v="2NP"/>
    <x v="4"/>
    <x v="573"/>
    <s v="Pokoj pacienti"/>
    <s v="linoleum"/>
    <n v="23.11"/>
    <x v="12"/>
  </r>
  <r>
    <x v="3"/>
    <s v="2NP"/>
    <x v="4"/>
    <x v="574"/>
    <s v="Koupelna"/>
    <s v="keramická dlažba"/>
    <n v="2.9"/>
    <x v="12"/>
  </r>
  <r>
    <x v="3"/>
    <s v="2NP"/>
    <x v="4"/>
    <x v="575"/>
    <s v="Pokoj pacienti"/>
    <s v="linoleum"/>
    <n v="23.05"/>
    <x v="12"/>
  </r>
  <r>
    <x v="3"/>
    <s v="2NP"/>
    <x v="4"/>
    <x v="576"/>
    <s v="Koupelna"/>
    <s v="keramická dlažba"/>
    <n v="2.9"/>
    <x v="12"/>
  </r>
  <r>
    <x v="3"/>
    <s v="2NP"/>
    <x v="4"/>
    <x v="577"/>
    <s v="Pokoj pacienti"/>
    <s v="linoleum"/>
    <n v="23.11"/>
    <x v="12"/>
  </r>
  <r>
    <x v="3"/>
    <s v="2NP"/>
    <x v="4"/>
    <x v="578"/>
    <s v="Koupelna"/>
    <s v="keramická dlažba"/>
    <n v="2.9"/>
    <x v="12"/>
  </r>
  <r>
    <x v="3"/>
    <s v="2NP"/>
    <x v="4"/>
    <x v="579"/>
    <s v="Pokoj pacienti"/>
    <s v="linoleum"/>
    <n v="23.05"/>
    <x v="12"/>
  </r>
  <r>
    <x v="3"/>
    <s v="2NP"/>
    <x v="4"/>
    <x v="580"/>
    <s v="Koupelna"/>
    <s v="keramická dlažba"/>
    <n v="2.9"/>
    <x v="12"/>
  </r>
  <r>
    <x v="3"/>
    <s v="2NP"/>
    <x v="4"/>
    <x v="581"/>
    <s v="Pokoj pacienti"/>
    <s v="linoleum"/>
    <n v="24.02"/>
    <x v="12"/>
  </r>
  <r>
    <x v="3"/>
    <s v="2NP"/>
    <x v="4"/>
    <x v="582"/>
    <s v="Koupelna"/>
    <s v="keramická dlažba"/>
    <n v="2.9"/>
    <x v="12"/>
  </r>
  <r>
    <x v="3"/>
    <s v="2NP"/>
    <x v="4"/>
    <x v="583"/>
    <s v="Pokoj pacienti"/>
    <s v="linoleum"/>
    <n v="24.32"/>
    <x v="12"/>
  </r>
  <r>
    <x v="3"/>
    <s v="2NP"/>
    <x v="4"/>
    <x v="584"/>
    <s v="Koupelna"/>
    <s v="keramická dlažba"/>
    <n v="2.9"/>
    <x v="12"/>
  </r>
  <r>
    <x v="3"/>
    <s v="2NP"/>
    <x v="4"/>
    <x v="585"/>
    <s v="Pokoj pacienti"/>
    <s v="linoleum"/>
    <n v="13.79"/>
    <x v="12"/>
  </r>
  <r>
    <x v="3"/>
    <s v="2NP"/>
    <x v="4"/>
    <x v="586"/>
    <s v="Koupelna"/>
    <s v="keramická dlažba"/>
    <n v="2.82"/>
    <x v="12"/>
  </r>
  <r>
    <x v="3"/>
    <s v="2NP"/>
    <x v="4"/>
    <x v="587"/>
    <s v="Pokoj pacienti"/>
    <s v="linoleum"/>
    <n v="26.8"/>
    <x v="12"/>
  </r>
  <r>
    <x v="3"/>
    <s v="2NP"/>
    <x v="4"/>
    <x v="588"/>
    <s v="Koupelna"/>
    <s v="keramická dlažba"/>
    <n v="2.9"/>
    <x v="12"/>
  </r>
  <r>
    <x v="3"/>
    <s v="2NP"/>
    <x v="4"/>
    <x v="589"/>
    <s v="kancelář"/>
    <s v="linoleum"/>
    <n v="25.98"/>
    <x v="4"/>
  </r>
  <r>
    <x v="3"/>
    <s v="2NP"/>
    <x v="4"/>
    <x v="590"/>
    <s v="Koupelna"/>
    <s v="keramická dlažba"/>
    <n v="2.9"/>
    <x v="12"/>
  </r>
  <r>
    <x v="3"/>
    <s v="2NP"/>
    <x v="4"/>
    <x v="591"/>
    <s v="Koupelna"/>
    <s v="keramická dlažba"/>
    <n v="3.37"/>
    <x v="12"/>
  </r>
  <r>
    <x v="3"/>
    <s v="2NP"/>
    <x v="4"/>
    <x v="592"/>
    <s v="Vyšetřovna"/>
    <s v="marmoleum"/>
    <n v="13.71"/>
    <x v="12"/>
  </r>
  <r>
    <x v="3"/>
    <s v="2NP"/>
    <x v="4"/>
    <x v="593"/>
    <s v="Přípravna"/>
    <s v="marmoleum"/>
    <n v="13.83"/>
    <x v="12"/>
  </r>
  <r>
    <x v="3"/>
    <s v="2NP"/>
    <x v="4"/>
    <x v="594"/>
    <s v="Denní místnost zaměstnanců"/>
    <s v="marmoleum"/>
    <n v="14.99"/>
    <x v="3"/>
  </r>
  <r>
    <x v="3"/>
    <s v="2NP"/>
    <x v="4"/>
    <x v="595"/>
    <s v="Čistící místnost"/>
    <s v="linoleum"/>
    <n v="8.5399999999999991"/>
    <x v="12"/>
  </r>
  <r>
    <x v="3"/>
    <s v="2NP"/>
    <x v="4"/>
    <x v="596"/>
    <s v="Sklad"/>
    <s v="keramická dlažba"/>
    <n v="13.24"/>
    <x v="12"/>
  </r>
  <r>
    <x v="3"/>
    <s v="2NP"/>
    <x v="4"/>
    <x v="597"/>
    <s v="Úklid"/>
    <s v="keramická dlažba"/>
    <n v="3.24"/>
    <x v="6"/>
  </r>
  <r>
    <x v="3"/>
    <s v="2NP"/>
    <x v="4"/>
    <x v="598"/>
    <s v="Úklid"/>
    <s v="keramická dlažba"/>
    <n v="3.58"/>
    <x v="6"/>
  </r>
  <r>
    <x v="3"/>
    <s v="2NP"/>
    <x v="4"/>
    <x v="599"/>
    <s v="Chodba"/>
    <s v="linoleum"/>
    <n v="27.16"/>
    <x v="0"/>
  </r>
  <r>
    <x v="3"/>
    <s v="2NP"/>
    <x v="4"/>
    <x v="600"/>
    <s v="Chodba"/>
    <s v="linoleum"/>
    <n v="62.49"/>
    <x v="0"/>
  </r>
  <r>
    <x v="3"/>
    <s v="2NP"/>
    <x v="4"/>
    <x v="601"/>
    <s v="Pokoj 3 lůžka"/>
    <s v="linoleum"/>
    <n v="27.06"/>
    <x v="12"/>
  </r>
  <r>
    <x v="3"/>
    <s v="2NP"/>
    <x v="4"/>
    <x v="602"/>
    <s v="Koupelna"/>
    <s v="keramická dlažba"/>
    <n v="2.9"/>
    <x v="12"/>
  </r>
  <r>
    <x v="3"/>
    <s v="2NP"/>
    <x v="4"/>
    <x v="603"/>
    <s v="Pokoj 3 lůžka"/>
    <s v="linoleum"/>
    <n v="24.27"/>
    <x v="12"/>
  </r>
  <r>
    <x v="3"/>
    <s v="2NP"/>
    <x v="4"/>
    <x v="604"/>
    <s v="Koupelna"/>
    <s v="keramická dlažba"/>
    <n v="2.9"/>
    <x v="12"/>
  </r>
  <r>
    <x v="3"/>
    <s v="2NP"/>
    <x v="4"/>
    <x v="605"/>
    <s v="Pokoj 3 lůžka"/>
    <s v="linoleum"/>
    <n v="32.69"/>
    <x v="12"/>
  </r>
  <r>
    <x v="3"/>
    <s v="2NP"/>
    <x v="4"/>
    <x v="606"/>
    <s v="Koupelna"/>
    <s v="keramická dlažba"/>
    <n v="3.75"/>
    <x v="12"/>
  </r>
  <r>
    <x v="3"/>
    <s v="2NP"/>
    <x v="4"/>
    <x v="607"/>
    <s v="Pokoj 3 lůžka"/>
    <s v="linoleum"/>
    <n v="32.69"/>
    <x v="12"/>
  </r>
  <r>
    <x v="3"/>
    <s v="2NP"/>
    <x v="4"/>
    <x v="608"/>
    <s v="Koupelna"/>
    <s v="keramická dlažba"/>
    <n v="3.75"/>
    <x v="12"/>
  </r>
  <r>
    <x v="3"/>
    <s v="2NP"/>
    <x v="4"/>
    <x v="609"/>
    <s v="Pokoj 3 lůžka"/>
    <s v="linoleum"/>
    <n v="32.69"/>
    <x v="12"/>
  </r>
  <r>
    <x v="3"/>
    <s v="2NP"/>
    <x v="4"/>
    <x v="610"/>
    <s v="Koupelna"/>
    <s v="keramická dlažba"/>
    <n v="3.75"/>
    <x v="12"/>
  </r>
  <r>
    <x v="3"/>
    <s v="2NP"/>
    <x v="4"/>
    <x v="611"/>
    <s v="Pokoj 3 lůžka"/>
    <s v="linoleum"/>
    <n v="32.54"/>
    <x v="12"/>
  </r>
  <r>
    <x v="3"/>
    <s v="2NP"/>
    <x v="4"/>
    <x v="612"/>
    <s v="Koupelna"/>
    <s v="keramická dlažba"/>
    <n v="3.75"/>
    <x v="12"/>
  </r>
  <r>
    <x v="3"/>
    <s v="2NP"/>
    <x v="4"/>
    <x v="613"/>
    <s v="Pokoj 2 lůžka - bezberiér."/>
    <s v="linoleum"/>
    <n v="35.33"/>
    <x v="12"/>
  </r>
  <r>
    <x v="3"/>
    <s v="2NP"/>
    <x v="4"/>
    <x v="614"/>
    <s v="Koupelna - bezbariér."/>
    <s v="keramická dlažba"/>
    <n v="5.57"/>
    <x v="12"/>
  </r>
  <r>
    <x v="3"/>
    <s v="2NP"/>
    <x v="4"/>
    <x v="615"/>
    <s v="Čisté prádlo"/>
    <s v="linoleum"/>
    <n v="9.3699999999999992"/>
    <x v="12"/>
  </r>
  <r>
    <x v="3"/>
    <s v="2NP"/>
    <x v="4"/>
    <x v="616"/>
    <s v="Čistící místnost + špinavé prádlo"/>
    <s v="keramická dlažba"/>
    <n v="23.99"/>
    <x v="12"/>
  </r>
  <r>
    <x v="3"/>
    <s v="2NP"/>
    <x v="4"/>
    <x v="617"/>
    <s v="Očista pacienta"/>
    <s v="keramická dlažba"/>
    <n v="10.41"/>
    <x v="12"/>
  </r>
  <r>
    <x v="3"/>
    <s v="2NP"/>
    <x v="4"/>
    <x v="618"/>
    <s v="Pokoj 2 lůžka"/>
    <s v="linoleum"/>
    <n v="19.37"/>
    <x v="12"/>
  </r>
  <r>
    <x v="3"/>
    <s v="2NP"/>
    <x v="4"/>
    <x v="619"/>
    <s v="Koupelna"/>
    <s v="keramická dlažba"/>
    <n v="2.9"/>
    <x v="12"/>
  </r>
  <r>
    <x v="3"/>
    <s v="2NP"/>
    <x v="4"/>
    <x v="620"/>
    <s v="Pokoj 2 lůžka"/>
    <s v="linoleum"/>
    <n v="16.84"/>
    <x v="12"/>
  </r>
  <r>
    <x v="3"/>
    <s v="2NP"/>
    <x v="4"/>
    <x v="621"/>
    <s v="Koupelna"/>
    <s v="keramická dlažba"/>
    <n v="2.9"/>
    <x v="12"/>
  </r>
  <r>
    <x v="3"/>
    <s v="2NP"/>
    <x v="4"/>
    <x v="622"/>
    <s v="Dokumentace"/>
    <s v="linoleum"/>
    <n v="21.3"/>
    <x v="4"/>
  </r>
  <r>
    <x v="3"/>
    <s v="2NP"/>
    <x v="4"/>
    <x v="623"/>
    <s v="WC - personál"/>
    <s v="keramická dlažba"/>
    <n v="3.52"/>
    <x v="3"/>
  </r>
  <r>
    <x v="3"/>
    <s v="2NP"/>
    <x v="4"/>
    <x v="624"/>
    <s v="WC - personál"/>
    <s v="keramická dlažba"/>
    <n v="3.62"/>
    <x v="3"/>
  </r>
  <r>
    <x v="3"/>
    <s v="2NP"/>
    <x v="4"/>
    <x v="625"/>
    <s v="Přípravna"/>
    <s v="linoleum"/>
    <n v="21.5"/>
    <x v="12"/>
  </r>
  <r>
    <x v="3"/>
    <s v="2NP"/>
    <x v="4"/>
    <x v="626"/>
    <s v="Sklad"/>
    <s v="linoleum"/>
    <n v="10.24"/>
    <x v="12"/>
  </r>
  <r>
    <x v="3"/>
    <s v="2NP"/>
    <x v="4"/>
    <x v="627"/>
    <s v="Denní místnost zaměstnanců"/>
    <s v="linoleum"/>
    <n v="9.44"/>
    <x v="3"/>
  </r>
  <r>
    <x v="3"/>
    <s v="2NP"/>
    <x v="4"/>
    <x v="628"/>
    <s v="Staniční sestra"/>
    <s v="linoleum"/>
    <n v="10.34"/>
    <x v="4"/>
  </r>
  <r>
    <x v="3"/>
    <s v="2NP"/>
    <x v="4"/>
    <x v="629"/>
    <s v="Vyšetřovna"/>
    <s v="linoleum"/>
    <n v="18.14"/>
    <x v="12"/>
  </r>
  <r>
    <x v="3"/>
    <s v="2NP"/>
    <x v="4"/>
    <x v="630"/>
    <s v="Jídelna"/>
    <s v="linoleum"/>
    <n v="22.59"/>
    <x v="12"/>
  </r>
  <r>
    <x v="3"/>
    <s v="2NP"/>
    <x v="4"/>
    <x v="631"/>
    <s v="Čajová kuchyňka"/>
    <s v="keramická dlažba"/>
    <n v="6.1"/>
    <x v="12"/>
  </r>
  <r>
    <x v="3"/>
    <s v="2NP"/>
    <x v="0"/>
    <x v="632"/>
    <s v="Chodba"/>
    <s v="linoleum"/>
    <n v="61.05"/>
    <x v="0"/>
  </r>
  <r>
    <x v="3"/>
    <s v="2NP"/>
    <x v="0"/>
    <x v="633"/>
    <s v="Chodba"/>
    <s v="linoleum"/>
    <n v="12.09"/>
    <x v="0"/>
  </r>
  <r>
    <x v="3"/>
    <s v="2NP"/>
    <x v="0"/>
    <x v="634"/>
    <s v="Chodba na NN"/>
    <s v="keramická dlažba"/>
    <n v="15.23"/>
    <x v="8"/>
  </r>
  <r>
    <x v="3"/>
    <s v="2NP"/>
    <x v="11"/>
    <x v="635"/>
    <s v="Vyšetřovna - ARO"/>
    <s v="linoleum"/>
    <n v="16.75"/>
    <x v="11"/>
  </r>
  <r>
    <x v="3"/>
    <s v="2NP"/>
    <x v="7"/>
    <x v="636"/>
    <s v="Lodžie"/>
    <s v="keramická dlažba"/>
    <n v="23.11"/>
    <x v="8"/>
  </r>
  <r>
    <x v="3"/>
    <s v="2NP"/>
    <x v="4"/>
    <x v="637"/>
    <s v="Lodžie"/>
    <s v="keramická dlažba"/>
    <n v="23.11"/>
    <x v="8"/>
  </r>
  <r>
    <x v="3"/>
    <s v="2NP"/>
    <x v="0"/>
    <x v="420"/>
    <s v="Požární předsíň - V1 + S1"/>
    <s v="keramická dlažba"/>
    <n v="13.73"/>
    <x v="0"/>
  </r>
  <r>
    <x v="3"/>
    <s v="2NP"/>
    <x v="0"/>
    <x v="421"/>
    <s v="Požární předsíň - V2 + S2"/>
    <s v="keramická dlažba"/>
    <n v="13.58"/>
    <x v="0"/>
  </r>
  <r>
    <x v="3"/>
    <s v="2NP"/>
    <x v="0"/>
    <x v="422"/>
    <s v="Požární předsíň - V7 + S3"/>
    <s v="keramická dlažba"/>
    <n v="13.23"/>
    <x v="0"/>
  </r>
  <r>
    <x v="3"/>
    <s v="2NP"/>
    <x v="0"/>
    <x v="423"/>
    <s v="Schodiště - severní křídlo"/>
    <s v="keramická dlažba"/>
    <n v="27.41"/>
    <x v="0"/>
  </r>
  <r>
    <x v="3"/>
    <s v="2NP"/>
    <x v="0"/>
    <x v="424"/>
    <s v="Schodiště - jižní křídlo"/>
    <s v="keramická dlažba"/>
    <n v="27.41"/>
    <x v="0"/>
  </r>
  <r>
    <x v="3"/>
    <s v="2NP"/>
    <x v="0"/>
    <x v="425"/>
    <s v="Schodiště - západní křídlo"/>
    <s v="keramická dlažba"/>
    <n v="26.83"/>
    <x v="0"/>
  </r>
  <r>
    <x v="3"/>
    <s v="2NP"/>
    <x v="0"/>
    <x v="426"/>
    <s v="Schodiště - střed"/>
    <s v="keramická dlažba"/>
    <n v="20.260000000000002"/>
    <x v="0"/>
  </r>
  <r>
    <x v="3"/>
    <s v="3NP"/>
    <x v="0"/>
    <x v="638"/>
    <s v="Hala"/>
    <s v="linoleum"/>
    <n v="60.03"/>
    <x v="0"/>
  </r>
  <r>
    <x v="3"/>
    <s v="3NP"/>
    <x v="14"/>
    <x v="639"/>
    <s v="Chodba"/>
    <s v="linoleum"/>
    <n v="33.39"/>
    <x v="0"/>
  </r>
  <r>
    <x v="3"/>
    <s v="3NP"/>
    <x v="14"/>
    <x v="640"/>
    <s v="Chodba"/>
    <s v="linoleum"/>
    <n v="60.87"/>
    <x v="12"/>
  </r>
  <r>
    <x v="3"/>
    <s v="3NP"/>
    <x v="14"/>
    <x v="641"/>
    <s v="Čajová kuchyňka"/>
    <s v="keramická dlažba"/>
    <n v="8.4936000000000007"/>
    <x v="12"/>
  </r>
  <r>
    <x v="3"/>
    <s v="3NP"/>
    <x v="14"/>
    <x v="642"/>
    <s v="Jídelna"/>
    <s v="linoleum"/>
    <n v="35.49"/>
    <x v="12"/>
  </r>
  <r>
    <x v="3"/>
    <s v="3NP"/>
    <x v="14"/>
    <x v="643"/>
    <s v="Vyšetřovna"/>
    <s v="linoleum"/>
    <n v="22.28"/>
    <x v="12"/>
  </r>
  <r>
    <x v="3"/>
    <s v="3NP"/>
    <x v="14"/>
    <x v="644"/>
    <s v="Přípravna"/>
    <s v="linoleum"/>
    <n v="21.26"/>
    <x v="12"/>
  </r>
  <r>
    <x v="3"/>
    <s v="3NP"/>
    <x v="14"/>
    <x v="645"/>
    <s v="Dokumentace"/>
    <s v="linoleum"/>
    <n v="10.48"/>
    <x v="4"/>
  </r>
  <r>
    <x v="3"/>
    <s v="3NP"/>
    <x v="14"/>
    <x v="646"/>
    <s v="Denní místnost zaměstnanců"/>
    <s v="linoleum"/>
    <n v="9.57"/>
    <x v="3"/>
  </r>
  <r>
    <x v="3"/>
    <s v="3NP"/>
    <x v="14"/>
    <x v="647"/>
    <s v="Sklad"/>
    <s v="linoleum"/>
    <n v="10.23"/>
    <x v="12"/>
  </r>
  <r>
    <x v="3"/>
    <s v="3NP"/>
    <x v="14"/>
    <x v="648"/>
    <s v="WC - personál"/>
    <s v="keramická dlažba"/>
    <n v="3.62"/>
    <x v="3"/>
  </r>
  <r>
    <x v="3"/>
    <s v="3NP"/>
    <x v="14"/>
    <x v="649"/>
    <s v="WC - personál"/>
    <s v="keramická dlažba"/>
    <n v="3.51"/>
    <x v="3"/>
  </r>
  <r>
    <x v="3"/>
    <s v="3NP"/>
    <x v="14"/>
    <x v="650"/>
    <s v="Kancelář"/>
    <s v="linoleum"/>
    <n v="21.26"/>
    <x v="4"/>
  </r>
  <r>
    <x v="3"/>
    <s v="3NP"/>
    <x v="14"/>
    <x v="651"/>
    <s v="Pokoj 2 lůžka"/>
    <s v="linoleum"/>
    <n v="16.739999999999998"/>
    <x v="12"/>
  </r>
  <r>
    <x v="3"/>
    <s v="3NP"/>
    <x v="14"/>
    <x v="652"/>
    <s v="Koupelna"/>
    <s v="keramická dlažba"/>
    <n v="2.9"/>
    <x v="12"/>
  </r>
  <r>
    <x v="3"/>
    <s v="3NP"/>
    <x v="14"/>
    <x v="653"/>
    <s v="Pokoj 2 lůžka"/>
    <s v="linoleum"/>
    <n v="19.37"/>
    <x v="12"/>
  </r>
  <r>
    <x v="3"/>
    <s v="3NP"/>
    <x v="14"/>
    <x v="654"/>
    <s v="Koupelna"/>
    <s v="keramická dlažba"/>
    <n v="2.9"/>
    <x v="12"/>
  </r>
  <r>
    <x v="3"/>
    <s v="3NP"/>
    <x v="14"/>
    <x v="655"/>
    <s v="Očista pacienta"/>
    <s v="keramická dlažba"/>
    <n v="12.12"/>
    <x v="12"/>
  </r>
  <r>
    <x v="3"/>
    <s v="3NP"/>
    <x v="14"/>
    <x v="656"/>
    <s v="Čistící místnost + špinavé prádlo"/>
    <s v="keramická dlažba"/>
    <n v="24.02"/>
    <x v="12"/>
  </r>
  <r>
    <x v="3"/>
    <s v="3NP"/>
    <x v="14"/>
    <x v="657"/>
    <s v="Čisté prádlo"/>
    <s v="linoleum"/>
    <n v="9.3699999999999992"/>
    <x v="12"/>
  </r>
  <r>
    <x v="3"/>
    <s v="3NP"/>
    <x v="14"/>
    <x v="658"/>
    <s v="Pokoj 2 lůžka - bezbariér."/>
    <s v="linoleum"/>
    <n v="35.19"/>
    <x v="12"/>
  </r>
  <r>
    <x v="3"/>
    <s v="3NP"/>
    <x v="14"/>
    <x v="659"/>
    <s v="Koupelna - bezbariér."/>
    <s v="keramická dlažba"/>
    <n v="5.57"/>
    <x v="12"/>
  </r>
  <r>
    <x v="3"/>
    <s v="3NP"/>
    <x v="14"/>
    <x v="660"/>
    <s v="Pokoj 3 lůžka"/>
    <s v="linoleum"/>
    <n v="32.630000000000003"/>
    <x v="12"/>
  </r>
  <r>
    <x v="3"/>
    <s v="3NP"/>
    <x v="14"/>
    <x v="661"/>
    <s v="Koupelna"/>
    <s v="keramická dlažba"/>
    <n v="3.75"/>
    <x v="12"/>
  </r>
  <r>
    <x v="3"/>
    <s v="3NP"/>
    <x v="14"/>
    <x v="662"/>
    <s v="Pokoj 3 lůžka"/>
    <s v="linoleum"/>
    <n v="32.630000000000003"/>
    <x v="12"/>
  </r>
  <r>
    <x v="3"/>
    <s v="3NP"/>
    <x v="14"/>
    <x v="663"/>
    <s v="Koupelna"/>
    <s v="keramická dlažba"/>
    <n v="3.75"/>
    <x v="12"/>
  </r>
  <r>
    <x v="3"/>
    <s v="3NP"/>
    <x v="14"/>
    <x v="664"/>
    <s v="Pokoj 3 lůžka"/>
    <s v="linoleum"/>
    <n v="32.64"/>
    <x v="12"/>
  </r>
  <r>
    <x v="3"/>
    <s v="3NP"/>
    <x v="14"/>
    <x v="665"/>
    <s v="Koupelna"/>
    <s v="keramická dlažba"/>
    <n v="3.75"/>
    <x v="12"/>
  </r>
  <r>
    <x v="3"/>
    <s v="3NP"/>
    <x v="14"/>
    <x v="666"/>
    <s v="Pokoj 3 lůžka"/>
    <s v="linoleum"/>
    <n v="32.549999999999997"/>
    <x v="12"/>
  </r>
  <r>
    <x v="3"/>
    <s v="3NP"/>
    <x v="14"/>
    <x v="667"/>
    <s v="Koupelna"/>
    <s v="keramická dlažba"/>
    <n v="3.75"/>
    <x v="12"/>
  </r>
  <r>
    <x v="3"/>
    <s v="3NP"/>
    <x v="14"/>
    <x v="668"/>
    <s v="Pokoj 3 lůžka"/>
    <s v="linoleum"/>
    <n v="24.68"/>
    <x v="12"/>
  </r>
  <r>
    <x v="3"/>
    <s v="3NP"/>
    <x v="14"/>
    <x v="669"/>
    <s v="Koupelna"/>
    <s v="keramická dlažba"/>
    <n v="2.9"/>
    <x v="12"/>
  </r>
  <r>
    <x v="3"/>
    <s v="3NP"/>
    <x v="14"/>
    <x v="670"/>
    <s v="Pokoj 3 lůžka"/>
    <s v="linoleum"/>
    <n v="26.61"/>
    <x v="12"/>
  </r>
  <r>
    <x v="3"/>
    <s v="3NP"/>
    <x v="14"/>
    <x v="671"/>
    <s v="Koupelna"/>
    <s v="keramická dlažba"/>
    <n v="2.9"/>
    <x v="12"/>
  </r>
  <r>
    <x v="3"/>
    <s v="3NP"/>
    <x v="14"/>
    <x v="672"/>
    <s v="Úklid"/>
    <s v="keramická dlažba"/>
    <n v="4.05"/>
    <x v="6"/>
  </r>
  <r>
    <x v="3"/>
    <s v="3NP"/>
    <x v="14"/>
    <x v="673"/>
    <s v="Chodba"/>
    <s v="linoleum"/>
    <n v="6.34"/>
    <x v="0"/>
  </r>
  <r>
    <x v="3"/>
    <s v="3NP"/>
    <x v="14"/>
    <x v="674"/>
    <s v="Chodba"/>
    <s v="linoleum"/>
    <n v="49.38"/>
    <x v="12"/>
  </r>
  <r>
    <x v="3"/>
    <s v="3NP"/>
    <x v="14"/>
    <x v="675"/>
    <s v="Chodba"/>
    <s v="linoleum"/>
    <n v="25.25"/>
    <x v="12"/>
  </r>
  <r>
    <x v="3"/>
    <s v="3NP"/>
    <x v="14"/>
    <x v="676"/>
    <s v="Očista pacienta"/>
    <s v="keramická dlažba"/>
    <n v="9.31"/>
    <x v="12"/>
  </r>
  <r>
    <x v="3"/>
    <s v="3NP"/>
    <x v="14"/>
    <x v="677"/>
    <s v="Čistící místnost"/>
    <s v="keramická dlažba"/>
    <n v="6.59"/>
    <x v="12"/>
  </r>
  <r>
    <x v="3"/>
    <s v="3NP"/>
    <x v="14"/>
    <x v="678"/>
    <s v="Jídelna"/>
    <s v="linoleum"/>
    <n v="32.090000000000003"/>
    <x v="12"/>
  </r>
  <r>
    <x v="3"/>
    <s v="3NP"/>
    <x v="14"/>
    <x v="679"/>
    <s v="Čajová kuchyňka"/>
    <s v="keramická dlažba"/>
    <n v="8.94"/>
    <x v="12"/>
  </r>
  <r>
    <x v="3"/>
    <s v="3NP"/>
    <x v="14"/>
    <x v="680"/>
    <s v="Pokoj 3 lůžka"/>
    <s v="linoleum"/>
    <n v="22.9"/>
    <x v="12"/>
  </r>
  <r>
    <x v="3"/>
    <s v="3NP"/>
    <x v="14"/>
    <x v="681"/>
    <s v="Koupelna"/>
    <s v="keramická dlažba"/>
    <n v="2.9"/>
    <x v="12"/>
  </r>
  <r>
    <x v="3"/>
    <s v="3NP"/>
    <x v="14"/>
    <x v="682"/>
    <s v="Pokoj 3 lůžka"/>
    <s v="linoleum"/>
    <n v="22.83"/>
    <x v="12"/>
  </r>
  <r>
    <x v="3"/>
    <s v="3NP"/>
    <x v="14"/>
    <x v="683"/>
    <s v="Koupelna"/>
    <s v="keramická dlažba"/>
    <n v="2.9"/>
    <x v="12"/>
  </r>
  <r>
    <x v="3"/>
    <s v="3NP"/>
    <x v="14"/>
    <x v="684"/>
    <s v="Pokoj 3 lůžka"/>
    <s v="linoleum"/>
    <n v="22.89"/>
    <x v="12"/>
  </r>
  <r>
    <x v="3"/>
    <s v="3NP"/>
    <x v="14"/>
    <x v="685"/>
    <s v="Koupelna"/>
    <s v="keramická dlažba"/>
    <n v="2.9"/>
    <x v="12"/>
  </r>
  <r>
    <x v="3"/>
    <s v="3NP"/>
    <x v="14"/>
    <x v="686"/>
    <s v="Pokoj 3 lůžka"/>
    <s v="linoleum"/>
    <n v="22.84"/>
    <x v="12"/>
  </r>
  <r>
    <x v="3"/>
    <s v="3NP"/>
    <x v="14"/>
    <x v="687"/>
    <s v="Koupelna"/>
    <s v="keramická dlažba"/>
    <n v="2.9"/>
    <x v="12"/>
  </r>
  <r>
    <x v="3"/>
    <s v="3NP"/>
    <x v="14"/>
    <x v="688"/>
    <s v="Pokoj 3 lůžka"/>
    <s v="linoleum"/>
    <n v="23.78"/>
    <x v="12"/>
  </r>
  <r>
    <x v="3"/>
    <s v="3NP"/>
    <x v="14"/>
    <x v="689"/>
    <s v="Koupelna"/>
    <s v="keramická dlažba"/>
    <n v="2.9"/>
    <x v="12"/>
  </r>
  <r>
    <x v="3"/>
    <s v="3NP"/>
    <x v="14"/>
    <x v="690"/>
    <s v="Pokoj 3 lůžka"/>
    <s v="linoleum"/>
    <n v="24.14"/>
    <x v="12"/>
  </r>
  <r>
    <x v="3"/>
    <s v="3NP"/>
    <x v="14"/>
    <x v="691"/>
    <s v="Koupelna"/>
    <s v="keramická dlažba"/>
    <n v="2.9"/>
    <x v="12"/>
  </r>
  <r>
    <x v="3"/>
    <s v="3NP"/>
    <x v="14"/>
    <x v="692"/>
    <s v="Pokoj 1 lůžko"/>
    <s v="linoleum"/>
    <n v="13.63"/>
    <x v="12"/>
  </r>
  <r>
    <x v="3"/>
    <s v="3NP"/>
    <x v="14"/>
    <x v="693"/>
    <s v="Koupelna"/>
    <s v="keramická dlažba"/>
    <n v="2.82"/>
    <x v="12"/>
  </r>
  <r>
    <x v="3"/>
    <s v="3NP"/>
    <x v="14"/>
    <x v="694"/>
    <s v="Pokoj 1 lůžko"/>
    <s v="linoleum"/>
    <n v="11.03"/>
    <x v="12"/>
  </r>
  <r>
    <x v="3"/>
    <s v="3NP"/>
    <x v="14"/>
    <x v="695"/>
    <s v="Koupelna"/>
    <s v="keramická dlažba"/>
    <n v="2.9"/>
    <x v="12"/>
  </r>
  <r>
    <x v="3"/>
    <s v="3NP"/>
    <x v="14"/>
    <x v="696"/>
    <s v="Vyšetřovna"/>
    <s v="keramická dlažba"/>
    <n v="14.39"/>
    <x v="12"/>
  </r>
  <r>
    <x v="3"/>
    <s v="3NP"/>
    <x v="14"/>
    <x v="697"/>
    <s v="Přípravna"/>
    <s v="linoleum"/>
    <n v="14.49"/>
    <x v="12"/>
  </r>
  <r>
    <x v="3"/>
    <s v="3NP"/>
    <x v="14"/>
    <x v="698"/>
    <s v="Převazovna"/>
    <s v="linoleum"/>
    <n v="14.42"/>
    <x v="12"/>
  </r>
  <r>
    <x v="3"/>
    <s v="3NP"/>
    <x v="14"/>
    <x v="699"/>
    <s v="Denní místnost zaměstnanců"/>
    <s v="linoleum"/>
    <n v="15.25"/>
    <x v="3"/>
  </r>
  <r>
    <x v="3"/>
    <s v="3NP"/>
    <x v="14"/>
    <x v="700"/>
    <s v="Sklad"/>
    <s v="linoleum"/>
    <n v="7.9"/>
    <x v="12"/>
  </r>
  <r>
    <x v="3"/>
    <s v="3NP"/>
    <x v="14"/>
    <x v="701"/>
    <s v="Kancelář"/>
    <s v="linoleum"/>
    <n v="6.82"/>
    <x v="4"/>
  </r>
  <r>
    <x v="3"/>
    <s v="3NP"/>
    <x v="14"/>
    <x v="702"/>
    <s v="Sklad"/>
    <s v="linoleum"/>
    <n v="4.82"/>
    <x v="7"/>
  </r>
  <r>
    <x v="3"/>
    <s v="3NP"/>
    <x v="14"/>
    <x v="703"/>
    <s v="WC - personál"/>
    <s v="keramická dlažba"/>
    <n v="3.21"/>
    <x v="3"/>
  </r>
  <r>
    <x v="3"/>
    <s v="3NP"/>
    <x v="14"/>
    <x v="704"/>
    <s v="WC - personál"/>
    <s v="keramická dlažba"/>
    <n v="3.19"/>
    <x v="3"/>
  </r>
  <r>
    <x v="3"/>
    <s v="3NP"/>
    <x v="14"/>
    <x v="705"/>
    <s v="Špinavé prádlo"/>
    <s v="keramická dlažba"/>
    <n v="6.47"/>
    <x v="12"/>
  </r>
  <r>
    <x v="3"/>
    <s v="3NP"/>
    <x v="14"/>
    <x v="706"/>
    <s v="Čisté prádlo"/>
    <s v="linoleum"/>
    <n v="6.81"/>
    <x v="12"/>
  </r>
  <r>
    <x v="3"/>
    <s v="3NP"/>
    <x v="14"/>
    <x v="707"/>
    <s v="Úklid"/>
    <s v="keramická dlažba"/>
    <n v="3.24"/>
    <x v="6"/>
  </r>
  <r>
    <x v="3"/>
    <s v="3NP"/>
    <x v="0"/>
    <x v="708"/>
    <s v="Úklid"/>
    <s v="keramická dlažba"/>
    <n v="3.59"/>
    <x v="6"/>
  </r>
  <r>
    <x v="3"/>
    <s v="3NP"/>
    <x v="5"/>
    <x v="709"/>
    <s v="Chodba"/>
    <s v="linoleum"/>
    <n v="27.16"/>
    <x v="0"/>
  </r>
  <r>
    <x v="3"/>
    <s v="3NP"/>
    <x v="5"/>
    <x v="710"/>
    <s v="Chodba"/>
    <s v="linoleum"/>
    <n v="62.41"/>
    <x v="0"/>
  </r>
  <r>
    <x v="3"/>
    <s v="3NP"/>
    <x v="5"/>
    <x v="711"/>
    <s v="Pokoj 3 lůžka"/>
    <s v="linoleum"/>
    <n v="27.05"/>
    <x v="12"/>
  </r>
  <r>
    <x v="3"/>
    <s v="3NP"/>
    <x v="5"/>
    <x v="712"/>
    <s v="Koupelna"/>
    <s v="keramická dlažba"/>
    <n v="2.9"/>
    <x v="12"/>
  </r>
  <r>
    <x v="3"/>
    <s v="3NP"/>
    <x v="5"/>
    <x v="713"/>
    <s v="Pokoj 3 lůžka"/>
    <s v="linoleum"/>
    <n v="24.27"/>
    <x v="12"/>
  </r>
  <r>
    <x v="3"/>
    <s v="3NP"/>
    <x v="5"/>
    <x v="714"/>
    <s v="Koupelna"/>
    <s v="keramická dlažba"/>
    <n v="2.9"/>
    <x v="12"/>
  </r>
  <r>
    <x v="3"/>
    <s v="3NP"/>
    <x v="5"/>
    <x v="715"/>
    <s v="Pokoj 3 lůžka"/>
    <s v="linoleum"/>
    <n v="32.549999999999997"/>
    <x v="12"/>
  </r>
  <r>
    <x v="3"/>
    <s v="3NP"/>
    <x v="5"/>
    <x v="716"/>
    <s v="Koupelna"/>
    <s v="keramická dlažba"/>
    <n v="3.75"/>
    <x v="12"/>
  </r>
  <r>
    <x v="3"/>
    <s v="3NP"/>
    <x v="5"/>
    <x v="717"/>
    <s v="Pokoj 3 lůžka"/>
    <s v="linoleum"/>
    <n v="32.64"/>
    <x v="12"/>
  </r>
  <r>
    <x v="3"/>
    <s v="3NP"/>
    <x v="5"/>
    <x v="718"/>
    <s v="Koupelna"/>
    <s v="keramická dlažba"/>
    <n v="3.75"/>
    <x v="12"/>
  </r>
  <r>
    <x v="3"/>
    <s v="3NP"/>
    <x v="5"/>
    <x v="719"/>
    <s v="Pokoj 3 lůžka"/>
    <s v="linoleum"/>
    <n v="32.630000000000003"/>
    <x v="12"/>
  </r>
  <r>
    <x v="3"/>
    <s v="3NP"/>
    <x v="5"/>
    <x v="720"/>
    <s v="Koupelna"/>
    <s v="keramická dlažba"/>
    <n v="3.75"/>
    <x v="12"/>
  </r>
  <r>
    <x v="3"/>
    <s v="3NP"/>
    <x v="5"/>
    <x v="721"/>
    <s v="Pokoj 3 lůžka"/>
    <s v="linoleum"/>
    <n v="32.54"/>
    <x v="12"/>
  </r>
  <r>
    <x v="3"/>
    <s v="3NP"/>
    <x v="5"/>
    <x v="722"/>
    <s v="Koupelna"/>
    <s v="keramická dlažba"/>
    <n v="3.75"/>
    <x v="12"/>
  </r>
  <r>
    <x v="3"/>
    <s v="3NP"/>
    <x v="5"/>
    <x v="723"/>
    <s v="Pokoj 2 lůžka - bezbariér."/>
    <s v="linoleum"/>
    <n v="35.340000000000003"/>
    <x v="12"/>
  </r>
  <r>
    <x v="3"/>
    <s v="3NP"/>
    <x v="5"/>
    <x v="724"/>
    <s v="Koupelna - bezbariér."/>
    <s v="keramická dlažba"/>
    <n v="5.57"/>
    <x v="12"/>
  </r>
  <r>
    <x v="3"/>
    <s v="3NP"/>
    <x v="5"/>
    <x v="725"/>
    <s v="Čisté prádlo"/>
    <s v="linoleum"/>
    <n v="9.3699999999999992"/>
    <x v="12"/>
  </r>
  <r>
    <x v="3"/>
    <s v="3NP"/>
    <x v="5"/>
    <x v="726"/>
    <s v="Čistící místnost + špinavé prádlo"/>
    <s v="keramická dlažba"/>
    <n v="23.99"/>
    <x v="12"/>
  </r>
  <r>
    <x v="3"/>
    <s v="3NP"/>
    <x v="5"/>
    <x v="727"/>
    <s v="Očista pacienta"/>
    <s v="keramická dlažba"/>
    <n v="10.41"/>
    <x v="12"/>
  </r>
  <r>
    <x v="3"/>
    <s v="3NP"/>
    <x v="5"/>
    <x v="728"/>
    <s v="Pokoj 2 lůžka"/>
    <s v="linoleum"/>
    <n v="19.37"/>
    <x v="12"/>
  </r>
  <r>
    <x v="3"/>
    <s v="3NP"/>
    <x v="5"/>
    <x v="729"/>
    <s v="Koupelna"/>
    <s v="keramická dlažba"/>
    <n v="2.9"/>
    <x v="12"/>
  </r>
  <r>
    <x v="3"/>
    <s v="3NP"/>
    <x v="5"/>
    <x v="730"/>
    <s v="Pokoj 2 lůžka"/>
    <s v="linoleum"/>
    <n v="16.84"/>
    <x v="12"/>
  </r>
  <r>
    <x v="3"/>
    <s v="3NP"/>
    <x v="5"/>
    <x v="731"/>
    <s v="Koupelna"/>
    <s v="keramická dlažba"/>
    <n v="2.9"/>
    <x v="12"/>
  </r>
  <r>
    <x v="3"/>
    <s v="3NP"/>
    <x v="5"/>
    <x v="732"/>
    <s v="Vrchní sestra"/>
    <s v="linoleum"/>
    <n v="21.32"/>
    <x v="4"/>
  </r>
  <r>
    <x v="3"/>
    <s v="3NP"/>
    <x v="5"/>
    <x v="733"/>
    <s v="WC - personál"/>
    <s v="keramická dlažba"/>
    <n v="3.52"/>
    <x v="3"/>
  </r>
  <r>
    <x v="3"/>
    <s v="3NP"/>
    <x v="5"/>
    <x v="734"/>
    <s v="WC - personál"/>
    <s v="keramická dlažba"/>
    <n v="3.62"/>
    <x v="3"/>
  </r>
  <r>
    <x v="3"/>
    <s v="3NP"/>
    <x v="5"/>
    <x v="735"/>
    <s v="Přípravna"/>
    <s v="linoleum"/>
    <n v="21.51"/>
    <x v="12"/>
  </r>
  <r>
    <x v="3"/>
    <s v="3NP"/>
    <x v="5"/>
    <x v="736"/>
    <s v="Sklad"/>
    <s v="linoleum"/>
    <n v="10.24"/>
    <x v="12"/>
  </r>
  <r>
    <x v="3"/>
    <s v="3NP"/>
    <x v="5"/>
    <x v="737"/>
    <s v="Denní místnost zaměstnanců"/>
    <s v="linoleum"/>
    <n v="9.48"/>
    <x v="3"/>
  </r>
  <r>
    <x v="3"/>
    <s v="3NP"/>
    <x v="5"/>
    <x v="738"/>
    <s v="Přípravna"/>
    <s v="linoleum"/>
    <n v="10.33"/>
    <x v="12"/>
  </r>
  <r>
    <x v="3"/>
    <s v="3NP"/>
    <x v="5"/>
    <x v="739"/>
    <s v="Vyšetřovna"/>
    <s v="linoleum"/>
    <n v="18.14"/>
    <x v="12"/>
  </r>
  <r>
    <x v="3"/>
    <s v="3NP"/>
    <x v="5"/>
    <x v="740"/>
    <s v="Jídelna"/>
    <s v="linoleum"/>
    <n v="22.56"/>
    <x v="12"/>
  </r>
  <r>
    <x v="3"/>
    <s v="3NP"/>
    <x v="5"/>
    <x v="741"/>
    <s v="Čajová kuchyňka"/>
    <s v="keramická dlažba"/>
    <n v="6.1"/>
    <x v="12"/>
  </r>
  <r>
    <x v="3"/>
    <s v="3NP"/>
    <x v="0"/>
    <x v="742"/>
    <s v="Chodba"/>
    <s v="linoleum"/>
    <n v="55.12"/>
    <x v="0"/>
  </r>
  <r>
    <x v="3"/>
    <s v="3NP"/>
    <x v="14"/>
    <x v="743"/>
    <s v="Lodžie"/>
    <s v="keramická dlažba"/>
    <n v="23.11"/>
    <x v="8"/>
  </r>
  <r>
    <x v="3"/>
    <s v="3NP"/>
    <x v="5"/>
    <x v="744"/>
    <s v="Lodžie"/>
    <s v="keramická dlažba"/>
    <n v="23.11"/>
    <x v="8"/>
  </r>
  <r>
    <x v="3"/>
    <s v="3NP"/>
    <x v="0"/>
    <x v="420"/>
    <s v="Požární předsíň - V1 + S1"/>
    <s v="keramická dlažba"/>
    <n v="13.73"/>
    <x v="0"/>
  </r>
  <r>
    <x v="3"/>
    <s v="3NP"/>
    <x v="0"/>
    <x v="421"/>
    <s v="Požární předsíň - V2 + S2"/>
    <s v="keramická dlažba"/>
    <n v="13.59"/>
    <x v="0"/>
  </r>
  <r>
    <x v="3"/>
    <s v="3NP"/>
    <x v="0"/>
    <x v="422"/>
    <s v="Požární předsíň - V7 + S3"/>
    <s v="keramická dlažba"/>
    <n v="13.23"/>
    <x v="0"/>
  </r>
  <r>
    <x v="3"/>
    <s v="3NP"/>
    <x v="0"/>
    <x v="423"/>
    <s v="Schodiště - severní křídlo"/>
    <s v="keramická dlažba"/>
    <n v="27.41"/>
    <x v="0"/>
  </r>
  <r>
    <x v="3"/>
    <s v="3NP"/>
    <x v="0"/>
    <x v="424"/>
    <s v="Schodiště - jižní křídlo"/>
    <s v="keramická dlažba"/>
    <n v="27.41"/>
    <x v="0"/>
  </r>
  <r>
    <x v="3"/>
    <s v="3NP"/>
    <x v="0"/>
    <x v="425"/>
    <s v="Schodiště - západní křídlo"/>
    <s v="keramická dlažba"/>
    <n v="26.83"/>
    <x v="0"/>
  </r>
  <r>
    <x v="3"/>
    <s v="3NP"/>
    <x v="0"/>
    <x v="426"/>
    <s v="Schodiště - střed"/>
    <s v="keramická dlažba"/>
    <n v="20.260000000000002"/>
    <x v="0"/>
  </r>
  <r>
    <x v="3"/>
    <s v="4NP"/>
    <x v="0"/>
    <x v="745"/>
    <s v="Hala"/>
    <s v="linoleum"/>
    <n v="59.99"/>
    <x v="0"/>
  </r>
  <r>
    <x v="3"/>
    <s v="4NP"/>
    <x v="15"/>
    <x v="746"/>
    <s v="Chodba"/>
    <s v="linoleum"/>
    <n v="33.29"/>
    <x v="5"/>
  </r>
  <r>
    <x v="3"/>
    <s v="4NP"/>
    <x v="15"/>
    <x v="747"/>
    <s v="Chodba"/>
    <s v="linoleum"/>
    <n v="28.7"/>
    <x v="5"/>
  </r>
  <r>
    <x v="3"/>
    <s v="4NP"/>
    <x v="0"/>
    <x v="748"/>
    <s v="Čajová kuchyňka"/>
    <s v="keramická dlažba"/>
    <n v="8.09"/>
    <x v="8"/>
  </r>
  <r>
    <x v="3"/>
    <s v="4NP"/>
    <x v="17"/>
    <x v="749"/>
    <s v="Šatna personál"/>
    <s v="linoleum"/>
    <n v="25.81"/>
    <x v="4"/>
  </r>
  <r>
    <x v="3"/>
    <s v="4NP"/>
    <x v="16"/>
    <x v="750"/>
    <s v="Šatna personál"/>
    <s v="linoleum"/>
    <n v="32.409999999999997"/>
    <x v="4"/>
  </r>
  <r>
    <x v="3"/>
    <s v="4NP"/>
    <x v="15"/>
    <x v="751"/>
    <s v="Přípravna"/>
    <s v="linoleum"/>
    <n v="21.23"/>
    <x v="5"/>
  </r>
  <r>
    <x v="3"/>
    <s v="4NP"/>
    <x v="0"/>
    <x v="752"/>
    <s v="WC - personál"/>
    <s v="linoleum"/>
    <n v="10.18"/>
    <x v="3"/>
  </r>
  <r>
    <x v="3"/>
    <s v="4NP"/>
    <x v="15"/>
    <x v="753"/>
    <s v="Denní místnost zaměstnanců"/>
    <s v="linoleum"/>
    <n v="10.039999999999999"/>
    <x v="3"/>
  </r>
  <r>
    <x v="3"/>
    <s v="4NP"/>
    <x v="15"/>
    <x v="754"/>
    <s v="Sklad"/>
    <s v="linoleum"/>
    <n v="10.23"/>
    <x v="5"/>
  </r>
  <r>
    <x v="3"/>
    <s v="4NP"/>
    <x v="15"/>
    <x v="755"/>
    <s v="WC - personál"/>
    <s v="keramická dlažba"/>
    <n v="3.6"/>
    <x v="3"/>
  </r>
  <r>
    <x v="3"/>
    <s v="4NP"/>
    <x v="15"/>
    <x v="756"/>
    <s v="WC - personál"/>
    <s v="keramická dlažba"/>
    <n v="3.51"/>
    <x v="3"/>
  </r>
  <r>
    <x v="3"/>
    <s v="4NP"/>
    <x v="15"/>
    <x v="757"/>
    <s v="Kancelář"/>
    <s v="linoleum"/>
    <n v="21.37"/>
    <x v="4"/>
  </r>
  <r>
    <x v="3"/>
    <s v="4NP"/>
    <x v="15"/>
    <x v="758"/>
    <s v="Přípravna pacienta"/>
    <s v="linoleum"/>
    <n v="19.21"/>
    <x v="10"/>
  </r>
  <r>
    <x v="3"/>
    <s v="4NP"/>
    <x v="15"/>
    <x v="759"/>
    <s v="Chodba"/>
    <s v="linoleum"/>
    <n v="27.85"/>
    <x v="5"/>
  </r>
  <r>
    <x v="3"/>
    <s v="4NP"/>
    <x v="15"/>
    <x v="760"/>
    <s v="Čistící místnost + špinavé prádlo"/>
    <s v="keramická dlažba"/>
    <n v="7.56"/>
    <x v="5"/>
  </r>
  <r>
    <x v="3"/>
    <s v="4NP"/>
    <x v="15"/>
    <x v="761"/>
    <s v="Sklad"/>
    <s v="linoleum"/>
    <n v="8.7899999999999991"/>
    <x v="12"/>
  </r>
  <r>
    <x v="3"/>
    <s v="4NP"/>
    <x v="15"/>
    <x v="762"/>
    <s v="Umývárna lékařů"/>
    <s v="linoleum"/>
    <n v="6.93"/>
    <x v="10"/>
  </r>
  <r>
    <x v="3"/>
    <s v="4NP"/>
    <x v="15"/>
    <x v="763"/>
    <s v="Filtr - pacienti"/>
    <s v="linoleum"/>
    <n v="9.23"/>
    <x v="10"/>
  </r>
  <r>
    <x v="3"/>
    <s v="4NP"/>
    <x v="15"/>
    <x v="764"/>
    <s v="Zákrokový sál - oční"/>
    <s v="linoleum"/>
    <n v="36.53"/>
    <x v="10"/>
  </r>
  <r>
    <x v="3"/>
    <s v="4NP"/>
    <x v="15"/>
    <x v="765"/>
    <s v="Sklad"/>
    <s v="linoleum"/>
    <n v="6.35"/>
    <x v="5"/>
  </r>
  <r>
    <x v="3"/>
    <s v="4NP"/>
    <x v="15"/>
    <x v="766"/>
    <s v="Protokol, odpočinková místnost"/>
    <s v="linoleum"/>
    <n v="29.92"/>
    <x v="5"/>
  </r>
  <r>
    <x v="3"/>
    <s v="4NP"/>
    <x v="15"/>
    <x v="767"/>
    <s v="Koupelna"/>
    <s v="keramická dlažba"/>
    <n v="3.12"/>
    <x v="5"/>
  </r>
  <r>
    <x v="3"/>
    <s v="4NP"/>
    <x v="15"/>
    <x v="768"/>
    <s v="Lékařský pokoj"/>
    <s v="linoleum"/>
    <n v="33.630000000000003"/>
    <x v="4"/>
  </r>
  <r>
    <x v="3"/>
    <s v="4NP"/>
    <x v="15"/>
    <x v="769"/>
    <s v="Koupelna"/>
    <s v="keramická dlažba"/>
    <n v="2.9"/>
    <x v="4"/>
  </r>
  <r>
    <x v="3"/>
    <s v="4NP"/>
    <x v="15"/>
    <x v="770"/>
    <s v="Pokoj pacienti"/>
    <s v="linoleum"/>
    <n v="33.61"/>
    <x v="5"/>
  </r>
  <r>
    <x v="3"/>
    <s v="4NP"/>
    <x v="15"/>
    <x v="771"/>
    <s v="Koupelna"/>
    <s v="keramická dlažba"/>
    <n v="2.9"/>
    <x v="5"/>
  </r>
  <r>
    <x v="3"/>
    <s v="4NP"/>
    <x v="15"/>
    <x v="772"/>
    <s v="Vyšetřovna"/>
    <s v="linoleum"/>
    <n v="33.630000000000003"/>
    <x v="5"/>
  </r>
  <r>
    <x v="3"/>
    <s v="4NP"/>
    <x v="15"/>
    <x v="773"/>
    <s v="Koupelna"/>
    <s v="keramická dlažba"/>
    <n v="2.9"/>
    <x v="5"/>
  </r>
  <r>
    <x v="3"/>
    <s v="4NP"/>
    <x v="17"/>
    <x v="774"/>
    <s v="Lékařský pokoj "/>
    <s v="linoleum"/>
    <n v="33.58"/>
    <x v="4"/>
  </r>
  <r>
    <x v="3"/>
    <s v="4NP"/>
    <x v="17"/>
    <x v="775"/>
    <s v="Koupelna"/>
    <s v="keramická dlažba"/>
    <n v="2.9"/>
    <x v="4"/>
  </r>
  <r>
    <x v="3"/>
    <s v="4NP"/>
    <x v="4"/>
    <x v="776"/>
    <s v="Lékařský pokoj - TRN"/>
    <s v="linoleum"/>
    <n v="24.69"/>
    <x v="4"/>
  </r>
  <r>
    <x v="3"/>
    <s v="4NP"/>
    <x v="4"/>
    <x v="777"/>
    <s v="Koupelna"/>
    <s v="keramická dlažba"/>
    <n v="2.9"/>
    <x v="4"/>
  </r>
  <r>
    <x v="3"/>
    <s v="4NP"/>
    <x v="17"/>
    <x v="778"/>
    <s v="Šatna personál"/>
    <s v="linoleum"/>
    <n v="26.61"/>
    <x v="4"/>
  </r>
  <r>
    <x v="3"/>
    <s v="4NP"/>
    <x v="17"/>
    <x v="779"/>
    <s v="Koupelna"/>
    <s v="keramická dlažba"/>
    <n v="2.9"/>
    <x v="4"/>
  </r>
  <r>
    <x v="3"/>
    <s v="4NP"/>
    <x v="15"/>
    <x v="780"/>
    <s v="Úklid"/>
    <s v="keramická dlažba"/>
    <n v="4.05"/>
    <x v="6"/>
  </r>
  <r>
    <x v="3"/>
    <s v="4NP"/>
    <x v="0"/>
    <x v="781"/>
    <s v="Čajová kuchyňka"/>
    <s v="linoleum"/>
    <n v="6.34"/>
    <x v="0"/>
  </r>
  <r>
    <x v="3"/>
    <s v="4NP"/>
    <x v="0"/>
    <x v="782"/>
    <s v="Chodba"/>
    <s v="linoleum"/>
    <n v="49.38"/>
    <x v="0"/>
  </r>
  <r>
    <x v="3"/>
    <s v="4NP"/>
    <x v="0"/>
    <x v="783"/>
    <s v="Chodba"/>
    <s v="linoleum"/>
    <n v="25.07"/>
    <x v="0"/>
  </r>
  <r>
    <x v="3"/>
    <s v="4NP"/>
    <x v="17"/>
    <x v="784"/>
    <s v="Očista pacienta"/>
    <s v="keramická dlažba"/>
    <n v="9.31"/>
    <x v="12"/>
  </r>
  <r>
    <x v="3"/>
    <s v="4NP"/>
    <x v="17"/>
    <x v="785"/>
    <s v="Čistící místnost"/>
    <s v="keramická dlažba"/>
    <n v="6.59"/>
    <x v="12"/>
  </r>
  <r>
    <x v="3"/>
    <s v="4NP"/>
    <x v="17"/>
    <x v="786"/>
    <s v="Jídelna"/>
    <s v="linoleum"/>
    <n v="32.11"/>
    <x v="12"/>
  </r>
  <r>
    <x v="3"/>
    <s v="4NP"/>
    <x v="17"/>
    <x v="787"/>
    <s v="Čajová kuchyňka"/>
    <s v="keramická dlažba"/>
    <n v="8.93"/>
    <x v="12"/>
  </r>
  <r>
    <x v="3"/>
    <s v="4NP"/>
    <x v="17"/>
    <x v="788"/>
    <s v="Pokoj 3 lůžka"/>
    <s v="linoleum"/>
    <n v="22.89"/>
    <x v="12"/>
  </r>
  <r>
    <x v="3"/>
    <s v="4NP"/>
    <x v="17"/>
    <x v="789"/>
    <s v="Koupelna"/>
    <s v="keramická dlažba"/>
    <n v="2.9"/>
    <x v="12"/>
  </r>
  <r>
    <x v="3"/>
    <s v="4NP"/>
    <x v="17"/>
    <x v="790"/>
    <s v="Pokoj 3 lůžka"/>
    <s v="linoleum"/>
    <n v="22.84"/>
    <x v="12"/>
  </r>
  <r>
    <x v="3"/>
    <s v="4NP"/>
    <x v="17"/>
    <x v="791"/>
    <s v="Koupelna"/>
    <s v="keramická dlažba"/>
    <n v="2.9"/>
    <x v="12"/>
  </r>
  <r>
    <x v="3"/>
    <s v="4NP"/>
    <x v="17"/>
    <x v="792"/>
    <s v="Pokoj 3 lůžka"/>
    <s v="linoleum"/>
    <n v="22.88"/>
    <x v="12"/>
  </r>
  <r>
    <x v="3"/>
    <s v="4NP"/>
    <x v="17"/>
    <x v="793"/>
    <s v="Koupelna"/>
    <s v="keramická dlažba"/>
    <n v="2.9"/>
    <x v="12"/>
  </r>
  <r>
    <x v="3"/>
    <s v="4NP"/>
    <x v="17"/>
    <x v="794"/>
    <s v="Pokoj 3 lůžka"/>
    <s v="linoleum"/>
    <n v="22.83"/>
    <x v="12"/>
  </r>
  <r>
    <x v="3"/>
    <s v="4NP"/>
    <x v="17"/>
    <x v="795"/>
    <s v="Koupelna"/>
    <s v="keramická dlažba"/>
    <n v="2.9"/>
    <x v="12"/>
  </r>
  <r>
    <x v="3"/>
    <s v="4NP"/>
    <x v="17"/>
    <x v="796"/>
    <s v="Pokoj 3 lůžka"/>
    <s v="linoleum"/>
    <n v="23.76"/>
    <x v="12"/>
  </r>
  <r>
    <x v="3"/>
    <s v="4NP"/>
    <x v="17"/>
    <x v="797"/>
    <s v="Koupelna"/>
    <s v="keramická dlažba"/>
    <n v="2.9"/>
    <x v="12"/>
  </r>
  <r>
    <x v="3"/>
    <s v="4NP"/>
    <x v="17"/>
    <x v="798"/>
    <s v="Pokoj 3 lůžka"/>
    <s v="linoleum"/>
    <n v="24.14"/>
    <x v="12"/>
  </r>
  <r>
    <x v="3"/>
    <s v="4NP"/>
    <x v="17"/>
    <x v="799"/>
    <s v="Koupelna"/>
    <s v="keramická dlažba"/>
    <n v="2.9"/>
    <x v="12"/>
  </r>
  <r>
    <x v="3"/>
    <s v="4NP"/>
    <x v="17"/>
    <x v="800"/>
    <s v="Pokoj 1 lůžko"/>
    <s v="linoleum"/>
    <n v="13.63"/>
    <x v="12"/>
  </r>
  <r>
    <x v="3"/>
    <s v="4NP"/>
    <x v="17"/>
    <x v="801"/>
    <s v="Koupelna"/>
    <s v="keramická dlažba"/>
    <n v="2.82"/>
    <x v="12"/>
  </r>
  <r>
    <x v="3"/>
    <s v="4NP"/>
    <x v="17"/>
    <x v="802"/>
    <s v="Pokoj 1 lůžko"/>
    <s v="linoleum"/>
    <n v="10.99"/>
    <x v="12"/>
  </r>
  <r>
    <x v="3"/>
    <s v="4NP"/>
    <x v="17"/>
    <x v="803"/>
    <s v="Koupelna"/>
    <s v="keramická dlažba"/>
    <n v="2.9"/>
    <x v="12"/>
  </r>
  <r>
    <x v="3"/>
    <s v="4NP"/>
    <x v="17"/>
    <x v="804"/>
    <s v="Pokoj 1 lůžko"/>
    <s v="linoleum"/>
    <n v="11.09"/>
    <x v="12"/>
  </r>
  <r>
    <x v="3"/>
    <s v="4NP"/>
    <x v="17"/>
    <x v="805"/>
    <s v="Koupelna"/>
    <s v="keramická dlažba"/>
    <n v="2.9"/>
    <x v="12"/>
  </r>
  <r>
    <x v="3"/>
    <s v="4NP"/>
    <x v="17"/>
    <x v="806"/>
    <s v="Sestra - dokumentace"/>
    <s v="linoleum"/>
    <n v="14.6"/>
    <x v="4"/>
  </r>
  <r>
    <x v="3"/>
    <s v="4NP"/>
    <x v="17"/>
    <x v="807"/>
    <s v="Vyšetřovna"/>
    <s v="linoleum"/>
    <n v="14.42"/>
    <x v="12"/>
  </r>
  <r>
    <x v="3"/>
    <s v="4NP"/>
    <x v="17"/>
    <x v="808"/>
    <s v="Přípravna"/>
    <s v="linoleum"/>
    <n v="16.170000000000002"/>
    <x v="12"/>
  </r>
  <r>
    <x v="3"/>
    <s v="4NP"/>
    <x v="17"/>
    <x v="809"/>
    <s v="Přípravna"/>
    <s v="linoleum"/>
    <n v="8"/>
    <x v="12"/>
  </r>
  <r>
    <x v="3"/>
    <s v="4NP"/>
    <x v="17"/>
    <x v="810"/>
    <s v="Denní místnost zaměstnanců"/>
    <s v="linoleum"/>
    <n v="6.82"/>
    <x v="3"/>
  </r>
  <r>
    <x v="3"/>
    <s v="4NP"/>
    <x v="17"/>
    <x v="811"/>
    <s v="Sklad"/>
    <s v="linoleum"/>
    <n v="4.82"/>
    <x v="12"/>
  </r>
  <r>
    <x v="3"/>
    <s v="4NP"/>
    <x v="17"/>
    <x v="812"/>
    <s v="WC - personál"/>
    <s v="keramická dlažba"/>
    <n v="3.21"/>
    <x v="3"/>
  </r>
  <r>
    <x v="3"/>
    <s v="4NP"/>
    <x v="17"/>
    <x v="813"/>
    <s v="WC - personál"/>
    <s v="keramická dlažba"/>
    <n v="3.19"/>
    <x v="3"/>
  </r>
  <r>
    <x v="3"/>
    <s v="4NP"/>
    <x v="17"/>
    <x v="814"/>
    <s v="Špinavé prádlo"/>
    <s v="keramická dlažba"/>
    <n v="6.47"/>
    <x v="12"/>
  </r>
  <r>
    <x v="3"/>
    <s v="4NP"/>
    <x v="17"/>
    <x v="815"/>
    <s v="Čisté prádlo"/>
    <s v="linoleum"/>
    <n v="6.81"/>
    <x v="12"/>
  </r>
  <r>
    <x v="3"/>
    <s v="4NP"/>
    <x v="17"/>
    <x v="816"/>
    <s v="Úklid"/>
    <s v="keramická dlažba"/>
    <n v="3.24"/>
    <x v="6"/>
  </r>
  <r>
    <x v="3"/>
    <s v="4NP"/>
    <x v="17"/>
    <x v="817"/>
    <s v="Úklid"/>
    <s v="keramická dlažba"/>
    <n v="3.58"/>
    <x v="6"/>
  </r>
  <r>
    <x v="3"/>
    <s v="4NP"/>
    <x v="17"/>
    <x v="818"/>
    <s v="Chodba"/>
    <s v="linoleum"/>
    <n v="27.09"/>
    <x v="12"/>
  </r>
  <r>
    <x v="3"/>
    <s v="4NP"/>
    <x v="17"/>
    <x v="819"/>
    <s v="Chodba"/>
    <s v="linoleum"/>
    <n v="62.16"/>
    <x v="12"/>
  </r>
  <r>
    <x v="3"/>
    <s v="4NP"/>
    <x v="17"/>
    <x v="820"/>
    <s v="Pokoj 2 lůžka"/>
    <s v="linoleum"/>
    <n v="26.06"/>
    <x v="12"/>
  </r>
  <r>
    <x v="3"/>
    <s v="4NP"/>
    <x v="17"/>
    <x v="821"/>
    <s v="Koupelna"/>
    <s v="keramická dlažba"/>
    <n v="3.75"/>
    <x v="12"/>
  </r>
  <r>
    <x v="3"/>
    <s v="4NP"/>
    <x v="17"/>
    <x v="822"/>
    <s v="Pokoj 2 lůžka"/>
    <s v="linoleum"/>
    <n v="23.27"/>
    <x v="12"/>
  </r>
  <r>
    <x v="3"/>
    <s v="4NP"/>
    <x v="17"/>
    <x v="823"/>
    <s v="Koupelna"/>
    <s v="keramická dlažba"/>
    <n v="3.75"/>
    <x v="12"/>
  </r>
  <r>
    <x v="3"/>
    <s v="4NP"/>
    <x v="17"/>
    <x v="824"/>
    <s v="Pokoj 3 lůžka"/>
    <s v="linoleum"/>
    <n v="32.56"/>
    <x v="12"/>
  </r>
  <r>
    <x v="3"/>
    <s v="4NP"/>
    <x v="17"/>
    <x v="825"/>
    <s v="Koupelna"/>
    <s v="keramická dlažba"/>
    <n v="3.75"/>
    <x v="12"/>
  </r>
  <r>
    <x v="3"/>
    <s v="4NP"/>
    <x v="17"/>
    <x v="826"/>
    <s v="Pokoj 3 lůžka"/>
    <s v="linoleum"/>
    <n v="32.64"/>
    <x v="12"/>
  </r>
  <r>
    <x v="3"/>
    <s v="4NP"/>
    <x v="17"/>
    <x v="827"/>
    <s v="Koupelna"/>
    <s v="keramická dlažba"/>
    <n v="3.75"/>
    <x v="12"/>
  </r>
  <r>
    <x v="3"/>
    <s v="4NP"/>
    <x v="17"/>
    <x v="828"/>
    <s v="Pokoj 3 lůžka"/>
    <s v="linoleum"/>
    <n v="32.619999999999997"/>
    <x v="12"/>
  </r>
  <r>
    <x v="3"/>
    <s v="4NP"/>
    <x v="17"/>
    <x v="829"/>
    <s v="Koupelna"/>
    <s v="keramická dlažba"/>
    <n v="3.75"/>
    <x v="12"/>
  </r>
  <r>
    <x v="3"/>
    <s v="4NP"/>
    <x v="17"/>
    <x v="830"/>
    <s v="Pokoj 3 lůžka"/>
    <s v="linoleum"/>
    <n v="32.54"/>
    <x v="12"/>
  </r>
  <r>
    <x v="3"/>
    <s v="4NP"/>
    <x v="17"/>
    <x v="831"/>
    <s v="Koupelna"/>
    <s v="keramická dlažba"/>
    <n v="3.75"/>
    <x v="12"/>
  </r>
  <r>
    <x v="3"/>
    <s v="4NP"/>
    <x v="17"/>
    <x v="832"/>
    <s v="Pokoj 2 lůžka - bezbariér."/>
    <s v="linoleum"/>
    <n v="35.340000000000003"/>
    <x v="12"/>
  </r>
  <r>
    <x v="3"/>
    <s v="4NP"/>
    <x v="17"/>
    <x v="833"/>
    <s v="Koupelna - bezbariér."/>
    <s v="keramická dlažba"/>
    <n v="5.57"/>
    <x v="12"/>
  </r>
  <r>
    <x v="3"/>
    <s v="4NP"/>
    <x v="17"/>
    <x v="834"/>
    <s v="Čisté prádlo"/>
    <s v="linoleum"/>
    <n v="9.3699999999999992"/>
    <x v="12"/>
  </r>
  <r>
    <x v="3"/>
    <s v="4NP"/>
    <x v="17"/>
    <x v="835"/>
    <s v="Čistící místnost + špinavé prádlo"/>
    <s v="keramická dlažba"/>
    <n v="24.02"/>
    <x v="12"/>
  </r>
  <r>
    <x v="3"/>
    <s v="4NP"/>
    <x v="17"/>
    <x v="836"/>
    <s v="Očista pacienta"/>
    <s v="keramická dlažba"/>
    <n v="10.41"/>
    <x v="12"/>
  </r>
  <r>
    <x v="3"/>
    <s v="4NP"/>
    <x v="17"/>
    <x v="837"/>
    <s v="Lékařský pokoj - primář"/>
    <s v="linoleum"/>
    <n v="19.57"/>
    <x v="4"/>
  </r>
  <r>
    <x v="3"/>
    <s v="4NP"/>
    <x v="17"/>
    <x v="838"/>
    <s v="Koupelna"/>
    <s v="keramická dlažba"/>
    <n v="2.9"/>
    <x v="4"/>
  </r>
  <r>
    <x v="3"/>
    <s v="4NP"/>
    <x v="17"/>
    <x v="839"/>
    <s v="Mléčná kuchyně"/>
    <s v="linoleum"/>
    <n v="17.04"/>
    <x v="12"/>
  </r>
  <r>
    <x v="3"/>
    <s v="4NP"/>
    <x v="17"/>
    <x v="840"/>
    <s v="Koupelna"/>
    <s v="keramická dlažba"/>
    <n v="2.9"/>
    <x v="12"/>
  </r>
  <r>
    <x v="3"/>
    <s v="4NP"/>
    <x v="17"/>
    <x v="841"/>
    <s v="Vrchní sestra"/>
    <s v="linoleum"/>
    <n v="21.5"/>
    <x v="4"/>
  </r>
  <r>
    <x v="3"/>
    <s v="4NP"/>
    <x v="17"/>
    <x v="842"/>
    <s v="WC - personál"/>
    <s v="keramická dlažba"/>
    <n v="3.52"/>
    <x v="3"/>
  </r>
  <r>
    <x v="3"/>
    <s v="4NP"/>
    <x v="17"/>
    <x v="843"/>
    <s v="WC - personál"/>
    <s v="keramická dlažba"/>
    <n v="3.62"/>
    <x v="3"/>
  </r>
  <r>
    <x v="3"/>
    <s v="4NP"/>
    <x v="17"/>
    <x v="844"/>
    <s v="Přípravna"/>
    <s v="linoleum"/>
    <n v="21.5"/>
    <x v="12"/>
  </r>
  <r>
    <x v="3"/>
    <s v="4NP"/>
    <x v="17"/>
    <x v="845"/>
    <s v="Sklad"/>
    <s v="linoleum"/>
    <n v="10.24"/>
    <x v="12"/>
  </r>
  <r>
    <x v="3"/>
    <s v="4NP"/>
    <x v="17"/>
    <x v="846"/>
    <s v="Denní místnost zaměstnanců"/>
    <s v="linoleum"/>
    <n v="9.4499999999999993"/>
    <x v="3"/>
  </r>
  <r>
    <x v="3"/>
    <s v="4NP"/>
    <x v="17"/>
    <x v="847"/>
    <s v="Přípravna"/>
    <s v="linoleum"/>
    <n v="10.34"/>
    <x v="12"/>
  </r>
  <r>
    <x v="3"/>
    <s v="4NP"/>
    <x v="17"/>
    <x v="848"/>
    <s v="Vyšetřovna"/>
    <s v="linoleum"/>
    <n v="18.13"/>
    <x v="12"/>
  </r>
  <r>
    <x v="3"/>
    <s v="4NP"/>
    <x v="17"/>
    <x v="849"/>
    <s v="Vyšetřovna - infuze"/>
    <s v="linoleum"/>
    <n v="22.92"/>
    <x v="12"/>
  </r>
  <r>
    <x v="3"/>
    <s v="4NP"/>
    <x v="17"/>
    <x v="850"/>
    <s v="WC - pacienti"/>
    <s v="keramická dlažba"/>
    <n v="5.47"/>
    <x v="12"/>
  </r>
  <r>
    <x v="3"/>
    <s v="4NP"/>
    <x v="0"/>
    <x v="851"/>
    <s v="Chodba"/>
    <s v="linoleum"/>
    <n v="39.26"/>
    <x v="0"/>
  </r>
  <r>
    <x v="3"/>
    <s v="4NP"/>
    <x v="17"/>
    <x v="852"/>
    <s v="Lodžie"/>
    <s v="keramická dlažba"/>
    <n v="23.11"/>
    <x v="8"/>
  </r>
  <r>
    <x v="3"/>
    <s v="4NP"/>
    <x v="17"/>
    <x v="853"/>
    <s v="Lodžie"/>
    <s v="keramická dlažba"/>
    <n v="23.11"/>
    <x v="8"/>
  </r>
  <r>
    <x v="3"/>
    <s v="4NP"/>
    <x v="0"/>
    <x v="420"/>
    <s v="Požární předsíň - V1 + S1"/>
    <s v="keramická dlažba"/>
    <n v="13.73"/>
    <x v="0"/>
  </r>
  <r>
    <x v="3"/>
    <s v="4NP"/>
    <x v="0"/>
    <x v="421"/>
    <s v="Požární předsíň - V2 + S2"/>
    <s v="keramická dlažba"/>
    <n v="13.59"/>
    <x v="0"/>
  </r>
  <r>
    <x v="3"/>
    <s v="4NP"/>
    <x v="0"/>
    <x v="422"/>
    <s v="Požární předsíň - V7 + S3"/>
    <s v="keramická dlažba"/>
    <n v="13.23"/>
    <x v="0"/>
  </r>
  <r>
    <x v="3"/>
    <s v="4NP"/>
    <x v="0"/>
    <x v="423"/>
    <s v="Schodiště - severní křídlo"/>
    <s v="keramická dlažba"/>
    <n v="27.41"/>
    <x v="0"/>
  </r>
  <r>
    <x v="3"/>
    <s v="4NP"/>
    <x v="0"/>
    <x v="424"/>
    <s v="Schodiště - jižní křídlo"/>
    <s v="keramická dlažba"/>
    <n v="27.41"/>
    <x v="0"/>
  </r>
  <r>
    <x v="3"/>
    <s v="4NP"/>
    <x v="0"/>
    <x v="425"/>
    <s v="Schodiště - západní křídlo"/>
    <s v="keramická dlažba"/>
    <n v="26.83"/>
    <x v="0"/>
  </r>
  <r>
    <x v="3"/>
    <s v="4NP"/>
    <x v="0"/>
    <x v="426"/>
    <s v="Schodiště - střed"/>
    <s v="keramická dlažba"/>
    <n v="20.260000000000002"/>
    <x v="0"/>
  </r>
  <r>
    <x v="3"/>
    <s v="5NP"/>
    <x v="0"/>
    <x v="854"/>
    <s v="Hala"/>
    <s v="linoleum"/>
    <n v="70.8"/>
    <x v="0"/>
  </r>
  <r>
    <x v="3"/>
    <s v="5NP"/>
    <x v="16"/>
    <x v="855"/>
    <s v="Chodba"/>
    <s v="linoleum"/>
    <n v="33.17"/>
    <x v="0"/>
  </r>
  <r>
    <x v="3"/>
    <s v="5NP"/>
    <x v="16"/>
    <x v="856"/>
    <s v="Chodba"/>
    <s v="linoleum"/>
    <n v="59.57"/>
    <x v="0"/>
  </r>
  <r>
    <x v="3"/>
    <s v="5NP"/>
    <x v="16"/>
    <x v="857"/>
    <s v="Čajová kuchyňka"/>
    <s v="keramická dlažba"/>
    <n v="8.48"/>
    <x v="12"/>
  </r>
  <r>
    <x v="3"/>
    <s v="5NP"/>
    <x v="16"/>
    <x v="858"/>
    <s v="Jídelna"/>
    <s v="linoleum"/>
    <n v="35.479999999999997"/>
    <x v="12"/>
  </r>
  <r>
    <x v="3"/>
    <s v="5NP"/>
    <x v="16"/>
    <x v="859"/>
    <s v="Vyšetřovna"/>
    <s v="linoleum"/>
    <n v="22.28"/>
    <x v="12"/>
  </r>
  <r>
    <x v="3"/>
    <s v="5NP"/>
    <x v="16"/>
    <x v="860"/>
    <s v="Přípravna"/>
    <s v="linoleum"/>
    <n v="21.21"/>
    <x v="12"/>
  </r>
  <r>
    <x v="3"/>
    <s v="5NP"/>
    <x v="16"/>
    <x v="861"/>
    <s v="Dokumentace"/>
    <s v="linoleum"/>
    <n v="10.53"/>
    <x v="4"/>
  </r>
  <r>
    <x v="3"/>
    <s v="5NP"/>
    <x v="16"/>
    <x v="862"/>
    <s v="Denní místnost zaměstnanců"/>
    <s v="linoleum"/>
    <n v="9.58"/>
    <x v="3"/>
  </r>
  <r>
    <x v="3"/>
    <s v="5NP"/>
    <x v="16"/>
    <x v="863"/>
    <s v="Sprchy - personál"/>
    <s v="keramická dlažba"/>
    <n v="3.62"/>
    <x v="3"/>
  </r>
  <r>
    <x v="3"/>
    <s v="5NP"/>
    <x v="16"/>
    <x v="864"/>
    <s v="WC - personál"/>
    <s v="keramická dlažba"/>
    <n v="3.51"/>
    <x v="3"/>
  </r>
  <r>
    <x v="3"/>
    <s v="5NP"/>
    <x v="16"/>
    <x v="865"/>
    <s v="Vrchní sestra"/>
    <s v="linoleum"/>
    <n v="21.43"/>
    <x v="4"/>
  </r>
  <r>
    <x v="3"/>
    <s v="5NP"/>
    <x v="16"/>
    <x v="866"/>
    <s v="Umývárna lékařů"/>
    <s v="linoleum"/>
    <n v="7.66"/>
    <x v="10"/>
  </r>
  <r>
    <x v="3"/>
    <s v="5NP"/>
    <x v="16"/>
    <x v="867"/>
    <s v="Přípravna"/>
    <s v="linoleum"/>
    <n v="8.86"/>
    <x v="10"/>
  </r>
  <r>
    <x v="3"/>
    <s v="5NP"/>
    <x v="16"/>
    <x v="868"/>
    <s v="Zákrokový sál"/>
    <s v="linoleum"/>
    <n v="26.78"/>
    <x v="10"/>
  </r>
  <r>
    <x v="3"/>
    <s v="5NP"/>
    <x v="16"/>
    <x v="869"/>
    <s v="Očista pacienta"/>
    <s v="keramická dlažba"/>
    <n v="11.34"/>
    <x v="12"/>
  </r>
  <r>
    <x v="3"/>
    <s v="5NP"/>
    <x v="16"/>
    <x v="870"/>
    <s v="Čistící místnost + špinavé prádlo"/>
    <s v="keramická dlažba"/>
    <n v="24.02"/>
    <x v="12"/>
  </r>
  <r>
    <x v="3"/>
    <s v="5NP"/>
    <x v="16"/>
    <x v="871"/>
    <s v="Čisté prádlo"/>
    <s v="linoleum"/>
    <n v="9.2799999999999994"/>
    <x v="12"/>
  </r>
  <r>
    <x v="3"/>
    <s v="5NP"/>
    <x v="16"/>
    <x v="872"/>
    <s v="Pokoj 2 lůžka - bezbariér."/>
    <s v="linoleum"/>
    <n v="35.36"/>
    <x v="12"/>
  </r>
  <r>
    <x v="3"/>
    <s v="5NP"/>
    <x v="16"/>
    <x v="873"/>
    <s v="Koupelna - bezbariér."/>
    <s v="keramická dlažba"/>
    <n v="5.57"/>
    <x v="12"/>
  </r>
  <r>
    <x v="3"/>
    <s v="5NP"/>
    <x v="16"/>
    <x v="874"/>
    <s v="Pokoj 3 lůžka"/>
    <s v="linoleum"/>
    <n v="34.21"/>
    <x v="12"/>
  </r>
  <r>
    <x v="3"/>
    <s v="5NP"/>
    <x v="16"/>
    <x v="875"/>
    <s v="Koupelna"/>
    <s v="keramická dlažba"/>
    <n v="4.4400000000000004"/>
    <x v="12"/>
  </r>
  <r>
    <x v="3"/>
    <s v="5NP"/>
    <x v="16"/>
    <x v="876"/>
    <s v="Pokoj 3 lůžka"/>
    <s v="linoleum"/>
    <n v="34.21"/>
    <x v="12"/>
  </r>
  <r>
    <x v="3"/>
    <s v="5NP"/>
    <x v="16"/>
    <x v="877"/>
    <s v="Koupelna"/>
    <s v="keramická dlažba"/>
    <n v="4.4400000000000004"/>
    <x v="12"/>
  </r>
  <r>
    <x v="3"/>
    <s v="5NP"/>
    <x v="16"/>
    <x v="878"/>
    <s v="Pokoj 3 lůžka"/>
    <s v="linoleum"/>
    <n v="31.84"/>
    <x v="12"/>
  </r>
  <r>
    <x v="3"/>
    <s v="5NP"/>
    <x v="16"/>
    <x v="879"/>
    <s v="Koupelna"/>
    <s v="keramická dlažba"/>
    <n v="4.4400000000000004"/>
    <x v="12"/>
  </r>
  <r>
    <x v="3"/>
    <s v="5NP"/>
    <x v="16"/>
    <x v="880"/>
    <s v="Pokoj 3 lůžka"/>
    <s v="linoleum"/>
    <n v="31.82"/>
    <x v="12"/>
  </r>
  <r>
    <x v="3"/>
    <s v="5NP"/>
    <x v="16"/>
    <x v="881"/>
    <s v="Koupelna"/>
    <s v="keramická dlažba"/>
    <n v="4.4400000000000004"/>
    <x v="12"/>
  </r>
  <r>
    <x v="3"/>
    <s v="5NP"/>
    <x v="16"/>
    <x v="882"/>
    <s v="Pokoj 2 lůžka"/>
    <s v="linoleum"/>
    <n v="22.89"/>
    <x v="12"/>
  </r>
  <r>
    <x v="3"/>
    <s v="5NP"/>
    <x v="16"/>
    <x v="883"/>
    <s v="Koupelna"/>
    <s v="keramická dlažba"/>
    <n v="4.4400000000000004"/>
    <x v="12"/>
  </r>
  <r>
    <x v="3"/>
    <s v="5NP"/>
    <x v="16"/>
    <x v="884"/>
    <s v="Pokoj 2 lůžka"/>
    <s v="linoleum"/>
    <n v="24.82"/>
    <x v="12"/>
  </r>
  <r>
    <x v="3"/>
    <s v="5NP"/>
    <x v="16"/>
    <x v="885"/>
    <s v="Koupelna"/>
    <s v="keramická dlažba"/>
    <n v="4.4400000000000004"/>
    <x v="12"/>
  </r>
  <r>
    <x v="3"/>
    <s v="5NP"/>
    <x v="16"/>
    <x v="886"/>
    <s v="Úklid"/>
    <s v="keramická dlažba"/>
    <n v="4.2300000000000004"/>
    <x v="6"/>
  </r>
  <r>
    <x v="3"/>
    <s v="5NP"/>
    <x v="16"/>
    <x v="887"/>
    <s v="Sono (vyšetřovna)"/>
    <s v="linoleum"/>
    <n v="35.03"/>
    <x v="12"/>
  </r>
  <r>
    <x v="3"/>
    <s v="5NP"/>
    <x v="20"/>
    <x v="888"/>
    <s v="Chodba"/>
    <s v="linoleum"/>
    <n v="40.22"/>
    <x v="0"/>
  </r>
  <r>
    <x v="3"/>
    <s v="5NP"/>
    <x v="20"/>
    <x v="889"/>
    <s v="Chodba"/>
    <s v="linoleum"/>
    <n v="36.14"/>
    <x v="0"/>
  </r>
  <r>
    <x v="3"/>
    <s v="5NP"/>
    <x v="20"/>
    <x v="890"/>
    <s v="Převlékací box"/>
    <s v="linoleum"/>
    <n v="6.35"/>
    <x v="3"/>
  </r>
  <r>
    <x v="3"/>
    <s v="5NP"/>
    <x v="20"/>
    <x v="891"/>
    <s v="Porodní box 1"/>
    <s v="linoleum"/>
    <n v="54.2"/>
    <x v="10"/>
  </r>
  <r>
    <x v="3"/>
    <s v="5NP"/>
    <x v="20"/>
    <x v="892"/>
    <s v="Koupelna"/>
    <s v="keramická dlažba"/>
    <n v="4.6900000000000004"/>
    <x v="10"/>
  </r>
  <r>
    <x v="3"/>
    <s v="5NP"/>
    <x v="20"/>
    <x v="893"/>
    <s v="Porodní box 2"/>
    <s v="linoleum"/>
    <n v="48.27"/>
    <x v="10"/>
  </r>
  <r>
    <x v="3"/>
    <s v="5NP"/>
    <x v="20"/>
    <x v="894"/>
    <s v="Koupelna"/>
    <s v="keramická dlažba"/>
    <n v="4.6900000000000004"/>
    <x v="10"/>
  </r>
  <r>
    <x v="3"/>
    <s v="5NP"/>
    <x v="20"/>
    <x v="895"/>
    <s v="Porodní box 3"/>
    <s v="linoleum"/>
    <n v="22.18"/>
    <x v="10"/>
  </r>
  <r>
    <x v="3"/>
    <s v="5NP"/>
    <x v="20"/>
    <x v="896"/>
    <s v="Koupelna"/>
    <s v="keramická dlažba"/>
    <n v="3.74"/>
    <x v="10"/>
  </r>
  <r>
    <x v="3"/>
    <s v="5NP"/>
    <x v="20"/>
    <x v="897"/>
    <s v="Propusť"/>
    <s v="dekontaminační kober."/>
    <n v="5.39"/>
    <x v="10"/>
  </r>
  <r>
    <x v="3"/>
    <s v="5NP"/>
    <x v="20"/>
    <x v="898"/>
    <s v="Sekční  sál"/>
    <s v="linoleum"/>
    <n v="37.159999999999997"/>
    <x v="10"/>
  </r>
  <r>
    <x v="3"/>
    <s v="5NP"/>
    <x v="20"/>
    <x v="899"/>
    <s v="Umývárna lékařů"/>
    <s v="linoleum"/>
    <n v="7.18"/>
    <x v="10"/>
  </r>
  <r>
    <x v="3"/>
    <s v="5NP"/>
    <x v="20"/>
    <x v="900"/>
    <s v="Sklad"/>
    <s v="linoleum"/>
    <n v="1.84"/>
    <x v="12"/>
  </r>
  <r>
    <x v="3"/>
    <s v="5NP"/>
    <x v="20"/>
    <x v="901"/>
    <s v="Sklad"/>
    <s v="linoleum"/>
    <n v="2.54"/>
    <x v="12"/>
  </r>
  <r>
    <x v="3"/>
    <s v="5NP"/>
    <x v="20"/>
    <x v="902"/>
    <s v="Lékaři"/>
    <s v="linoleum"/>
    <n v="14.19"/>
    <x v="4"/>
  </r>
  <r>
    <x v="3"/>
    <s v="5NP"/>
    <x v="20"/>
    <x v="903"/>
    <s v="Koupelna"/>
    <s v="keramická dlažba"/>
    <n v="2.82"/>
    <x v="4"/>
  </r>
  <r>
    <x v="3"/>
    <s v="5NP"/>
    <x v="20"/>
    <x v="904"/>
    <s v="Sklad"/>
    <s v="linoleum"/>
    <n v="5.47"/>
    <x v="12"/>
  </r>
  <r>
    <x v="3"/>
    <s v="5NP"/>
    <x v="20"/>
    <x v="905"/>
    <s v="Čistící místnost + špinavé prádlo"/>
    <s v="keramická dlažba"/>
    <n v="13.64"/>
    <x v="12"/>
  </r>
  <r>
    <x v="3"/>
    <s v="5NP"/>
    <x v="20"/>
    <x v="906"/>
    <s v="Dokumentace"/>
    <s v="linoleum"/>
    <n v="15.21"/>
    <x v="4"/>
  </r>
  <r>
    <x v="3"/>
    <s v="5NP"/>
    <x v="20"/>
    <x v="907"/>
    <s v="Přípravna"/>
    <s v="linoleum"/>
    <n v="14.07"/>
    <x v="12"/>
  </r>
  <r>
    <x v="3"/>
    <s v="5NP"/>
    <x v="20"/>
    <x v="908"/>
    <s v="Příjem rodiček"/>
    <s v="linoleum"/>
    <n v="20.12"/>
    <x v="12"/>
  </r>
  <r>
    <x v="3"/>
    <s v="5NP"/>
    <x v="20"/>
    <x v="909"/>
    <s v="Pobytová místnost "/>
    <s v="linoleum"/>
    <n v="8"/>
    <x v="12"/>
  </r>
  <r>
    <x v="3"/>
    <s v="5NP"/>
    <x v="20"/>
    <x v="910"/>
    <s v="Denní místnost zaměstnanců"/>
    <s v="linoleum"/>
    <n v="6.82"/>
    <x v="3"/>
  </r>
  <r>
    <x v="3"/>
    <s v="5NP"/>
    <x v="20"/>
    <x v="911"/>
    <s v="Koupelna"/>
    <s v="keramická dlažba"/>
    <n v="4.29"/>
    <x v="12"/>
  </r>
  <r>
    <x v="3"/>
    <s v="5NP"/>
    <x v="20"/>
    <x v="912"/>
    <s v="WC - personál"/>
    <s v="keramická dlažba"/>
    <n v="3.21"/>
    <x v="3"/>
  </r>
  <r>
    <x v="3"/>
    <s v="5NP"/>
    <x v="20"/>
    <x v="913"/>
    <s v="WC - personál"/>
    <s v="keramická dlažba"/>
    <n v="3.19"/>
    <x v="3"/>
  </r>
  <r>
    <x v="3"/>
    <s v="5NP"/>
    <x v="20"/>
    <x v="914"/>
    <s v="Čisté prádlo"/>
    <s v="linoleum"/>
    <n v="8.81"/>
    <x v="12"/>
  </r>
  <r>
    <x v="3"/>
    <s v="5NP"/>
    <x v="20"/>
    <x v="915"/>
    <s v="Úklid"/>
    <s v="keramická dlažba"/>
    <n v="3.24"/>
    <x v="6"/>
  </r>
  <r>
    <x v="3"/>
    <s v="5NP"/>
    <x v="20"/>
    <x v="916"/>
    <s v="Úklid"/>
    <s v="keramická dlažba"/>
    <n v="3.58"/>
    <x v="6"/>
  </r>
  <r>
    <x v="3"/>
    <s v="5NP"/>
    <x v="20"/>
    <x v="917"/>
    <s v="Chodba"/>
    <s v="linoleum"/>
    <n v="27.16"/>
    <x v="0"/>
  </r>
  <r>
    <x v="3"/>
    <s v="5NP"/>
    <x v="20"/>
    <x v="918"/>
    <s v="Chodba"/>
    <s v="linoleum"/>
    <n v="59.74"/>
    <x v="0"/>
  </r>
  <r>
    <x v="3"/>
    <s v="5NP"/>
    <x v="20"/>
    <x v="919"/>
    <s v="Pokoj 1 lůžko"/>
    <s v="linoleum"/>
    <n v="25.11"/>
    <x v="12"/>
  </r>
  <r>
    <x v="3"/>
    <s v="5NP"/>
    <x v="20"/>
    <x v="920"/>
    <s v="Koupelna"/>
    <s v="keramická dlažba"/>
    <n v="4.4400000000000004"/>
    <x v="12"/>
  </r>
  <r>
    <x v="3"/>
    <s v="5NP"/>
    <x v="20"/>
    <x v="921"/>
    <s v="Pokoj 1 lůžko"/>
    <s v="linoleum"/>
    <n v="22.32"/>
    <x v="12"/>
  </r>
  <r>
    <x v="3"/>
    <s v="5NP"/>
    <x v="20"/>
    <x v="922"/>
    <s v="Koupelna"/>
    <s v="keramická dlažba"/>
    <n v="4.4400000000000004"/>
    <x v="12"/>
  </r>
  <r>
    <x v="3"/>
    <s v="5NP"/>
    <x v="20"/>
    <x v="923"/>
    <s v="Pokoj 2 lůžka"/>
    <s v="linoleum"/>
    <n v="31.8"/>
    <x v="12"/>
  </r>
  <r>
    <x v="3"/>
    <s v="5NP"/>
    <x v="20"/>
    <x v="924"/>
    <s v="Koupelna"/>
    <s v="keramická dlažba"/>
    <n v="4.4400000000000004"/>
    <x v="12"/>
  </r>
  <r>
    <x v="3"/>
    <s v="5NP"/>
    <x v="20"/>
    <x v="925"/>
    <s v="Pokoj 2 lůžka"/>
    <s v="linoleum"/>
    <n v="31.83"/>
    <x v="12"/>
  </r>
  <r>
    <x v="3"/>
    <s v="5NP"/>
    <x v="20"/>
    <x v="926"/>
    <s v="Koupelna"/>
    <s v="keramická dlažba"/>
    <n v="4.4400000000000004"/>
    <x v="12"/>
  </r>
  <r>
    <x v="3"/>
    <s v="5NP"/>
    <x v="20"/>
    <x v="927"/>
    <s v="Pokoj 3 lůžka"/>
    <s v="linoleum"/>
    <n v="34.200000000000003"/>
    <x v="12"/>
  </r>
  <r>
    <x v="3"/>
    <s v="5NP"/>
    <x v="20"/>
    <x v="928"/>
    <s v="Koupelna"/>
    <s v="keramická dlažba"/>
    <n v="4.4400000000000004"/>
    <x v="12"/>
  </r>
  <r>
    <x v="3"/>
    <s v="5NP"/>
    <x v="20"/>
    <x v="929"/>
    <s v="Pokoj 3 lůžka"/>
    <s v="linoleum"/>
    <n v="34.1"/>
    <x v="12"/>
  </r>
  <r>
    <x v="3"/>
    <s v="5NP"/>
    <x v="20"/>
    <x v="930"/>
    <s v="Koupelna"/>
    <s v="keramická dlažba"/>
    <n v="4.4400000000000004"/>
    <x v="12"/>
  </r>
  <r>
    <x v="3"/>
    <s v="5NP"/>
    <x v="20"/>
    <x v="931"/>
    <s v="Pokoj 2 lůžka - bezberiér."/>
    <s v="linoleum"/>
    <n v="35.03"/>
    <x v="12"/>
  </r>
  <r>
    <x v="3"/>
    <s v="5NP"/>
    <x v="20"/>
    <x v="932"/>
    <s v="Koupelna - bezbariér."/>
    <s v="keramická dlažba"/>
    <n v="5.57"/>
    <x v="12"/>
  </r>
  <r>
    <x v="3"/>
    <s v="5NP"/>
    <x v="20"/>
    <x v="933"/>
    <s v="Čisté prádlo"/>
    <s v="linoleum"/>
    <n v="5.25"/>
    <x v="12"/>
  </r>
  <r>
    <x v="3"/>
    <s v="5NP"/>
    <x v="17"/>
    <x v="934"/>
    <s v="Pokoj pro matku (ÚPN)"/>
    <s v="linoleum"/>
    <n v="26.1"/>
    <x v="12"/>
  </r>
  <r>
    <x v="3"/>
    <s v="5NP"/>
    <x v="17"/>
    <x v="935"/>
    <s v="Koupelna (ÚPN)"/>
    <s v="keramická dlažba"/>
    <n v="3.12"/>
    <x v="12"/>
  </r>
  <r>
    <x v="3"/>
    <s v="5NP"/>
    <x v="17"/>
    <x v="936"/>
    <s v="Čistící místnost + špinavé prádlo (ÚPN)"/>
    <s v="keramická dlažba"/>
    <n v="9.35"/>
    <x v="12"/>
  </r>
  <r>
    <x v="3"/>
    <s v="5NP"/>
    <x v="17"/>
    <x v="937"/>
    <s v="Nedonošenci"/>
    <s v="linoleum"/>
    <n v="19.09"/>
    <x v="12"/>
  </r>
  <r>
    <x v="3"/>
    <s v="5NP"/>
    <x v="17"/>
    <x v="938"/>
    <s v="Koupelna"/>
    <s v="keramická dlažba"/>
    <n v="2.9"/>
    <x v="12"/>
  </r>
  <r>
    <x v="3"/>
    <s v="5NP"/>
    <x v="17"/>
    <x v="939"/>
    <s v="Sledování"/>
    <s v="linoleum"/>
    <n v="18.18"/>
    <x v="12"/>
  </r>
  <r>
    <x v="3"/>
    <s v="5NP"/>
    <x v="20"/>
    <x v="940"/>
    <s v="Koupelna - personál"/>
    <s v="keramická dlažba"/>
    <n v="2.9"/>
    <x v="3"/>
  </r>
  <r>
    <x v="3"/>
    <s v="5NP"/>
    <x v="17"/>
    <x v="941"/>
    <s v="Observační boxy - vyšetřovna"/>
    <s v="linoleum"/>
    <n v="21.37"/>
    <x v="12"/>
  </r>
  <r>
    <x v="3"/>
    <s v="5NP"/>
    <x v="20"/>
    <x v="942"/>
    <s v="WC - personál"/>
    <s v="keramická dlažba"/>
    <n v="3.52"/>
    <x v="3"/>
  </r>
  <r>
    <x v="3"/>
    <s v="5NP"/>
    <x v="20"/>
    <x v="943"/>
    <s v="WC - personál"/>
    <s v="keramická dlažba"/>
    <n v="3.62"/>
    <x v="3"/>
  </r>
  <r>
    <x v="3"/>
    <s v="5NP"/>
    <x v="17"/>
    <x v="944"/>
    <s v="Přípravna"/>
    <s v="linoleum"/>
    <n v="21.55"/>
    <x v="12"/>
  </r>
  <r>
    <x v="3"/>
    <s v="5NP"/>
    <x v="17"/>
    <x v="945"/>
    <s v="Sestra - nedonošenci"/>
    <s v="linoleum"/>
    <n v="10.24"/>
    <x v="12"/>
  </r>
  <r>
    <x v="3"/>
    <s v="5NP"/>
    <x v="20"/>
    <x v="946"/>
    <s v="Denní místnost zaměstnanců"/>
    <s v="linoleum"/>
    <n v="9.4499999999999993"/>
    <x v="3"/>
  </r>
  <r>
    <x v="3"/>
    <s v="5NP"/>
    <x v="17"/>
    <x v="947"/>
    <s v="Denní místnost zaměstnanců"/>
    <s v="linoleum"/>
    <n v="10.38"/>
    <x v="3"/>
  </r>
  <r>
    <x v="3"/>
    <s v="5NP"/>
    <x v="20"/>
    <x v="948"/>
    <s v="Vyšetřovna"/>
    <s v="linoleum"/>
    <n v="18.14"/>
    <x v="12"/>
  </r>
  <r>
    <x v="3"/>
    <s v="5NP"/>
    <x v="20"/>
    <x v="949"/>
    <s v="Jídelna"/>
    <s v="linoleum"/>
    <n v="22.57"/>
    <x v="12"/>
  </r>
  <r>
    <x v="3"/>
    <s v="5NP"/>
    <x v="20"/>
    <x v="950"/>
    <s v="Čajová kuchyňka"/>
    <s v="keramická dlažba"/>
    <n v="6.1"/>
    <x v="12"/>
  </r>
  <r>
    <x v="3"/>
    <s v="5NP"/>
    <x v="20"/>
    <x v="951"/>
    <s v="Čistící místnost"/>
    <s v="marmoleum"/>
    <n v="6"/>
    <x v="12"/>
  </r>
  <r>
    <x v="3"/>
    <s v="5NP"/>
    <x v="16"/>
    <x v="952"/>
    <s v="Lodžie"/>
    <s v="keramická dlažba"/>
    <n v="23.11"/>
    <x v="8"/>
  </r>
  <r>
    <x v="3"/>
    <s v="5NP"/>
    <x v="20"/>
    <x v="953"/>
    <s v="Lodžie"/>
    <s v="keramická dlažba"/>
    <n v="23.11"/>
    <x v="8"/>
  </r>
  <r>
    <x v="3"/>
    <s v="5NP"/>
    <x v="0"/>
    <x v="954"/>
    <s v="Požární předsíň - V1 + S1"/>
    <s v="keramická dlažba"/>
    <n v="13.73"/>
    <x v="0"/>
  </r>
  <r>
    <x v="3"/>
    <s v="5NP"/>
    <x v="0"/>
    <x v="955"/>
    <s v="Požární předsíň - V2 + S2"/>
    <s v="keramická dlažba"/>
    <n v="13.58"/>
    <x v="0"/>
  </r>
  <r>
    <x v="3"/>
    <s v="5NP"/>
    <x v="0"/>
    <x v="956"/>
    <s v="Požární předsíň - V7"/>
    <s v="keramická dlažba"/>
    <n v="13.23"/>
    <x v="0"/>
  </r>
  <r>
    <x v="3"/>
    <s v="5NP"/>
    <x v="0"/>
    <x v="957"/>
    <s v="Schodiště - severní křídlo"/>
    <s v="keramická dlažba"/>
    <n v="27.46"/>
    <x v="0"/>
  </r>
  <r>
    <x v="3"/>
    <s v="5NP"/>
    <x v="0"/>
    <x v="958"/>
    <s v="Schodiště - jižní křídlo"/>
    <s v="keramická dlažba"/>
    <n v="27.39"/>
    <x v="0"/>
  </r>
  <r>
    <x v="3"/>
    <s v="5NP"/>
    <x v="0"/>
    <x v="959"/>
    <s v="Schodiště - západní křídlo"/>
    <s v="keramická dlažba"/>
    <n v="26.83"/>
    <x v="0"/>
  </r>
  <r>
    <x v="3"/>
    <s v="5NP"/>
    <x v="0"/>
    <x v="960"/>
    <s v="Schodiště - střed"/>
    <s v="keramická dlažba"/>
    <n v="20.260000000000002"/>
    <x v="0"/>
  </r>
  <r>
    <x v="3"/>
    <s v="6NP"/>
    <x v="0"/>
    <x v="961"/>
    <s v="Hala"/>
    <s v="linoleum"/>
    <n v="36.159999999999997"/>
    <x v="0"/>
  </r>
  <r>
    <x v="3"/>
    <s v="6NP"/>
    <x v="0"/>
    <x v="962"/>
    <s v="Úklid"/>
    <s v="keramická dlažba"/>
    <n v="3.28"/>
    <x v="6"/>
  </r>
  <r>
    <x v="3"/>
    <s v="6NP"/>
    <x v="0"/>
    <x v="963"/>
    <s v="Foyer"/>
    <s v="keramická dlažba"/>
    <n v="10.91"/>
    <x v="9"/>
  </r>
  <r>
    <x v="3"/>
    <s v="6NP"/>
    <x v="0"/>
    <x v="964"/>
    <s v="Bezbariér. WC"/>
    <s v="keramická dlažba"/>
    <n v="6.64"/>
    <x v="0"/>
  </r>
  <r>
    <x v="3"/>
    <s v="6NP"/>
    <x v="0"/>
    <x v="965"/>
    <s v="Meditační místnost"/>
    <s v="keramická dlažba"/>
    <n v="54.11"/>
    <x v="13"/>
  </r>
  <r>
    <x v="3"/>
    <s v="6NP"/>
    <x v="0"/>
    <x v="966"/>
    <s v="Sklad"/>
    <s v="keramická dlažba"/>
    <n v="4.01"/>
    <x v="8"/>
  </r>
  <r>
    <x v="3"/>
    <s v="6NP"/>
    <x v="0"/>
    <x v="967"/>
    <s v="Sklad nářadí"/>
    <s v="keramická dlažba"/>
    <n v="23.82"/>
    <x v="8"/>
  </r>
  <r>
    <x v="3"/>
    <s v="6NP"/>
    <x v="0"/>
    <x v="968"/>
    <s v="Sklad"/>
    <s v="beton + nátěr"/>
    <n v="27.25"/>
    <x v="8"/>
  </r>
  <r>
    <x v="3"/>
    <s v="6NP"/>
    <x v="0"/>
    <x v="969"/>
    <s v="Požární předsíň - S2"/>
    <s v="keramická dlažba"/>
    <n v="23.6"/>
    <x v="0"/>
  </r>
  <r>
    <x v="3"/>
    <s v="6NP"/>
    <x v="0"/>
    <x v="970"/>
    <s v="Požární předsíň - S3"/>
    <s v="keramická dlažba"/>
    <n v="21.45"/>
    <x v="0"/>
  </r>
  <r>
    <x v="3"/>
    <s v="6NP"/>
    <x v="0"/>
    <x v="958"/>
    <s v="Schodiště - jižní křídlo"/>
    <s v="keramická dlažba"/>
    <n v="27.41"/>
    <x v="0"/>
  </r>
  <r>
    <x v="3"/>
    <s v="6NP"/>
    <x v="0"/>
    <x v="959"/>
    <s v="Schodiště - západní křídlo"/>
    <s v="keramická dlažba"/>
    <n v="26.84"/>
    <x v="0"/>
  </r>
  <r>
    <x v="3"/>
    <s v="6NP"/>
    <x v="0"/>
    <x v="960"/>
    <s v="Schodiště - střed"/>
    <s v="keramická dlažba"/>
    <n v="20.260000000000002"/>
    <x v="0"/>
  </r>
  <r>
    <x v="4"/>
    <s v="1PP"/>
    <x v="21"/>
    <x v="971"/>
    <s v="Zádveří"/>
    <s v="beton + nátěr"/>
    <n v="5.59"/>
    <x v="4"/>
  </r>
  <r>
    <x v="4"/>
    <s v="1PP"/>
    <x v="21"/>
    <x v="972"/>
    <s v="Chodba"/>
    <s v="beton + nátěr"/>
    <n v="45.95"/>
    <x v="0"/>
  </r>
  <r>
    <x v="4"/>
    <s v="1PP"/>
    <x v="21"/>
    <x v="973"/>
    <s v="Sklad špinavého prádla   "/>
    <s v="beton + nátěr"/>
    <n v="50.53"/>
    <x v="7"/>
  </r>
  <r>
    <x v="4"/>
    <s v="1PP"/>
    <x v="21"/>
    <x v="974"/>
    <s v="Sklad tříděného odpadu"/>
    <s v="beton + nátěr"/>
    <n v="64.83"/>
    <x v="15"/>
  </r>
  <r>
    <x v="4"/>
    <s v="1PP"/>
    <x v="21"/>
    <x v="975"/>
    <s v="Sklad chlazeného odpadu"/>
    <s v="keramická dlažba"/>
    <n v="12.24"/>
    <x v="15"/>
  </r>
  <r>
    <x v="4"/>
    <s v="1PP"/>
    <x v="21"/>
    <x v="976"/>
    <s v="Sklad odpadu"/>
    <s v="beton + nátěr"/>
    <n v="53.07"/>
    <x v="15"/>
  </r>
  <r>
    <x v="4"/>
    <s v="1PP"/>
    <x v="21"/>
    <x v="977"/>
    <s v="Úklid"/>
    <s v="keramická dlažba"/>
    <n v="4.4000000000000004"/>
    <x v="6"/>
  </r>
  <r>
    <x v="4"/>
    <s v="1PP"/>
    <x v="21"/>
    <x v="978"/>
    <s v="Předšíň"/>
    <s v="keramická dlažba"/>
    <n v="2.1800000000000002"/>
    <x v="4"/>
  </r>
  <r>
    <x v="4"/>
    <s v="1PP"/>
    <x v="21"/>
    <x v="979"/>
    <s v="WC"/>
    <s v="keramická dlažba"/>
    <n v="1.99"/>
    <x v="4"/>
  </r>
  <r>
    <x v="4"/>
    <s v="1PP"/>
    <x v="21"/>
    <x v="980"/>
    <s v="Výtah"/>
    <s v="beton + nátěr"/>
    <n v="7.58"/>
    <x v="1"/>
  </r>
  <r>
    <x v="4"/>
    <s v="1NP"/>
    <x v="21"/>
    <x v="0"/>
    <s v="Chodba"/>
    <s v="linoleum"/>
    <n v="165.62"/>
    <x v="0"/>
  </r>
  <r>
    <x v="4"/>
    <s v="1NP"/>
    <x v="21"/>
    <x v="1"/>
    <s v="Chodba"/>
    <s v="linoleum"/>
    <n v="21.83"/>
    <x v="0"/>
  </r>
  <r>
    <x v="4"/>
    <s v="1NP"/>
    <x v="21"/>
    <x v="2"/>
    <s v="Chodba"/>
    <s v="linoleum"/>
    <n v="14.58"/>
    <x v="0"/>
  </r>
  <r>
    <x v="4"/>
    <s v="1NP"/>
    <x v="21"/>
    <x v="3"/>
    <s v="Schodiště"/>
    <s v="keramická dlažba"/>
    <n v="7.69"/>
    <x v="0"/>
  </r>
  <r>
    <x v="4"/>
    <s v="1NP"/>
    <x v="21"/>
    <x v="340"/>
    <s v="Chodba"/>
    <s v="linoleum"/>
    <n v="10.220000000000001"/>
    <x v="0"/>
  </r>
  <r>
    <x v="4"/>
    <s v="1NP"/>
    <x v="21"/>
    <x v="341"/>
    <s v="Sklad čistého prádla"/>
    <s v="linoleum"/>
    <n v="16.13"/>
    <x v="7"/>
  </r>
  <r>
    <x v="4"/>
    <s v="1NP"/>
    <x v="21"/>
    <x v="342"/>
    <s v="Sklad MTZ"/>
    <s v="linoleum"/>
    <n v="154.66999999999999"/>
    <x v="16"/>
  </r>
  <r>
    <x v="4"/>
    <s v="1NP"/>
    <x v="21"/>
    <x v="343"/>
    <s v="Kancelář MTZ"/>
    <s v="linoleum"/>
    <n v="18.91"/>
    <x v="4"/>
  </r>
  <r>
    <x v="4"/>
    <s v="1NP"/>
    <x v="21"/>
    <x v="344"/>
    <s v="Úklid"/>
    <s v="keramická dlažba"/>
    <n v="4.12"/>
    <x v="6"/>
  </r>
  <r>
    <x v="4"/>
    <s v="1NP"/>
    <x v="21"/>
    <x v="4"/>
    <s v="Rampa + schodiště"/>
    <s v="keramická dlažba"/>
    <n v="28.4"/>
    <x v="0"/>
  </r>
  <r>
    <x v="4"/>
    <s v="1NP"/>
    <x v="21"/>
    <x v="39"/>
    <s v="Chodba"/>
    <s v="linoleum"/>
    <n v="29.71"/>
    <x v="0"/>
  </r>
  <r>
    <x v="4"/>
    <s v="2NP"/>
    <x v="21"/>
    <x v="37"/>
    <s v="Chodba"/>
    <s v="linoleum"/>
    <n v="75.209999999999994"/>
    <x v="0"/>
  </r>
  <r>
    <x v="4"/>
    <s v="2NP"/>
    <x v="21"/>
    <x v="38"/>
    <s v="Chodba"/>
    <s v="linoleum"/>
    <n v="12.01"/>
    <x v="0"/>
  </r>
  <r>
    <x v="4"/>
    <s v="2NP"/>
    <x v="21"/>
    <x v="981"/>
    <s v="Spisovna"/>
    <s v="linoleum"/>
    <n v="9.16"/>
    <x v="9"/>
  </r>
  <r>
    <x v="4"/>
    <s v="2NP"/>
    <x v="21"/>
    <x v="45"/>
    <s v="Podatelna"/>
    <s v="linoleum"/>
    <n v="15.82"/>
    <x v="4"/>
  </r>
  <r>
    <x v="4"/>
    <s v="2NP"/>
    <x v="21"/>
    <x v="46"/>
    <s v="Lékařský pokoj"/>
    <s v="linoleum"/>
    <n v="14.39"/>
    <x v="4"/>
  </r>
  <r>
    <x v="4"/>
    <s v="2NP"/>
    <x v="21"/>
    <x v="47"/>
    <s v="Kancelář techniků "/>
    <s v="linoleum"/>
    <n v="16.09"/>
    <x v="4"/>
  </r>
  <r>
    <x v="4"/>
    <s v="2NP"/>
    <x v="21"/>
    <x v="48"/>
    <s v="Kancelář techniků "/>
    <s v="linoleum"/>
    <n v="15.1"/>
    <x v="4"/>
  </r>
  <r>
    <x v="4"/>
    <s v="2NP"/>
    <x v="21"/>
    <x v="49"/>
    <s v="Kancelář techniků "/>
    <s v="linoleum"/>
    <n v="19.489999999999998"/>
    <x v="4"/>
  </r>
  <r>
    <x v="4"/>
    <s v="2NP"/>
    <x v="21"/>
    <x v="50"/>
    <s v="Chodba"/>
    <s v="linoleum"/>
    <n v="26.7"/>
    <x v="0"/>
  </r>
  <r>
    <x v="4"/>
    <s v="2NP"/>
    <x v="21"/>
    <x v="51"/>
    <s v="Kancelář techniků "/>
    <s v="linoleum"/>
    <n v="26.83"/>
    <x v="4"/>
  </r>
  <r>
    <x v="4"/>
    <s v="2NP"/>
    <x v="7"/>
    <x v="52"/>
    <s v="Dokumentace"/>
    <s v="linoleum"/>
    <n v="10.96"/>
    <x v="4"/>
  </r>
  <r>
    <x v="4"/>
    <s v="2NP"/>
    <x v="21"/>
    <x v="53"/>
    <s v="Kuchyňka "/>
    <s v="linoleum"/>
    <n v="6.6"/>
    <x v="4"/>
  </r>
  <r>
    <x v="4"/>
    <s v="2NP"/>
    <x v="21"/>
    <x v="54"/>
    <s v="Úklid"/>
    <s v="keramická dlažba"/>
    <n v="2.02"/>
    <x v="6"/>
  </r>
  <r>
    <x v="4"/>
    <s v="2NP"/>
    <x v="21"/>
    <x v="55"/>
    <s v="WC - personál"/>
    <s v="keramická dlažba"/>
    <n v="4.7699999999999996"/>
    <x v="3"/>
  </r>
  <r>
    <x v="4"/>
    <s v="2NP"/>
    <x v="21"/>
    <x v="27"/>
    <s v="WC - personál"/>
    <s v="keramická dlažba"/>
    <n v="5.21"/>
    <x v="3"/>
  </r>
  <r>
    <x v="5"/>
    <s v="1NP"/>
    <x v="22"/>
    <x v="971"/>
    <s v="Šatna"/>
    <s v="marmoleum"/>
    <n v="8.64"/>
    <x v="4"/>
  </r>
  <r>
    <x v="5"/>
    <s v="1NP"/>
    <x v="22"/>
    <x v="972"/>
    <s v="Vrátnice"/>
    <s v="marmoleum"/>
    <n v="13.64"/>
    <x v="4"/>
  </r>
  <r>
    <x v="5"/>
    <s v="1NP"/>
    <x v="22"/>
    <x v="982"/>
    <s v="Denní místnost zaměstnanců"/>
    <s v="marmoleum"/>
    <n v="4.87"/>
    <x v="4"/>
  </r>
  <r>
    <x v="5"/>
    <s v="1NP"/>
    <x v="22"/>
    <x v="983"/>
    <s v="Sprchy   "/>
    <s v="marmoleum"/>
    <n v="1.48"/>
    <x v="4"/>
  </r>
  <r>
    <x v="5"/>
    <s v="1NP"/>
    <x v="22"/>
    <x v="977"/>
    <s v="Předsíň"/>
    <s v="marmoleum"/>
    <n v="1.98"/>
    <x v="4"/>
  </r>
  <r>
    <x v="5"/>
    <s v="1NP"/>
    <x v="22"/>
    <x v="978"/>
    <s v="WC"/>
    <s v="marmoleum"/>
    <n v="1.48"/>
    <x v="4"/>
  </r>
  <r>
    <x v="6"/>
    <s v="1NP"/>
    <x v="23"/>
    <x v="984"/>
    <s v="Spisovna"/>
    <s v="linoleum"/>
    <n v="17.5"/>
    <x v="9"/>
  </r>
  <r>
    <x v="6"/>
    <s v="1NP"/>
    <x v="23"/>
    <x v="985"/>
    <s v="Spisovna"/>
    <s v="linoleum"/>
    <n v="11.4"/>
    <x v="9"/>
  </r>
  <r>
    <x v="6"/>
    <s v="1NP"/>
    <x v="23"/>
    <x v="986"/>
    <s v="Předsíň WC personál"/>
    <s v="keramická dlažba"/>
    <n v="2"/>
    <x v="3"/>
  </r>
  <r>
    <x v="6"/>
    <s v="1NP"/>
    <x v="23"/>
    <x v="987"/>
    <s v="WC - personál"/>
    <s v="keramická dlažba"/>
    <n v="1.3"/>
    <x v="3"/>
  </r>
  <r>
    <x v="6"/>
    <s v="1NP"/>
    <x v="23"/>
    <x v="988"/>
    <s v="Předsíň WC personál "/>
    <s v="keramická dlažba"/>
    <n v="2.2000000000000002"/>
    <x v="3"/>
  </r>
  <r>
    <x v="6"/>
    <s v="1NP"/>
    <x v="23"/>
    <x v="989"/>
    <s v="WC - personál"/>
    <s v="keramická dlažba"/>
    <n v="1.7"/>
    <x v="3"/>
  </r>
  <r>
    <x v="6"/>
    <s v="1NP"/>
    <x v="23"/>
    <x v="990"/>
    <s v="Kancelář"/>
    <s v="linoleum"/>
    <n v="17.100000000000001"/>
    <x v="4"/>
  </r>
  <r>
    <x v="6"/>
    <s v="1NP"/>
    <x v="23"/>
    <x v="991"/>
    <s v="Kancelář lékaře "/>
    <s v="linoleum"/>
    <n v="12.3"/>
    <x v="4"/>
  </r>
  <r>
    <x v="6"/>
    <s v="1NP"/>
    <x v="23"/>
    <x v="992"/>
    <s v="Kancelář laborantů "/>
    <s v="linoleum"/>
    <n v="19.899999999999999"/>
    <x v="4"/>
  </r>
  <r>
    <x v="6"/>
    <s v="1NP"/>
    <x v="23"/>
    <x v="993"/>
    <s v="Chodba "/>
    <s v="keramická dlažba"/>
    <n v="5.0999999999999996"/>
    <x v="0"/>
  </r>
  <r>
    <x v="6"/>
    <s v="1NP"/>
    <x v="23"/>
    <x v="994"/>
    <s v="Chodba "/>
    <s v="keramická dlažba"/>
    <n v="7.3"/>
    <x v="0"/>
  </r>
  <r>
    <x v="6"/>
    <s v="1NP"/>
    <x v="23"/>
    <x v="995"/>
    <s v="Schodiště "/>
    <s v="keramická dlažba"/>
    <n v="6.4"/>
    <x v="0"/>
  </r>
  <r>
    <x v="6"/>
    <s v="1NP"/>
    <x v="23"/>
    <x v="996"/>
    <s v="Chodba "/>
    <s v="keramická dlažba"/>
    <n v="5"/>
    <x v="0"/>
  </r>
  <r>
    <x v="7"/>
    <s v="1PP"/>
    <x v="0"/>
    <x v="120"/>
    <s v="Chodba"/>
    <s v="keramická dlažba"/>
    <n v="60.8"/>
    <x v="0"/>
  </r>
  <r>
    <x v="7"/>
    <s v="1PP"/>
    <x v="21"/>
    <x v="997"/>
    <s v="Technické"/>
    <s v="linoleum"/>
    <n v="7"/>
    <x v="8"/>
  </r>
  <r>
    <x v="7"/>
    <s v="1PP"/>
    <x v="0"/>
    <x v="998"/>
    <s v="Výtah"/>
    <s v="linoleum"/>
    <n v="6.8"/>
    <x v="1"/>
  </r>
  <r>
    <x v="7"/>
    <s v="1PP"/>
    <x v="24"/>
    <x v="999"/>
    <s v="Chodba"/>
    <s v="keramická dlažba"/>
    <n v="14.1"/>
    <x v="0"/>
  </r>
  <r>
    <x v="7"/>
    <s v="1PP"/>
    <x v="24"/>
    <x v="1000"/>
    <s v="Předsíň WC personál"/>
    <s v="linoleum"/>
    <n v="3"/>
    <x v="3"/>
  </r>
  <r>
    <x v="7"/>
    <s v="1PP"/>
    <x v="24"/>
    <x v="1001"/>
    <s v="WC - personál"/>
    <s v="keramická dlažba"/>
    <n v="1.5"/>
    <x v="3"/>
  </r>
  <r>
    <x v="7"/>
    <s v="1PP"/>
    <x v="24"/>
    <x v="1002"/>
    <s v="Sprchy - personál"/>
    <s v="keramická dlažba"/>
    <n v="1.5"/>
    <x v="3"/>
  </r>
  <r>
    <x v="7"/>
    <s v="1PP"/>
    <x v="24"/>
    <x v="1003"/>
    <s v="Sklad"/>
    <s v="linoleum"/>
    <n v="20.7"/>
    <x v="7"/>
  </r>
  <r>
    <x v="7"/>
    <s v="1PP"/>
    <x v="24"/>
    <x v="1004"/>
    <s v="Úklid"/>
    <s v="linoleum"/>
    <n v="9.6"/>
    <x v="6"/>
  </r>
  <r>
    <x v="7"/>
    <s v="1PP"/>
    <x v="24"/>
    <x v="1005"/>
    <s v="Sklad"/>
    <s v="linoleum"/>
    <n v="31.3"/>
    <x v="7"/>
  </r>
  <r>
    <x v="7"/>
    <s v="1PP"/>
    <x v="24"/>
    <x v="1006"/>
    <s v="Sklad"/>
    <s v="linoleum"/>
    <n v="16.399999999999999"/>
    <x v="7"/>
  </r>
  <r>
    <x v="7"/>
    <s v="1PP"/>
    <x v="24"/>
    <x v="1007"/>
    <s v="Šatna muži"/>
    <s v="linoleum"/>
    <n v="11.7"/>
    <x v="4"/>
  </r>
  <r>
    <x v="7"/>
    <s v="1PP"/>
    <x v="24"/>
    <x v="1008"/>
    <s v="Sklad"/>
    <s v="linoleum"/>
    <n v="16.399999999999999"/>
    <x v="7"/>
  </r>
  <r>
    <x v="7"/>
    <s v="1PP"/>
    <x v="24"/>
    <x v="1009"/>
    <s v="Kancelář"/>
    <s v="linoleum"/>
    <n v="29.4"/>
    <x v="4"/>
  </r>
  <r>
    <x v="7"/>
    <s v="1PP"/>
    <x v="24"/>
    <x v="1010"/>
    <s v="Kancelář"/>
    <s v="linoleum"/>
    <n v="31.3"/>
    <x v="4"/>
  </r>
  <r>
    <x v="7"/>
    <s v="1PP"/>
    <x v="21"/>
    <x v="1011"/>
    <s v="Technické"/>
    <s v="linoleum"/>
    <n v="9.3000000000000007"/>
    <x v="8"/>
  </r>
  <r>
    <x v="7"/>
    <s v="1PP"/>
    <x v="24"/>
    <x v="1012"/>
    <s v="Předsíň WC personál"/>
    <s v="keramická dlažba"/>
    <n v="1.2"/>
    <x v="3"/>
  </r>
  <r>
    <x v="7"/>
    <s v="1PP"/>
    <x v="24"/>
    <x v="1013"/>
    <s v="WC - personál"/>
    <s v="keramická dlažba"/>
    <n v="2.2999999999999998"/>
    <x v="3"/>
  </r>
  <r>
    <x v="7"/>
    <s v="1PP"/>
    <x v="24"/>
    <x v="1014"/>
    <s v="Předsíň WC personál"/>
    <s v="keramická dlažba"/>
    <n v="1.9"/>
    <x v="3"/>
  </r>
  <r>
    <x v="7"/>
    <s v="1PP"/>
    <x v="24"/>
    <x v="1015"/>
    <s v="WC - personál"/>
    <s v="keramická dlažba"/>
    <n v="1.6"/>
    <x v="3"/>
  </r>
  <r>
    <x v="7"/>
    <s v="1PP"/>
    <x v="0"/>
    <x v="1016"/>
    <s v="Schodiště"/>
    <s v="keramická dlažba"/>
    <n v="4"/>
    <x v="0"/>
  </r>
  <r>
    <x v="7"/>
    <s v="1NP"/>
    <x v="0"/>
    <x v="0"/>
    <s v="Schodiště"/>
    <s v="keramická dlažba"/>
    <n v="25.1"/>
    <x v="0"/>
  </r>
  <r>
    <x v="7"/>
    <s v="1NP"/>
    <x v="0"/>
    <x v="1"/>
    <s v="Chodba"/>
    <s v="keramická dlažba"/>
    <n v="19.2"/>
    <x v="0"/>
  </r>
  <r>
    <x v="7"/>
    <s v="1NP"/>
    <x v="24"/>
    <x v="30"/>
    <s v="Odběrová místnost"/>
    <s v="linoleum"/>
    <n v="17.7"/>
    <x v="2"/>
  </r>
  <r>
    <x v="7"/>
    <s v="1NP"/>
    <x v="0"/>
    <x v="39"/>
    <s v="Schodiště "/>
    <s v="keramická dlažba"/>
    <n v="16.399999999999999"/>
    <x v="0"/>
  </r>
  <r>
    <x v="7"/>
    <s v="1NP"/>
    <x v="24"/>
    <x v="40"/>
    <s v="Laboratoř "/>
    <s v="linoleum"/>
    <n v="16.600000000000001"/>
    <x v="2"/>
  </r>
  <r>
    <x v="7"/>
    <s v="1NP"/>
    <x v="24"/>
    <x v="41"/>
    <s v="Laboratoř "/>
    <s v="linoleum"/>
    <n v="16.899999999999999"/>
    <x v="2"/>
  </r>
  <r>
    <x v="7"/>
    <s v="1NP"/>
    <x v="24"/>
    <x v="6"/>
    <s v="Laboratoř "/>
    <s v="linoleum"/>
    <n v="12.5"/>
    <x v="2"/>
  </r>
  <r>
    <x v="7"/>
    <s v="1NP"/>
    <x v="24"/>
    <x v="7"/>
    <s v="Laboratoř "/>
    <s v="linoleum"/>
    <n v="31.8"/>
    <x v="2"/>
  </r>
  <r>
    <x v="7"/>
    <s v="1NP"/>
    <x v="24"/>
    <x v="8"/>
    <s v="Denní místnost zaměstnanců"/>
    <s v="linoleum"/>
    <n v="9.9"/>
    <x v="3"/>
  </r>
  <r>
    <x v="7"/>
    <s v="1NP"/>
    <x v="24"/>
    <x v="9"/>
    <s v="Denní místnost zaměstnanců"/>
    <s v="linoleum"/>
    <n v="10.1"/>
    <x v="3"/>
  </r>
  <r>
    <x v="7"/>
    <s v="1NP"/>
    <x v="24"/>
    <x v="10"/>
    <s v="Chodba"/>
    <s v="keramická dlažba"/>
    <n v="33.5"/>
    <x v="0"/>
  </r>
  <r>
    <x v="7"/>
    <s v="1NP"/>
    <x v="24"/>
    <x v="11"/>
    <s v="Kancelář"/>
    <s v="linoleum"/>
    <n v="10.1"/>
    <x v="4"/>
  </r>
  <r>
    <x v="7"/>
    <s v="1NP"/>
    <x v="24"/>
    <x v="12"/>
    <s v="Předsíň WC personál"/>
    <s v="linoleum"/>
    <n v="3.9"/>
    <x v="3"/>
  </r>
  <r>
    <x v="7"/>
    <s v="1NP"/>
    <x v="24"/>
    <x v="13"/>
    <s v="Laboratoř "/>
    <s v="linoleum"/>
    <n v="8.6999999999999993"/>
    <x v="2"/>
  </r>
  <r>
    <x v="7"/>
    <s v="1NP"/>
    <x v="24"/>
    <x v="14"/>
    <s v="Laboratoř "/>
    <s v="linoleum"/>
    <n v="6.8"/>
    <x v="2"/>
  </r>
  <r>
    <x v="7"/>
    <s v="1NP"/>
    <x v="0"/>
    <x v="15"/>
    <s v="Společné prostory"/>
    <s v="linoleum"/>
    <n v="3.4"/>
    <x v="2"/>
  </r>
  <r>
    <x v="7"/>
    <s v="1NP"/>
    <x v="24"/>
    <x v="19"/>
    <s v="Sprchy - personál"/>
    <s v="keramická dlažba"/>
    <n v="1.6"/>
    <x v="3"/>
  </r>
  <r>
    <x v="7"/>
    <s v="1NP"/>
    <x v="24"/>
    <x v="20"/>
    <s v="WC - personál"/>
    <s v="keramická dlažba"/>
    <n v="1.6"/>
    <x v="3"/>
  </r>
  <r>
    <x v="8"/>
    <s v="1PP"/>
    <x v="0"/>
    <x v="1017"/>
    <s v="Schodiště "/>
    <s v="keramická dlažba"/>
    <n v="4.8"/>
    <x v="0"/>
  </r>
  <r>
    <x v="8"/>
    <s v="1PP"/>
    <x v="25"/>
    <x v="1018"/>
    <s v="Spisovna"/>
    <s v="linoleum"/>
    <n v="33.4"/>
    <x v="9"/>
  </r>
  <r>
    <x v="8"/>
    <s v="1PP"/>
    <x v="0"/>
    <x v="1019"/>
    <s v="Chodba "/>
    <s v="keramická dlažba"/>
    <n v="52.5"/>
    <x v="0"/>
  </r>
  <r>
    <x v="8"/>
    <s v="1PP"/>
    <x v="25"/>
    <x v="1020"/>
    <s v="Šatna - personál"/>
    <s v="linoleum"/>
    <n v="30.7"/>
    <x v="4"/>
  </r>
  <r>
    <x v="8"/>
    <s v="1PP"/>
    <x v="25"/>
    <x v="1021"/>
    <s v="Místnost pro zemřelé"/>
    <s v="linoleum"/>
    <n v="15.7"/>
    <x v="12"/>
  </r>
  <r>
    <x v="8"/>
    <s v="1PP"/>
    <x v="25"/>
    <x v="1022"/>
    <s v="Lékařský pokoj"/>
    <s v="linoleum"/>
    <n v="23"/>
    <x v="4"/>
  </r>
  <r>
    <x v="8"/>
    <s v="1PP"/>
    <x v="26"/>
    <x v="1023"/>
    <s v="sklad"/>
    <s v="linoleum"/>
    <n v="15.6"/>
    <x v="7"/>
  </r>
  <r>
    <x v="8"/>
    <s v="1PP"/>
    <x v="26"/>
    <x v="1024"/>
    <s v="Pokoj psychologa"/>
    <s v="linoleum"/>
    <n v="23"/>
    <x v="7"/>
  </r>
  <r>
    <x v="8"/>
    <s v="1PP"/>
    <x v="26"/>
    <x v="1025"/>
    <s v="Ambulance psychologa"/>
    <s v="linoleum"/>
    <n v="15.7"/>
    <x v="7"/>
  </r>
  <r>
    <x v="8"/>
    <s v="1PP"/>
    <x v="26"/>
    <x v="1026"/>
    <s v="Ambulance "/>
    <s v="linoleum"/>
    <n v="13.1"/>
    <x v="5"/>
  </r>
  <r>
    <x v="8"/>
    <s v="1PP"/>
    <x v="26"/>
    <x v="1027"/>
    <s v="Sesterna "/>
    <s v="linoleum"/>
    <n v="15.8"/>
    <x v="5"/>
  </r>
  <r>
    <x v="8"/>
    <s v="1PP"/>
    <x v="26"/>
    <x v="1028"/>
    <s v="Čekárna"/>
    <s v="linoleum"/>
    <n v="30.8"/>
    <x v="0"/>
  </r>
  <r>
    <x v="8"/>
    <s v="1PP"/>
    <x v="26"/>
    <x v="1029"/>
    <s v="Chodba "/>
    <s v="keramická dlažba"/>
    <n v="27.4"/>
    <x v="0"/>
  </r>
  <r>
    <x v="8"/>
    <s v="1PP"/>
    <x v="26"/>
    <x v="1030"/>
    <s v="umývárna pacienti"/>
    <s v="keramická dlažba"/>
    <n v="6.2"/>
    <x v="5"/>
  </r>
  <r>
    <x v="8"/>
    <s v="1PP"/>
    <x v="26"/>
    <x v="1031"/>
    <s v="WC - pacienti "/>
    <s v="keramická dlažba"/>
    <n v="1"/>
    <x v="5"/>
  </r>
  <r>
    <x v="8"/>
    <s v="1PP"/>
    <x v="26"/>
    <x v="1032"/>
    <s v="WC - pacienti "/>
    <s v="keramická dlažba"/>
    <n v="5.3"/>
    <x v="5"/>
  </r>
  <r>
    <x v="8"/>
    <s v="1PP"/>
    <x v="26"/>
    <x v="1033"/>
    <s v="Spisovna"/>
    <s v="linoleum"/>
    <n v="20.6"/>
    <x v="9"/>
  </r>
  <r>
    <x v="8"/>
    <s v="1PP"/>
    <x v="26"/>
    <x v="1034"/>
    <s v="Šatna"/>
    <s v="linoleum"/>
    <n v="14"/>
    <x v="4"/>
  </r>
  <r>
    <x v="8"/>
    <s v="1PP"/>
    <x v="26"/>
    <x v="1035"/>
    <s v="WC - personál"/>
    <s v="keramická dlažba"/>
    <n v="3.2"/>
    <x v="3"/>
  </r>
  <r>
    <x v="8"/>
    <s v="1PP"/>
    <x v="25"/>
    <x v="1036"/>
    <s v="WC - personál"/>
    <s v="keramická dlažba"/>
    <n v="3.2"/>
    <x v="3"/>
  </r>
  <r>
    <x v="8"/>
    <s v="1PP"/>
    <x v="26"/>
    <x v="1037"/>
    <s v="Chodba "/>
    <s v="keramická dlažba"/>
    <n v="30.4"/>
    <x v="0"/>
  </r>
  <r>
    <x v="8"/>
    <s v="1PP"/>
    <x v="25"/>
    <x v="1038"/>
    <s v="Šatna ženy"/>
    <s v="linoleum"/>
    <n v="21"/>
    <x v="4"/>
  </r>
  <r>
    <x v="8"/>
    <s v="1PP"/>
    <x v="25"/>
    <x v="1039"/>
    <s v="Koupelna"/>
    <s v="linoleum"/>
    <n v="2"/>
    <x v="3"/>
  </r>
  <r>
    <x v="8"/>
    <s v="1PP"/>
    <x v="25"/>
    <x v="1024"/>
    <s v="šatna muži"/>
    <s v="linoleum"/>
    <n v="11.6"/>
    <x v="4"/>
  </r>
  <r>
    <x v="8"/>
    <s v="1PP"/>
    <x v="25"/>
    <x v="1040"/>
    <s v="Koupelna"/>
    <s v="keramická dlažba"/>
    <n v="4.8"/>
    <x v="3"/>
  </r>
  <r>
    <x v="8"/>
    <s v="1PP"/>
    <x v="25"/>
    <x v="1041"/>
    <s v="Úklid "/>
    <s v="linoleum"/>
    <n v="6.1"/>
    <x v="6"/>
  </r>
  <r>
    <x v="8"/>
    <s v="1PP"/>
    <x v="26"/>
    <x v="1042"/>
    <s v="Chodba "/>
    <s v="keramická dlažba"/>
    <n v="41.1"/>
    <x v="0"/>
  </r>
  <r>
    <x v="8"/>
    <s v="1PP"/>
    <x v="26"/>
    <x v="1043"/>
    <s v="Schodiště "/>
    <s v="keramická dlažba"/>
    <n v="10.199999999999999"/>
    <x v="0"/>
  </r>
  <r>
    <x v="8"/>
    <s v="1PP"/>
    <x v="26"/>
    <x v="1044"/>
    <s v="Šatna - personál"/>
    <s v="linoleum"/>
    <n v="8.3000000000000007"/>
    <x v="4"/>
  </r>
  <r>
    <x v="8"/>
    <s v="1PP"/>
    <x v="26"/>
    <x v="1045"/>
    <s v="Šatna - personál"/>
    <s v="linoleum"/>
    <n v="13"/>
    <x v="4"/>
  </r>
  <r>
    <x v="8"/>
    <s v="1PP"/>
    <x v="26"/>
    <x v="1046"/>
    <s v="Koupelna"/>
    <s v="keramická dlažba"/>
    <n v="3.4"/>
    <x v="3"/>
  </r>
  <r>
    <x v="8"/>
    <s v="1PP"/>
    <x v="26"/>
    <x v="1047"/>
    <s v="WC - personál"/>
    <s v="keramická dlažba"/>
    <n v="2"/>
    <x v="3"/>
  </r>
  <r>
    <x v="8"/>
    <s v="1PP"/>
    <x v="26"/>
    <x v="1048"/>
    <s v="Sprchy"/>
    <s v="keramická dlažba"/>
    <n v="1.7"/>
    <x v="3"/>
  </r>
  <r>
    <x v="8"/>
    <s v="1PP"/>
    <x v="26"/>
    <x v="1049"/>
    <s v="Sklad"/>
    <s v="keramická dlažba"/>
    <n v="1.7"/>
    <x v="7"/>
  </r>
  <r>
    <x v="8"/>
    <s v="1PP"/>
    <x v="26"/>
    <x v="1050"/>
    <s v="Výtah "/>
    <s v="linoleum"/>
    <n v="6.5"/>
    <x v="1"/>
  </r>
  <r>
    <x v="8"/>
    <s v="1PP"/>
    <x v="26"/>
    <x v="1051"/>
    <s v="Zádveří "/>
    <s v="linoleum"/>
    <n v="6.2"/>
    <x v="0"/>
  </r>
  <r>
    <x v="8"/>
    <s v="1PP"/>
    <x v="26"/>
    <x v="1052"/>
    <s v="Tělocvična"/>
    <s v="koberec"/>
    <n v="49.3"/>
    <x v="4"/>
  </r>
  <r>
    <x v="8"/>
    <s v="1PP"/>
    <x v="25"/>
    <x v="1053"/>
    <s v="Sklad "/>
    <s v="linoleum"/>
    <n v="7.1"/>
    <x v="7"/>
  </r>
  <r>
    <x v="8"/>
    <s v="1NP"/>
    <x v="26"/>
    <x v="1054"/>
    <s v="Chodba "/>
    <s v="keramická dlažba"/>
    <n v="131.4"/>
    <x v="12"/>
  </r>
  <r>
    <x v="8"/>
    <s v="1NP"/>
    <x v="26"/>
    <x v="1055"/>
    <s v="Pokoj "/>
    <s v="linoleum"/>
    <n v="17.7"/>
    <x v="12"/>
  </r>
  <r>
    <x v="8"/>
    <s v="1NP"/>
    <x v="26"/>
    <x v="1056"/>
    <s v="Pokoj "/>
    <s v="linoleum"/>
    <n v="17.7"/>
    <x v="12"/>
  </r>
  <r>
    <x v="8"/>
    <s v="1NP"/>
    <x v="26"/>
    <x v="1057"/>
    <s v="Pokoj "/>
    <s v="linoleum"/>
    <n v="15.25"/>
    <x v="12"/>
  </r>
  <r>
    <x v="8"/>
    <s v="1NP"/>
    <x v="26"/>
    <x v="1058"/>
    <s v="Pokoj "/>
    <s v="linoleum"/>
    <n v="15.25"/>
    <x v="12"/>
  </r>
  <r>
    <x v="8"/>
    <s v="1NP"/>
    <x v="26"/>
    <x v="1059"/>
    <s v="Pokoj"/>
    <s v="linoleum"/>
    <n v="16.3"/>
    <x v="12"/>
  </r>
  <r>
    <x v="8"/>
    <s v="1NP"/>
    <x v="26"/>
    <x v="1060"/>
    <s v="Pokoj "/>
    <s v="linoleum"/>
    <n v="25.5"/>
    <x v="12"/>
  </r>
  <r>
    <x v="8"/>
    <s v="1NP"/>
    <x v="26"/>
    <x v="1061"/>
    <s v="Pokoj "/>
    <s v="linoleum"/>
    <n v="18.5"/>
    <x v="12"/>
  </r>
  <r>
    <x v="8"/>
    <s v="1NP"/>
    <x v="26"/>
    <x v="1062"/>
    <s v="Pokoj "/>
    <s v="linoleum"/>
    <n v="24.9"/>
    <x v="12"/>
  </r>
  <r>
    <x v="8"/>
    <s v="1NP"/>
    <x v="26"/>
    <x v="1063"/>
    <s v="Pokoj "/>
    <s v="linoleum"/>
    <n v="20.6"/>
    <x v="12"/>
  </r>
  <r>
    <x v="8"/>
    <s v="1NP"/>
    <x v="26"/>
    <x v="1064"/>
    <s v="Přípravna"/>
    <s v="linoleum"/>
    <n v="30.8"/>
    <x v="12"/>
  </r>
  <r>
    <x v="8"/>
    <s v="1NP"/>
    <x v="26"/>
    <x v="1065"/>
    <s v="Pokoj"/>
    <s v="linoleum"/>
    <n v="17.7"/>
    <x v="12"/>
  </r>
  <r>
    <x v="8"/>
    <s v="1NP"/>
    <x v="26"/>
    <x v="1066"/>
    <s v="Pokoj"/>
    <s v="linoleum"/>
    <n v="17.399999999999999"/>
    <x v="12"/>
  </r>
  <r>
    <x v="8"/>
    <s v="1NP"/>
    <x v="26"/>
    <x v="1067"/>
    <s v="Ambulance - příjmová"/>
    <s v="linoleum"/>
    <n v="14"/>
    <x v="5"/>
  </r>
  <r>
    <x v="8"/>
    <s v="1NP"/>
    <x v="26"/>
    <x v="1068"/>
    <s v="Dokumentace"/>
    <s v="linoleum"/>
    <n v="9.3000000000000007"/>
    <x v="4"/>
  </r>
  <r>
    <x v="8"/>
    <s v="1NP"/>
    <x v="26"/>
    <x v="1069"/>
    <s v="Pokoj - izolace"/>
    <s v="linoleum"/>
    <n v="9.3000000000000007"/>
    <x v="12"/>
  </r>
  <r>
    <x v="8"/>
    <s v="1NP"/>
    <x v="26"/>
    <x v="1070"/>
    <s v="Koupelna - pacienti"/>
    <s v="keramická dlažba"/>
    <n v="4"/>
    <x v="12"/>
  </r>
  <r>
    <x v="8"/>
    <s v="1NP"/>
    <x v="26"/>
    <x v="1071"/>
    <s v="Předsíň WC pacienti"/>
    <s v="keramická dlažba"/>
    <n v="4.9000000000000004"/>
    <x v="12"/>
  </r>
  <r>
    <x v="8"/>
    <s v="1NP"/>
    <x v="26"/>
    <x v="1072"/>
    <s v="WC - pacienti "/>
    <s v="keramická dlažba"/>
    <n v="1.2"/>
    <x v="12"/>
  </r>
  <r>
    <x v="8"/>
    <s v="1NP"/>
    <x v="26"/>
    <x v="1073"/>
    <s v="WC - pacienti "/>
    <s v="keramická dlažba"/>
    <n v="1.5"/>
    <x v="12"/>
  </r>
  <r>
    <x v="8"/>
    <s v="1NP"/>
    <x v="26"/>
    <x v="1074"/>
    <s v="WC - personál"/>
    <s v="keramická dlažba"/>
    <n v="1.5"/>
    <x v="3"/>
  </r>
  <r>
    <x v="8"/>
    <s v="1NP"/>
    <x v="26"/>
    <x v="1075"/>
    <s v="Vyšetřovna "/>
    <s v="linoleum"/>
    <n v="13.2"/>
    <x v="12"/>
  </r>
  <r>
    <x v="8"/>
    <s v="1NP"/>
    <x v="26"/>
    <x v="1076"/>
    <s v="Koupelna - pacienti"/>
    <s v="keramická dlažba"/>
    <n v="9.6999999999999993"/>
    <x v="12"/>
  </r>
  <r>
    <x v="8"/>
    <s v="1NP"/>
    <x v="26"/>
    <x v="1077"/>
    <s v="Čistící místnost"/>
    <s v="linoleum"/>
    <n v="2.4"/>
    <x v="12"/>
  </r>
  <r>
    <x v="8"/>
    <s v="1NP"/>
    <x v="26"/>
    <x v="1078"/>
    <s v="Kuchyňka "/>
    <s v="linoleum"/>
    <n v="7"/>
    <x v="12"/>
  </r>
  <r>
    <x v="8"/>
    <s v="1NP"/>
    <x v="26"/>
    <x v="1079"/>
    <s v="Jídelna "/>
    <s v="linoleum"/>
    <n v="29.5"/>
    <x v="12"/>
  </r>
  <r>
    <x v="8"/>
    <s v="1NP"/>
    <x v="26"/>
    <x v="1080"/>
    <s v="Úklid"/>
    <s v="linoleum"/>
    <n v="3"/>
    <x v="6"/>
  </r>
  <r>
    <x v="8"/>
    <s v="1NP"/>
    <x v="26"/>
    <x v="1081"/>
    <s v="Sociální pracovník"/>
    <s v="linoleum"/>
    <n v="6.7"/>
    <x v="4"/>
  </r>
  <r>
    <x v="8"/>
    <s v="1NP"/>
    <x v="26"/>
    <x v="1082"/>
    <s v="Sociální pracovník"/>
    <s v="linoleum"/>
    <n v="13.2"/>
    <x v="4"/>
  </r>
  <r>
    <x v="8"/>
    <s v="1NP"/>
    <x v="26"/>
    <x v="1083"/>
    <s v="Lékařský pokoj"/>
    <s v="linoleum"/>
    <n v="10.1"/>
    <x v="4"/>
  </r>
  <r>
    <x v="8"/>
    <s v="1NP"/>
    <x v="26"/>
    <x v="1084"/>
    <s v="Koupelna"/>
    <s v="keramická dlažba"/>
    <n v="9.3999999999999986"/>
    <x v="4"/>
  </r>
  <r>
    <x v="8"/>
    <s v="1NP"/>
    <x v="26"/>
    <x v="1085"/>
    <s v="WC - pacienti "/>
    <s v="keramická dlažba"/>
    <n v="1.5"/>
    <x v="12"/>
  </r>
  <r>
    <x v="8"/>
    <s v="1NP"/>
    <x v="26"/>
    <x v="1086"/>
    <s v="WC - pacienti "/>
    <s v="keramická dlažba"/>
    <n v="1.5"/>
    <x v="12"/>
  </r>
  <r>
    <x v="8"/>
    <s v="1NP"/>
    <x v="26"/>
    <x v="1087"/>
    <s v="Sprchy"/>
    <s v="keramická dlažba"/>
    <n v="1.5"/>
    <x v="12"/>
  </r>
  <r>
    <x v="8"/>
    <s v="1NP"/>
    <x v="26"/>
    <x v="1088"/>
    <s v="Schodiště nouzové"/>
    <s v="keramická dlažba"/>
    <n v="9.3000000000000007"/>
    <x v="9"/>
  </r>
  <r>
    <x v="8"/>
    <s v="1NP"/>
    <x v="26"/>
    <x v="1089"/>
    <s v="Kuřárna"/>
    <s v="linoleum"/>
    <n v="2.4"/>
    <x v="12"/>
  </r>
  <r>
    <x v="8"/>
    <s v="1NP"/>
    <x v="26"/>
    <x v="1090"/>
    <s v="Kuřárna"/>
    <s v="linoleum"/>
    <n v="7"/>
    <x v="12"/>
  </r>
  <r>
    <x v="8"/>
    <s v="1NP"/>
    <x v="26"/>
    <x v="1091"/>
    <s v="Sklad SZM"/>
    <s v="linoleum"/>
    <n v="14.1"/>
    <x v="7"/>
  </r>
  <r>
    <x v="8"/>
    <s v="1NP"/>
    <x v="26"/>
    <x v="1092"/>
    <s v="Chodba "/>
    <s v="keramická dlažba"/>
    <n v="51.2"/>
    <x v="0"/>
  </r>
  <r>
    <x v="8"/>
    <s v="1NP"/>
    <x v="26"/>
    <x v="1093"/>
    <s v="Kancelář"/>
    <s v="linoleum"/>
    <n v="15.8"/>
    <x v="4"/>
  </r>
  <r>
    <x v="8"/>
    <s v="1NP"/>
    <x v="26"/>
    <x v="1094"/>
    <s v="Kancelář"/>
    <s v="linoleum"/>
    <n v="29"/>
    <x v="4"/>
  </r>
  <r>
    <x v="8"/>
    <s v="1NP"/>
    <x v="26"/>
    <x v="1095"/>
    <s v="Lékařský pokoj"/>
    <s v="linoleum"/>
    <n v="10.4"/>
    <x v="4"/>
  </r>
  <r>
    <x v="8"/>
    <s v="1NP"/>
    <x v="0"/>
    <x v="1096"/>
    <s v="RDG pracoviště - nepoužívané"/>
    <s v="linoleum"/>
    <n v="31.9"/>
    <x v="8"/>
  </r>
  <r>
    <x v="8"/>
    <s v="1NP"/>
    <x v="26"/>
    <x v="1097"/>
    <s v="Neobsazeno"/>
    <s v="linoleum"/>
    <n v="1.2"/>
    <x v="8"/>
  </r>
  <r>
    <x v="8"/>
    <s v="1NP"/>
    <x v="26"/>
    <x v="1098"/>
    <s v="Neobsazeno"/>
    <s v="linoleum"/>
    <n v="1.2"/>
    <x v="8"/>
  </r>
  <r>
    <x v="8"/>
    <s v="1NP"/>
    <x v="26"/>
    <x v="1099"/>
    <s v="Neobsazeno"/>
    <s v="keramická dlažba"/>
    <n v="1.4"/>
    <x v="8"/>
  </r>
  <r>
    <x v="8"/>
    <s v="1NP"/>
    <x v="26"/>
    <x v="1100"/>
    <s v="Předsíň WC personál "/>
    <s v="keramická dlažba"/>
    <n v="1.3"/>
    <x v="3"/>
  </r>
  <r>
    <x v="8"/>
    <s v="1NP"/>
    <x v="26"/>
    <x v="1101"/>
    <s v="Neobsazeno"/>
    <s v="linoleum"/>
    <n v="10.7"/>
    <x v="8"/>
  </r>
  <r>
    <x v="8"/>
    <s v="1NP"/>
    <x v="26"/>
    <x v="1102"/>
    <s v="WC - personál"/>
    <s v="keramická dlažba"/>
    <n v="3.7"/>
    <x v="3"/>
  </r>
  <r>
    <x v="8"/>
    <s v="2NP"/>
    <x v="25"/>
    <x v="1103"/>
    <s v="Schodiště "/>
    <s v="keramická dlažba"/>
    <n v="18.2"/>
    <x v="0"/>
  </r>
  <r>
    <x v="8"/>
    <s v="2NP"/>
    <x v="25"/>
    <x v="1104"/>
    <s v="Chodba "/>
    <s v="keramická dlažba"/>
    <n v="23.4"/>
    <x v="12"/>
  </r>
  <r>
    <x v="8"/>
    <s v="2NP"/>
    <x v="25"/>
    <x v="1105"/>
    <s v="Chodba "/>
    <s v="keramická dlažba"/>
    <n v="98.9"/>
    <x v="12"/>
  </r>
  <r>
    <x v="8"/>
    <s v="2NP"/>
    <x v="25"/>
    <x v="1106"/>
    <s v="Pokoj "/>
    <s v="linoleum"/>
    <n v="16.600000000000001"/>
    <x v="12"/>
  </r>
  <r>
    <x v="8"/>
    <s v="2NP"/>
    <x v="25"/>
    <x v="1107"/>
    <s v="Pokoj "/>
    <s v="linoleum"/>
    <n v="21.2"/>
    <x v="12"/>
  </r>
  <r>
    <x v="8"/>
    <s v="2NP"/>
    <x v="25"/>
    <x v="1108"/>
    <s v="Pokoj "/>
    <s v="linoleum"/>
    <n v="31.6"/>
    <x v="12"/>
  </r>
  <r>
    <x v="8"/>
    <s v="2NP"/>
    <x v="25"/>
    <x v="1109"/>
    <s v="Pokoj"/>
    <s v="linoleum"/>
    <n v="21.2"/>
    <x v="12"/>
  </r>
  <r>
    <x v="8"/>
    <s v="2NP"/>
    <x v="25"/>
    <x v="1110"/>
    <s v="Pokoj"/>
    <s v="linoleum"/>
    <n v="23.3"/>
    <x v="12"/>
  </r>
  <r>
    <x v="8"/>
    <s v="2NP"/>
    <x v="25"/>
    <x v="1111"/>
    <s v="Pokoj "/>
    <s v="linoleum"/>
    <n v="23"/>
    <x v="12"/>
  </r>
  <r>
    <x v="8"/>
    <s v="2NP"/>
    <x v="25"/>
    <x v="1112"/>
    <s v="Pokoj "/>
    <s v="linoleum"/>
    <n v="23.9"/>
    <x v="12"/>
  </r>
  <r>
    <x v="8"/>
    <s v="2NP"/>
    <x v="25"/>
    <x v="1113"/>
    <s v="Pokoj "/>
    <s v="linoleum"/>
    <n v="21.2"/>
    <x v="12"/>
  </r>
  <r>
    <x v="8"/>
    <s v="2NP"/>
    <x v="25"/>
    <x v="1114"/>
    <s v="Pokoj "/>
    <s v="linoleum"/>
    <n v="31.3"/>
    <x v="12"/>
  </r>
  <r>
    <x v="8"/>
    <s v="2NP"/>
    <x v="25"/>
    <x v="1115"/>
    <s v="Chodba "/>
    <s v="keramická dlažba"/>
    <n v="5.2"/>
    <x v="12"/>
  </r>
  <r>
    <x v="8"/>
    <s v="2NP"/>
    <x v="25"/>
    <x v="1116"/>
    <s v="Sklad špinavého prádla a odpadu"/>
    <s v="linoleum"/>
    <n v="2.4"/>
    <x v="12"/>
  </r>
  <r>
    <x v="8"/>
    <s v="2NP"/>
    <x v="25"/>
    <x v="1117"/>
    <s v="Předsíň WC personál"/>
    <s v="keramická dlažba"/>
    <n v="1.3"/>
    <x v="3"/>
  </r>
  <r>
    <x v="8"/>
    <s v="2NP"/>
    <x v="25"/>
    <x v="1118"/>
    <s v="Sprchy - personál"/>
    <s v="keramická dlažba"/>
    <n v="1.3"/>
    <x v="3"/>
  </r>
  <r>
    <x v="8"/>
    <s v="2NP"/>
    <x v="25"/>
    <x v="1119"/>
    <s v="WC - personál"/>
    <s v="keramická dlažba"/>
    <n v="1.3"/>
    <x v="3"/>
  </r>
  <r>
    <x v="8"/>
    <s v="2NP"/>
    <x v="25"/>
    <x v="1120"/>
    <s v="Kancelář"/>
    <s v="linoleum"/>
    <n v="15"/>
    <x v="4"/>
  </r>
  <r>
    <x v="8"/>
    <s v="2NP"/>
    <x v="25"/>
    <x v="1121"/>
    <s v="Kancelář"/>
    <s v="linoleum"/>
    <n v="24.4"/>
    <x v="4"/>
  </r>
  <r>
    <x v="8"/>
    <s v="2NP"/>
    <x v="25"/>
    <x v="1122"/>
    <s v="Kancelář"/>
    <s v="linoleum"/>
    <n v="31.3"/>
    <x v="4"/>
  </r>
  <r>
    <x v="8"/>
    <s v="2NP"/>
    <x v="25"/>
    <x v="1123"/>
    <s v="Kancelář"/>
    <s v="linoleum"/>
    <n v="8.9"/>
    <x v="4"/>
  </r>
  <r>
    <x v="8"/>
    <s v="2NP"/>
    <x v="25"/>
    <x v="1124"/>
    <s v="Cvičebna rehabilitace"/>
    <s v="linoleum"/>
    <n v="25.2"/>
    <x v="4"/>
  </r>
  <r>
    <x v="8"/>
    <s v="2NP"/>
    <x v="25"/>
    <x v="1125"/>
    <s v="Pokoj"/>
    <s v="linoleum"/>
    <n v="31.9"/>
    <x v="12"/>
  </r>
  <r>
    <x v="8"/>
    <s v="2NP"/>
    <x v="25"/>
    <x v="1126"/>
    <s v="Pokoj"/>
    <s v="linoleum"/>
    <n v="12.2"/>
    <x v="12"/>
  </r>
  <r>
    <x v="8"/>
    <s v="2NP"/>
    <x v="25"/>
    <x v="1127"/>
    <s v="WC - pacienti "/>
    <s v="keramická dlažba"/>
    <n v="1.4"/>
    <x v="12"/>
  </r>
  <r>
    <x v="8"/>
    <s v="2NP"/>
    <x v="25"/>
    <x v="1128"/>
    <s v="Předsíň WC pacienti"/>
    <s v="keramická dlažba"/>
    <n v="1.5"/>
    <x v="12"/>
  </r>
  <r>
    <x v="8"/>
    <s v="2NP"/>
    <x v="25"/>
    <x v="1129"/>
    <s v="Sklad"/>
    <s v="linoleum"/>
    <n v="1.4"/>
    <x v="7"/>
  </r>
  <r>
    <x v="8"/>
    <s v="2NP"/>
    <x v="25"/>
    <x v="1130"/>
    <s v="Sklad SZM"/>
    <s v="linoleum"/>
    <n v="24.5"/>
    <x v="12"/>
  </r>
  <r>
    <x v="8"/>
    <s v="2NP"/>
    <x v="25"/>
    <x v="1131"/>
    <s v="Koupelna - pacienti"/>
    <s v="keramická dlažba"/>
    <n v="1.7"/>
    <x v="12"/>
  </r>
  <r>
    <x v="8"/>
    <s v="2NP"/>
    <x v="25"/>
    <x v="1132"/>
    <s v="Pokoj"/>
    <s v="linoleum"/>
    <n v="18.100000000000001"/>
    <x v="12"/>
  </r>
  <r>
    <x v="8"/>
    <s v="2NP"/>
    <x v="25"/>
    <x v="1133"/>
    <s v="Koupelna - pacienti"/>
    <s v="keramická dlažba"/>
    <n v="3.3"/>
    <x v="12"/>
  </r>
  <r>
    <x v="8"/>
    <s v="2NP"/>
    <x v="25"/>
    <x v="1134"/>
    <s v="Předsíň WC pacienti"/>
    <s v="keramická dlažba"/>
    <n v="5"/>
    <x v="12"/>
  </r>
  <r>
    <x v="8"/>
    <s v="2NP"/>
    <x v="25"/>
    <x v="1135"/>
    <s v="WC - personál"/>
    <s v="keramická dlažba"/>
    <n v="1.2"/>
    <x v="3"/>
  </r>
  <r>
    <x v="8"/>
    <s v="2NP"/>
    <x v="25"/>
    <x v="1136"/>
    <s v="WC - pacienti "/>
    <s v="keramická dlažba"/>
    <n v="1.3"/>
    <x v="12"/>
  </r>
  <r>
    <x v="8"/>
    <s v="2NP"/>
    <x v="25"/>
    <x v="1137"/>
    <s v="WC - pacienti "/>
    <s v="keramická dlažba"/>
    <n v="1.3"/>
    <x v="12"/>
  </r>
  <r>
    <x v="8"/>
    <s v="2NP"/>
    <x v="25"/>
    <x v="1138"/>
    <s v="Koupelna - pacienti"/>
    <s v="keramická dlažba"/>
    <n v="14.9"/>
    <x v="12"/>
  </r>
  <r>
    <x v="8"/>
    <s v="2NP"/>
    <x v="25"/>
    <x v="1139"/>
    <s v="Koupelna - pacienti"/>
    <s v="keramická dlažba"/>
    <n v="2.8"/>
    <x v="12"/>
  </r>
  <r>
    <x v="8"/>
    <s v="2NP"/>
    <x v="25"/>
    <x v="1140"/>
    <s v="Úklid "/>
    <s v="linoleum"/>
    <n v="3.4"/>
    <x v="7"/>
  </r>
  <r>
    <x v="8"/>
    <s v="2NP"/>
    <x v="25"/>
    <x v="1141"/>
    <s v="Kuchyňka "/>
    <s v="linoleum"/>
    <n v="21.5"/>
    <x v="12"/>
  </r>
  <r>
    <x v="8"/>
    <s v="2NP"/>
    <x v="25"/>
    <x v="1142"/>
    <s v="Úklid "/>
    <s v="linoleum"/>
    <n v="5"/>
    <x v="6"/>
  </r>
  <r>
    <x v="8"/>
    <s v="2NP"/>
    <x v="25"/>
    <x v="1143"/>
    <s v="Kancelář"/>
    <s v="linoleum"/>
    <n v="6.7"/>
    <x v="4"/>
  </r>
  <r>
    <x v="8"/>
    <s v="2NP"/>
    <x v="25"/>
    <x v="1144"/>
    <s v="Přípravna"/>
    <s v="linoleum"/>
    <n v="15.7"/>
    <x v="12"/>
  </r>
  <r>
    <x v="8"/>
    <s v="2NP"/>
    <x v="25"/>
    <x v="1145"/>
    <s v="Denní místnost zaměstnanců"/>
    <s v="linoleum"/>
    <n v="15.5"/>
    <x v="3"/>
  </r>
  <r>
    <x v="8"/>
    <s v="2NP"/>
    <x v="25"/>
    <x v="1146"/>
    <s v="umývárna pacienti"/>
    <s v="keramická dlažba"/>
    <n v="4.8"/>
    <x v="12"/>
  </r>
  <r>
    <x v="8"/>
    <s v="2NP"/>
    <x v="25"/>
    <x v="1147"/>
    <s v="WC - pacienti "/>
    <s v="keramická dlažba"/>
    <n v="1.4"/>
    <x v="12"/>
  </r>
  <r>
    <x v="8"/>
    <s v="2NP"/>
    <x v="25"/>
    <x v="1148"/>
    <s v="WC - pacienti "/>
    <s v="keramická dlažba"/>
    <n v="1.4"/>
    <x v="12"/>
  </r>
  <r>
    <x v="8"/>
    <s v="2NP"/>
    <x v="25"/>
    <x v="1149"/>
    <s v="Sprchy pacienti"/>
    <s v="keramická dlažba"/>
    <n v="3.8"/>
    <x v="12"/>
  </r>
  <r>
    <x v="8"/>
    <s v="2NP"/>
    <x v="25"/>
    <x v="1150"/>
    <s v="Schodiště únikové"/>
    <s v="keramická dlažba"/>
    <n v="11.6"/>
    <x v="9"/>
  </r>
  <r>
    <x v="8"/>
    <s v="2NP"/>
    <x v="25"/>
    <x v="1151"/>
    <s v="Desinfekční místnost "/>
    <s v="linoleum"/>
    <n v="15.4"/>
    <x v="12"/>
  </r>
  <r>
    <x v="8"/>
    <s v="2NP"/>
    <x v="25"/>
    <x v="1152"/>
    <s v="Pokoj - izolace"/>
    <s v="linoleum"/>
    <n v="9.4"/>
    <x v="12"/>
  </r>
  <r>
    <x v="8"/>
    <s v="2NP"/>
    <x v="25"/>
    <x v="1153"/>
    <s v="Předsíň pokoje "/>
    <s v="linoleum"/>
    <n v="1.7"/>
    <x v="12"/>
  </r>
  <r>
    <x v="8"/>
    <s v="2NP"/>
    <x v="25"/>
    <x v="1154"/>
    <s v="WC - pacienti "/>
    <s v="keramická dlažba"/>
    <n v="1.1000000000000001"/>
    <x v="12"/>
  </r>
  <r>
    <x v="8"/>
    <s v="2NP"/>
    <x v="25"/>
    <x v="1155"/>
    <s v="Předsíň WC pacienti"/>
    <s v="keramická dlažba"/>
    <n v="3.1"/>
    <x v="12"/>
  </r>
  <r>
    <x v="8"/>
    <s v="2NP"/>
    <x v="25"/>
    <x v="1156"/>
    <s v="Jídelna "/>
    <s v="linoleum"/>
    <n v="34.4"/>
    <x v="12"/>
  </r>
  <r>
    <x v="8"/>
    <s v="2NP"/>
    <x v="25"/>
    <x v="1157"/>
    <s v="Chodba "/>
    <s v="keramická dlažba"/>
    <n v="13"/>
    <x v="12"/>
  </r>
  <r>
    <x v="9"/>
    <s v="1NP"/>
    <x v="23"/>
    <x v="1158"/>
    <s v="Zádveří "/>
    <s v="linoleum"/>
    <n v="3.6"/>
    <x v="0"/>
  </r>
  <r>
    <x v="9"/>
    <s v="2NP"/>
    <x v="23"/>
    <x v="1159"/>
    <s v="Chodba "/>
    <s v="keramická dlažba"/>
    <n v="24.3"/>
    <x v="0"/>
  </r>
  <r>
    <x v="9"/>
    <s v="2NP"/>
    <x v="23"/>
    <x v="1160"/>
    <s v="Úklid "/>
    <s v="linoleum"/>
    <n v="1.9"/>
    <x v="6"/>
  </r>
  <r>
    <x v="9"/>
    <s v="2NP"/>
    <x v="23"/>
    <x v="1161"/>
    <s v="Šatna"/>
    <s v="linoleum"/>
    <n v="4.0999999999999996"/>
    <x v="4"/>
  </r>
  <r>
    <x v="9"/>
    <s v="2NP"/>
    <x v="23"/>
    <x v="1162"/>
    <s v="Laboratoř "/>
    <s v="linoleum"/>
    <n v="20.5"/>
    <x v="2"/>
  </r>
  <r>
    <x v="9"/>
    <s v="2NP"/>
    <x v="23"/>
    <x v="1163"/>
    <s v="Kancelář"/>
    <s v="linoleum"/>
    <n v="14.8"/>
    <x v="4"/>
  </r>
  <r>
    <x v="9"/>
    <s v="2NP"/>
    <x v="23"/>
    <x v="1164"/>
    <s v="Denní místnost zaměstnanců"/>
    <s v="linoleum"/>
    <n v="13.5"/>
    <x v="3"/>
  </r>
  <r>
    <x v="9"/>
    <s v="2NP"/>
    <x v="23"/>
    <x v="1165"/>
    <s v="Umývárna skla"/>
    <s v="keramická dlažba"/>
    <n v="3.8"/>
    <x v="2"/>
  </r>
  <r>
    <x v="9"/>
    <s v="2NP"/>
    <x v="23"/>
    <x v="1166"/>
    <s v="Laboratoř "/>
    <s v="linoleum"/>
    <n v="38"/>
    <x v="2"/>
  </r>
  <r>
    <x v="9"/>
    <s v="2NP"/>
    <x v="23"/>
    <x v="1167"/>
    <s v="Koupelna - personál"/>
    <s v="linoleum"/>
    <n v="3.2"/>
    <x v="3"/>
  </r>
  <r>
    <x v="9"/>
    <s v="2NP"/>
    <x v="23"/>
    <x v="1168"/>
    <s v="WC - personál"/>
    <s v="keramická dlažba"/>
    <n v="1.7"/>
    <x v="3"/>
  </r>
  <r>
    <x v="9"/>
    <s v="2NP"/>
    <x v="23"/>
    <x v="1169"/>
    <s v="Schodiště"/>
    <s v="keramická dlažba"/>
    <n v="9.8000000000000007"/>
    <x v="0"/>
  </r>
  <r>
    <x v="10"/>
    <s v="1.NP"/>
    <x v="3"/>
    <x v="1170"/>
    <s v="OLV kancelář"/>
    <s v="linoleum"/>
    <n v="21.9"/>
    <x v="4"/>
  </r>
  <r>
    <x v="10"/>
    <s v="1.1NP"/>
    <x v="0"/>
    <x v="1171"/>
    <s v="Jídelna"/>
    <s v="linoleum"/>
    <n v="70.2"/>
    <x v="9"/>
  </r>
  <r>
    <x v="10"/>
    <s v="1.1.NP"/>
    <x v="0"/>
    <x v="356"/>
    <s v="WC - jídelna"/>
    <s v="dlažba"/>
    <n v="24.5"/>
    <x v="4"/>
  </r>
  <r>
    <x v="1"/>
    <s v="1 NP"/>
    <x v="2"/>
    <x v="4"/>
    <s v="Šatna - personál"/>
    <s v="linoleum"/>
    <n v="8.6999999999999993"/>
    <x v="4"/>
  </r>
  <r>
    <x v="1"/>
    <s v="1 NP"/>
    <x v="2"/>
    <x v="30"/>
    <s v="Ambulance"/>
    <s v="linoleum"/>
    <n v="17.600000000000001"/>
    <x v="5"/>
  </r>
  <r>
    <x v="10"/>
    <s v="1.2NP"/>
    <x v="27"/>
    <x v="1159"/>
    <s v="Schodiště"/>
    <s v="keramická dlažba"/>
    <n v="22.3"/>
    <x v="0"/>
  </r>
  <r>
    <x v="10"/>
    <s v="1.2NP"/>
    <x v="27"/>
    <x v="1160"/>
    <s v="Čekárna "/>
    <s v="linoleum"/>
    <n v="84.9"/>
    <x v="0"/>
  </r>
  <r>
    <x v="10"/>
    <s v="1.2NP"/>
    <x v="27"/>
    <x v="1161"/>
    <s v="Kuchyňka "/>
    <s v="linoleum"/>
    <n v="10.7"/>
    <x v="5"/>
  </r>
  <r>
    <x v="10"/>
    <s v="1.2NP"/>
    <x v="27"/>
    <x v="1162"/>
    <s v="Šatna"/>
    <s v="linoleum"/>
    <n v="5.9"/>
    <x v="4"/>
  </r>
  <r>
    <x v="10"/>
    <s v="1.2NP"/>
    <x v="27"/>
    <x v="1163"/>
    <s v="Sklad"/>
    <s v="linoleum"/>
    <n v="9.9"/>
    <x v="2"/>
  </r>
  <r>
    <x v="10"/>
    <s v="1.2NP"/>
    <x v="27"/>
    <x v="1164"/>
    <s v="Předsíň WC pacienti Ž"/>
    <s v="keramická dlažba"/>
    <n v="2.4"/>
    <x v="2"/>
  </r>
  <r>
    <x v="10"/>
    <s v="1.2NP"/>
    <x v="27"/>
    <x v="1165"/>
    <s v="WC - pacienti Ž"/>
    <s v="keramická dlažba"/>
    <n v="1.9"/>
    <x v="2"/>
  </r>
  <r>
    <x v="10"/>
    <s v="1.2NP"/>
    <x v="27"/>
    <x v="1166"/>
    <s v="Bezbariér. WC - pacienti"/>
    <s v="keramická dlažba"/>
    <n v="3.5"/>
    <x v="2"/>
  </r>
  <r>
    <x v="10"/>
    <s v="1.2NP"/>
    <x v="27"/>
    <x v="1167"/>
    <s v="Předsíň WC pacienti M"/>
    <s v="keramická dlažba"/>
    <n v="2"/>
    <x v="2"/>
  </r>
  <r>
    <x v="10"/>
    <s v="1.2NP"/>
    <x v="27"/>
    <x v="1168"/>
    <s v="WC - pacienti M"/>
    <s v="keramická dlažba"/>
    <n v="1.5"/>
    <x v="2"/>
  </r>
  <r>
    <x v="10"/>
    <s v="1.2NP"/>
    <x v="27"/>
    <x v="1169"/>
    <s v="Vyšetřovna "/>
    <s v="linoleum"/>
    <n v="17.7"/>
    <x v="2"/>
  </r>
  <r>
    <x v="10"/>
    <s v="1.2NP"/>
    <x v="27"/>
    <x v="1172"/>
    <s v="Vyšetřovna předodběr"/>
    <s v="linoleum"/>
    <n v="12.4"/>
    <x v="2"/>
  </r>
  <r>
    <x v="10"/>
    <s v="1.2NP"/>
    <x v="27"/>
    <x v="1173"/>
    <s v="Odběrový sál "/>
    <s v="linoleum"/>
    <n v="65.7"/>
    <x v="2"/>
  </r>
  <r>
    <x v="10"/>
    <s v="1.2NP"/>
    <x v="27"/>
    <x v="1174"/>
    <s v="Odběrový sál "/>
    <s v="linoleum"/>
    <n v="45"/>
    <x v="2"/>
  </r>
  <r>
    <x v="10"/>
    <s v="1.2NP"/>
    <x v="27"/>
    <x v="1175"/>
    <s v="Chodba"/>
    <s v="linoleum"/>
    <n v="39.200000000000003"/>
    <x v="0"/>
  </r>
  <r>
    <x v="10"/>
    <s v="1.2NP"/>
    <x v="27"/>
    <x v="1176"/>
    <s v="Laboratoř"/>
    <s v="linoleum"/>
    <n v="15.7"/>
    <x v="2"/>
  </r>
  <r>
    <x v="10"/>
    <s v="1.2NP"/>
    <x v="27"/>
    <x v="1177"/>
    <s v="Umývárna sklad"/>
    <s v="linoleum"/>
    <n v="20.9"/>
    <x v="2"/>
  </r>
  <r>
    <x v="10"/>
    <s v="1.2NP"/>
    <x v="27"/>
    <x v="1178"/>
    <s v="Isoserologická laboratoř "/>
    <s v="linoleum"/>
    <n v="18.5"/>
    <x v="2"/>
  </r>
  <r>
    <x v="10"/>
    <s v="1.2NP"/>
    <x v="27"/>
    <x v="1179"/>
    <s v="Kontrolní laboratoř"/>
    <s v="linoleum"/>
    <n v="18.5"/>
    <x v="2"/>
  </r>
  <r>
    <x v="10"/>
    <s v="1.2NP"/>
    <x v="27"/>
    <x v="1180"/>
    <s v="Denní místnost zaměstnanců"/>
    <s v="linoleum"/>
    <n v="16.3"/>
    <x v="3"/>
  </r>
  <r>
    <x v="10"/>
    <s v="1.2NP"/>
    <x v="27"/>
    <x v="1181"/>
    <s v="Chodba"/>
    <s v="linoleum"/>
    <n v="18.399999999999999"/>
    <x v="0"/>
  </r>
  <r>
    <x v="10"/>
    <s v="1.2NP"/>
    <x v="27"/>
    <x v="1182"/>
    <s v="Předsíň WC personál"/>
    <s v="keramická dlažba"/>
    <n v="8.1"/>
    <x v="3"/>
  </r>
  <r>
    <x v="10"/>
    <s v="1.2NP"/>
    <x v="27"/>
    <x v="1183"/>
    <s v="WC - personál"/>
    <s v="keramická dlažba"/>
    <n v="1.3"/>
    <x v="3"/>
  </r>
  <r>
    <x v="10"/>
    <s v="1.2NP"/>
    <x v="27"/>
    <x v="1184"/>
    <s v="WC - personál"/>
    <s v="keramická dlažba"/>
    <n v="0.9"/>
    <x v="3"/>
  </r>
  <r>
    <x v="10"/>
    <s v="1.2NP"/>
    <x v="27"/>
    <x v="1185"/>
    <s v="Sprchy personál"/>
    <s v="keramická dlažba"/>
    <n v="2.9"/>
    <x v="3"/>
  </r>
  <r>
    <x v="10"/>
    <s v="1.2NP"/>
    <x v="27"/>
    <x v="1186"/>
    <s v="Sprchy - personál"/>
    <s v="keramická dlažba"/>
    <n v="2.9"/>
    <x v="3"/>
  </r>
  <r>
    <x v="10"/>
    <s v="1.2NP"/>
    <x v="27"/>
    <x v="1187"/>
    <s v="Šatna - personál"/>
    <s v="linoleum"/>
    <n v="17.3"/>
    <x v="4"/>
  </r>
  <r>
    <x v="10"/>
    <s v="1.2NP"/>
    <x v="27"/>
    <x v="1188"/>
    <s v="Schodiště"/>
    <s v="keramická dlažba"/>
    <n v="8.6"/>
    <x v="0"/>
  </r>
  <r>
    <x v="10"/>
    <s v="1.2NP"/>
    <x v="27"/>
    <x v="1189"/>
    <s v="Kancelář"/>
    <s v="linoleum"/>
    <n v="15.6"/>
    <x v="4"/>
  </r>
  <r>
    <x v="10"/>
    <s v="1.2NP"/>
    <x v="27"/>
    <x v="1190"/>
    <s v="Chodba"/>
    <s v="linoleum"/>
    <n v="6.1"/>
    <x v="0"/>
  </r>
  <r>
    <x v="10"/>
    <s v="1.2NP"/>
    <x v="27"/>
    <x v="1191"/>
    <s v="Předsíň WC personál"/>
    <s v="keramická dlažba"/>
    <n v="1.7"/>
    <x v="3"/>
  </r>
  <r>
    <x v="10"/>
    <s v="1.2NP"/>
    <x v="27"/>
    <x v="1192"/>
    <s v="WC - personál"/>
    <s v="keramická dlažba"/>
    <n v="1.5"/>
    <x v="3"/>
  </r>
  <r>
    <x v="10"/>
    <s v="1.2NP"/>
    <x v="27"/>
    <x v="1193"/>
    <s v="Sprchy - personál"/>
    <s v="keramická dlažba"/>
    <n v="1.8"/>
    <x v="3"/>
  </r>
  <r>
    <x v="10"/>
    <s v="1.2NP"/>
    <x v="27"/>
    <x v="1194"/>
    <s v="Kancelář"/>
    <s v="linoleum"/>
    <n v="18.899999999999999"/>
    <x v="4"/>
  </r>
  <r>
    <x v="10"/>
    <s v="1.2NP"/>
    <x v="27"/>
    <x v="1195"/>
    <s v="Sklad"/>
    <s v="linoleum"/>
    <n v="11.9"/>
    <x v="7"/>
  </r>
  <r>
    <x v="10"/>
    <s v="1.2NP"/>
    <x v="27"/>
    <x v="1196"/>
    <s v="Laboratoř "/>
    <s v="linoleum"/>
    <n v="28.3"/>
    <x v="2"/>
  </r>
  <r>
    <x v="10"/>
    <s v="1.2NP"/>
    <x v="27"/>
    <x v="1197"/>
    <s v="Úklid "/>
    <s v="linoleum"/>
    <n v="1.9"/>
    <x v="6"/>
  </r>
  <r>
    <x v="10"/>
    <s v="1.2NP"/>
    <x v="27"/>
    <x v="1198"/>
    <s v="Chladící box"/>
    <s v="linoleum"/>
    <n v="5.2"/>
    <x v="2"/>
  </r>
  <r>
    <x v="10"/>
    <s v="1.2NP"/>
    <x v="27"/>
    <x v="1199"/>
    <s v="Sklad krevní plazmy"/>
    <s v="linoleum"/>
    <n v="21"/>
    <x v="2"/>
  </r>
  <r>
    <x v="10"/>
    <s v="1.2NP"/>
    <x v="27"/>
    <x v="1200"/>
    <s v="Sklad"/>
    <s v="linoleum"/>
    <n v="9.8000000000000007"/>
    <x v="2"/>
  </r>
  <r>
    <x v="10"/>
    <s v="1.2NP"/>
    <x v="27"/>
    <x v="1201"/>
    <s v="Mrazící box"/>
    <s v="linoleum"/>
    <n v="7.8"/>
    <x v="8"/>
  </r>
  <r>
    <x v="10"/>
    <s v="1.2NP"/>
    <x v="27"/>
    <x v="1202"/>
    <s v="Zpracování krve a plazmy"/>
    <s v="linoleum"/>
    <n v="18.600000000000001"/>
    <x v="2"/>
  </r>
  <r>
    <x v="10"/>
    <s v="1.2NP"/>
    <x v="27"/>
    <x v="1203"/>
    <s v="Zpracování krve a plazmy"/>
    <s v="linoleum"/>
    <n v="10.1"/>
    <x v="2"/>
  </r>
  <r>
    <x v="10"/>
    <s v="1.2NP"/>
    <x v="27"/>
    <x v="1204"/>
    <s v="Výtah"/>
    <s v="linoleum"/>
    <n v="3.7"/>
    <x v="1"/>
  </r>
  <r>
    <x v="10"/>
    <s v="2.1NP"/>
    <x v="0"/>
    <x v="1205"/>
    <s v="Schodiště"/>
    <s v="keramická dlažba"/>
    <n v="42.2"/>
    <x v="0"/>
  </r>
  <r>
    <x v="10"/>
    <s v="2.1NP"/>
    <x v="0"/>
    <x v="1206"/>
    <s v="Chodba"/>
    <s v="linoleum"/>
    <n v="14.3"/>
    <x v="0"/>
  </r>
  <r>
    <x v="10"/>
    <s v="2.1NP"/>
    <x v="0"/>
    <x v="1207"/>
    <s v="Jídelna"/>
    <s v="dlažba"/>
    <n v="70.5"/>
    <x v="9"/>
  </r>
  <r>
    <x v="10"/>
    <s v="2.1NP"/>
    <x v="0"/>
    <x v="1208"/>
    <s v="Chodba"/>
    <s v="linoleum"/>
    <n v="15.2"/>
    <x v="0"/>
  </r>
  <r>
    <x v="10"/>
    <s v="2.1NP"/>
    <x v="0"/>
    <x v="1209"/>
    <s v="Sál"/>
    <s v="linoleum"/>
    <n v="33.200000000000003"/>
    <x v="9"/>
  </r>
  <r>
    <x v="10"/>
    <s v="2.1NP"/>
    <x v="0"/>
    <x v="1210"/>
    <s v="Kancelář"/>
    <s v="linoleum"/>
    <n v="16.2"/>
    <x v="4"/>
  </r>
  <r>
    <x v="10"/>
    <s v="2.1NP"/>
    <x v="0"/>
    <x v="1211"/>
    <s v="Chodba"/>
    <s v="linoleum"/>
    <n v="10"/>
    <x v="0"/>
  </r>
  <r>
    <x v="10"/>
    <s v="2.1NP"/>
    <x v="0"/>
    <x v="1212"/>
    <s v="Sociální zázemí"/>
    <s v="linoleum"/>
    <n v="3.6"/>
    <x v="4"/>
  </r>
  <r>
    <x v="10"/>
    <s v="2.1NP"/>
    <x v="0"/>
    <x v="1213"/>
    <s v="Předsíň WC"/>
    <s v="keramická dlažba"/>
    <n v="5.5"/>
    <x v="0"/>
  </r>
  <r>
    <x v="10"/>
    <s v="2.1NP"/>
    <x v="0"/>
    <x v="1214"/>
    <s v="WC"/>
    <s v="keramická dlažba"/>
    <n v="1"/>
    <x v="0"/>
  </r>
  <r>
    <x v="10"/>
    <s v="2.1NP"/>
    <x v="0"/>
    <x v="1215"/>
    <s v="WC"/>
    <s v="keramická dlažba"/>
    <n v="1"/>
    <x v="0"/>
  </r>
  <r>
    <x v="10"/>
    <s v="2.1NP"/>
    <x v="0"/>
    <x v="1216"/>
    <s v="WC"/>
    <s v="keramická dlažba"/>
    <n v="1.3"/>
    <x v="0"/>
  </r>
  <r>
    <x v="10"/>
    <s v="2.1NP"/>
    <x v="0"/>
    <x v="1217"/>
    <s v="Předsíň WC"/>
    <s v="keramická dlažba"/>
    <n v="5.9"/>
    <x v="0"/>
  </r>
  <r>
    <x v="10"/>
    <s v="2.1NP"/>
    <x v="0"/>
    <x v="1218"/>
    <s v="WC"/>
    <s v="keramická dlažba"/>
    <n v="2.2999999999999998"/>
    <x v="0"/>
  </r>
  <r>
    <x v="10"/>
    <s v="2.1NP"/>
    <x v="0"/>
    <x v="1219"/>
    <s v="WC"/>
    <s v="keramická dlažba"/>
    <n v="1"/>
    <x v="0"/>
  </r>
  <r>
    <x v="10"/>
    <s v="2.1NP"/>
    <x v="0"/>
    <x v="1220"/>
    <s v="WC"/>
    <s v="keramická dlažba"/>
    <n v="1.3"/>
    <x v="0"/>
  </r>
  <r>
    <x v="10"/>
    <s v="2.1NP"/>
    <x v="0"/>
    <x v="1221"/>
    <s v="WC"/>
    <s v="keramická dlažba"/>
    <n v="1.8"/>
    <x v="0"/>
  </r>
  <r>
    <x v="10"/>
    <s v="2.1NP"/>
    <x v="0"/>
    <x v="1222"/>
    <s v="Šatny zdrav. školy"/>
    <s v="linoleum"/>
    <n v="22.9"/>
    <x v="4"/>
  </r>
  <r>
    <x v="10"/>
    <s v="2.1NP"/>
    <x v="0"/>
    <x v="1223"/>
    <s v="Kumbál"/>
    <s v="linoleum"/>
    <n v="7"/>
    <x v="0"/>
  </r>
  <r>
    <x v="10"/>
    <s v="2.1NP"/>
    <x v="0"/>
    <x v="1224"/>
    <s v="Sklad"/>
    <s v="linoleum"/>
    <n v="22.4"/>
    <x v="7"/>
  </r>
  <r>
    <x v="10"/>
    <s v="2.1NP"/>
    <x v="0"/>
    <x v="1225"/>
    <s v="Sklad"/>
    <s v="linoleum"/>
    <n v="10"/>
    <x v="7"/>
  </r>
  <r>
    <x v="10"/>
    <s v="2.1PP"/>
    <x v="21"/>
    <x v="1226"/>
    <s v="Vstup"/>
    <s v="linoleum"/>
    <n v="20.3"/>
    <x v="0"/>
  </r>
  <r>
    <x v="10"/>
    <s v="2.1PP"/>
    <x v="21"/>
    <x v="1227"/>
    <s v="Chodba"/>
    <s v="linoleum"/>
    <n v="5.0999999999999996"/>
    <x v="0"/>
  </r>
  <r>
    <x v="10"/>
    <s v="2.1PP"/>
    <x v="21"/>
    <x v="1228"/>
    <s v="Chodba"/>
    <s v="linoleum"/>
    <n v="6.1"/>
    <x v="0"/>
  </r>
  <r>
    <x v="10"/>
    <s v="2.1PP"/>
    <x v="21"/>
    <x v="1229"/>
    <s v="Předsíň WC"/>
    <s v="keramická dlažba"/>
    <n v="2.5"/>
    <x v="4"/>
  </r>
  <r>
    <x v="10"/>
    <s v="2.1PP"/>
    <x v="21"/>
    <x v="1230"/>
    <s v="Úklid"/>
    <s v="linoleum"/>
    <n v="1.8"/>
    <x v="6"/>
  </r>
  <r>
    <x v="10"/>
    <s v="2.1PP"/>
    <x v="21"/>
    <x v="1231"/>
    <s v="Předsíň"/>
    <s v="linoleum"/>
    <n v="2.2000000000000002"/>
    <x v="8"/>
  </r>
  <r>
    <x v="10"/>
    <s v="2.1PP"/>
    <x v="21"/>
    <x v="1232"/>
    <s v="WC"/>
    <s v="keramická dlažba"/>
    <n v="0.7"/>
    <x v="4"/>
  </r>
  <r>
    <x v="10"/>
    <s v="2.1PP"/>
    <x v="21"/>
    <x v="1233"/>
    <s v="WC"/>
    <s v="keramická dlažba"/>
    <n v="0.7"/>
    <x v="4"/>
  </r>
  <r>
    <x v="10"/>
    <s v="2.1PP"/>
    <x v="21"/>
    <x v="1234"/>
    <s v="Šatny"/>
    <s v="linoleum"/>
    <n v="24.1"/>
    <x v="4"/>
  </r>
  <r>
    <x v="10"/>
    <s v="2.1PP"/>
    <x v="21"/>
    <x v="1235"/>
    <s v="Sklad"/>
    <s v="linoleum"/>
    <n v="21.5"/>
    <x v="8"/>
  </r>
  <r>
    <x v="10"/>
    <s v="2.1PP"/>
    <x v="21"/>
    <x v="1236"/>
    <s v="Chodba"/>
    <s v="linoleum"/>
    <n v="14.8"/>
    <x v="0"/>
  </r>
  <r>
    <x v="10"/>
    <s v="2.1PP"/>
    <x v="21"/>
    <x v="1237"/>
    <s v="Chodba"/>
    <s v="linoleum"/>
    <n v="6.2"/>
    <x v="0"/>
  </r>
  <r>
    <x v="10"/>
    <s v="2.1PP"/>
    <x v="21"/>
    <x v="1238"/>
    <s v="Zádveří vstup "/>
    <s v="linoleum"/>
    <n v="15.2"/>
    <x v="4"/>
  </r>
  <r>
    <x v="10"/>
    <s v="2.1PP"/>
    <x v="21"/>
    <x v="1239"/>
    <s v="Kancelář"/>
    <s v="linoleum"/>
    <n v="18.7"/>
    <x v="4"/>
  </r>
  <r>
    <x v="10"/>
    <s v="2.1PP"/>
    <x v="21"/>
    <x v="1240"/>
    <s v="Sklad"/>
    <s v="linoleum"/>
    <n v="14.3"/>
    <x v="8"/>
  </r>
  <r>
    <x v="10"/>
    <s v="2.1PP"/>
    <x v="21"/>
    <x v="1241"/>
    <s v="Sklad"/>
    <s v="linoleum"/>
    <n v="16.399999999999999"/>
    <x v="8"/>
  </r>
  <r>
    <x v="10"/>
    <s v="2.1PP"/>
    <x v="21"/>
    <x v="1242"/>
    <s v="Zádveří "/>
    <s v="linoleum"/>
    <n v="15.2"/>
    <x v="4"/>
  </r>
  <r>
    <x v="10"/>
    <s v="2.1PP"/>
    <x v="21"/>
    <x v="1243"/>
    <s v="Denní místnost zaměstnanců - sanitáři"/>
    <s v="linoleum"/>
    <n v="18.899999999999999"/>
    <x v="3"/>
  </r>
  <r>
    <x v="10"/>
    <s v="2.1PP"/>
    <x v="21"/>
    <x v="1244"/>
    <s v="Chodba"/>
    <s v="linoleum"/>
    <n v="4.5"/>
    <x v="0"/>
  </r>
  <r>
    <x v="10"/>
    <s v="2.1PP"/>
    <x v="21"/>
    <x v="1245"/>
    <s v="Chodba"/>
    <s v="linoleum"/>
    <n v="3.2"/>
    <x v="0"/>
  </r>
  <r>
    <x v="10"/>
    <s v="2.1PP"/>
    <x v="21"/>
    <x v="1246"/>
    <s v="Spisovna"/>
    <s v="linoleum"/>
    <n v="8.5"/>
    <x v="9"/>
  </r>
  <r>
    <x v="10"/>
    <s v="2.1PP"/>
    <x v="21"/>
    <x v="1247"/>
    <s v="WC"/>
    <s v="keramická dlažba"/>
    <n v="2.9"/>
    <x v="4"/>
  </r>
  <r>
    <x v="10"/>
    <s v="2.1PP"/>
    <x v="21"/>
    <x v="1248"/>
    <s v="Spisovna"/>
    <s v="linoleum"/>
    <n v="11.1"/>
    <x v="9"/>
  </r>
  <r>
    <x v="10"/>
    <s v="2.1PP"/>
    <x v="21"/>
    <x v="1249"/>
    <s v="Zádveří "/>
    <s v="linoleum"/>
    <n v="2.2000000000000002"/>
    <x v="4"/>
  </r>
  <r>
    <x v="10"/>
    <s v="2.1PP"/>
    <x v="21"/>
    <x v="1250"/>
    <s v="Schodiště"/>
    <s v="keramická dlažba"/>
    <n v="20.100000000000001"/>
    <x v="0"/>
  </r>
  <r>
    <x v="10"/>
    <s v="2.1PP"/>
    <x v="21"/>
    <x v="1251"/>
    <s v="Sklad"/>
    <s v="linoleum"/>
    <n v="2.8"/>
    <x v="8"/>
  </r>
  <r>
    <x v="10"/>
    <s v="3.1NP"/>
    <x v="21"/>
    <x v="993"/>
    <s v="Komunikace "/>
    <s v="linoleum"/>
    <n v="3.1"/>
    <x v="0"/>
  </r>
  <r>
    <x v="10"/>
    <s v="3.1NP"/>
    <x v="21"/>
    <x v="994"/>
    <s v="Šatna "/>
    <s v="linoleum"/>
    <n v="5.3"/>
    <x v="4"/>
  </r>
  <r>
    <x v="10"/>
    <s v="3.1NP"/>
    <x v="21"/>
    <x v="984"/>
    <s v="Sociální zázemí"/>
    <s v="linoleum"/>
    <n v="1"/>
    <x v="4"/>
  </r>
  <r>
    <x v="10"/>
    <s v="3.1NP"/>
    <x v="21"/>
    <x v="985"/>
    <s v="Sociální zázemí"/>
    <s v="linoleum"/>
    <n v="1.3"/>
    <x v="4"/>
  </r>
  <r>
    <x v="10"/>
    <s v="3.1NP"/>
    <x v="21"/>
    <x v="995"/>
    <s v="Sociální zázemí"/>
    <s v="linoleum"/>
    <n v="1"/>
    <x v="4"/>
  </r>
  <r>
    <x v="10"/>
    <s v="3.1NP"/>
    <x v="21"/>
    <x v="996"/>
    <s v="Chodba "/>
    <s v="linoleum"/>
    <n v="6.1"/>
    <x v="0"/>
  </r>
  <r>
    <x v="10"/>
    <s v="3.1NP"/>
    <x v="21"/>
    <x v="986"/>
    <s v="Sociální zázemí"/>
    <s v="linoleum"/>
    <n v="2.7"/>
    <x v="4"/>
  </r>
  <r>
    <x v="10"/>
    <s v="3.1NP"/>
    <x v="21"/>
    <x v="987"/>
    <s v="Sklad "/>
    <s v="linoleum"/>
    <n v="8"/>
    <x v="8"/>
  </r>
  <r>
    <x v="10"/>
    <s v="3.1NP"/>
    <x v="21"/>
    <x v="988"/>
    <s v="Sklad "/>
    <s v="linoleum"/>
    <n v="9.6999999999999993"/>
    <x v="8"/>
  </r>
  <r>
    <x v="10"/>
    <s v="3.1NP"/>
    <x v="21"/>
    <x v="990"/>
    <s v="Sklad "/>
    <s v="linoleum"/>
    <n v="15"/>
    <x v="8"/>
  </r>
  <r>
    <x v="10"/>
    <s v="3.1NP"/>
    <x v="21"/>
    <x v="991"/>
    <s v="Sklad "/>
    <s v="linoleum"/>
    <n v="3.1"/>
    <x v="8"/>
  </r>
  <r>
    <x v="10"/>
    <s v="3.1NP"/>
    <x v="21"/>
    <x v="992"/>
    <s v="Sklad "/>
    <s v="linoleum"/>
    <n v="18.2"/>
    <x v="8"/>
  </r>
  <r>
    <x v="10"/>
    <s v="3.1NP"/>
    <x v="21"/>
    <x v="1252"/>
    <s v="Sklad "/>
    <s v="linoleum"/>
    <n v="4.5999999999999996"/>
    <x v="8"/>
  </r>
  <r>
    <x v="10"/>
    <s v="3.1NP"/>
    <x v="21"/>
    <x v="1253"/>
    <s v="WC "/>
    <s v="keramická dlažba"/>
    <n v="1.7"/>
    <x v="4"/>
  </r>
  <r>
    <x v="10"/>
    <s v="3.1NP"/>
    <x v="21"/>
    <x v="1254"/>
    <s v="Šatna "/>
    <s v="linoleum"/>
    <n v="3.5"/>
    <x v="4"/>
  </r>
  <r>
    <x v="10"/>
    <s v="3.1NP"/>
    <x v="21"/>
    <x v="1255"/>
    <s v="Komunikace "/>
    <s v="linoleum"/>
    <n v="4.5"/>
    <x v="0"/>
  </r>
  <r>
    <x v="10"/>
    <s v="3.1NP"/>
    <x v="21"/>
    <x v="1256"/>
    <s v="Komunikace "/>
    <s v="linoleum"/>
    <n v="31.2"/>
    <x v="0"/>
  </r>
  <r>
    <x v="10"/>
    <s v="3.1NP"/>
    <x v="21"/>
    <x v="1257"/>
    <s v="Sklad "/>
    <s v="linoleum"/>
    <n v="16.3"/>
    <x v="8"/>
  </r>
  <r>
    <x v="10"/>
    <s v="3.1NP"/>
    <x v="21"/>
    <x v="1258"/>
    <s v="Sklad "/>
    <s v="linoleum"/>
    <n v="23.8"/>
    <x v="8"/>
  </r>
  <r>
    <x v="10"/>
    <s v="3.1NP"/>
    <x v="21"/>
    <x v="1259"/>
    <s v="Sklad "/>
    <s v="linoleum"/>
    <n v="74.099999999999994"/>
    <x v="8"/>
  </r>
  <r>
    <x v="10"/>
    <s v="3.1NP"/>
    <x v="21"/>
    <x v="1260"/>
    <s v="Sklad - údržba "/>
    <s v="linoleum"/>
    <n v="43.5"/>
    <x v="8"/>
  </r>
  <r>
    <x v="11"/>
    <s v="1PP"/>
    <x v="28"/>
    <x v="982"/>
    <s v="Dílna "/>
    <s v="linoleum"/>
    <n v="7.8"/>
    <x v="14"/>
  </r>
  <r>
    <x v="11"/>
    <s v="1PP"/>
    <x v="28"/>
    <x v="983"/>
    <s v="Vyšetřovna "/>
    <s v="linoleum"/>
    <n v="20.100000000000001"/>
    <x v="14"/>
  </r>
  <r>
    <x v="11"/>
    <s v="1PP"/>
    <x v="28"/>
    <x v="971"/>
    <s v="Chodba "/>
    <s v="linoleum"/>
    <n v="9.3000000000000007"/>
    <x v="14"/>
  </r>
  <r>
    <x v="11"/>
    <s v="1PP"/>
    <x v="28"/>
    <x v="972"/>
    <s v="Chodba "/>
    <s v="linoleum"/>
    <n v="3.6"/>
    <x v="14"/>
  </r>
  <r>
    <x v="11"/>
    <s v="1NP"/>
    <x v="28"/>
    <x v="2"/>
    <s v="Čekárna "/>
    <s v="linoleum"/>
    <n v="26.5"/>
    <x v="14"/>
  </r>
  <r>
    <x v="11"/>
    <s v="1NP"/>
    <x v="28"/>
    <x v="3"/>
    <s v="Úklid "/>
    <s v="linoleum"/>
    <n v="1.8"/>
    <x v="6"/>
  </r>
  <r>
    <x v="11"/>
    <s v="1NP"/>
    <x v="28"/>
    <x v="340"/>
    <s v="WC - pacienti "/>
    <s v="keramická dlažba"/>
    <n v="2.5"/>
    <x v="14"/>
  </r>
  <r>
    <x v="11"/>
    <s v="1NP"/>
    <x v="28"/>
    <x v="341"/>
    <s v="Pracoviště kamery "/>
    <s v="linoleum"/>
    <n v="28.3"/>
    <x v="14"/>
  </r>
  <r>
    <x v="11"/>
    <s v="1NP"/>
    <x v="28"/>
    <x v="344"/>
    <s v="Vyšetřovna "/>
    <s v="linoleum"/>
    <n v="14.5"/>
    <x v="14"/>
  </r>
  <r>
    <x v="11"/>
    <s v="1NP"/>
    <x v="28"/>
    <x v="345"/>
    <s v="Čekárna pacienti"/>
    <s v="linoleum"/>
    <n v="11.9"/>
    <x v="14"/>
  </r>
  <r>
    <x v="11"/>
    <s v="1NP"/>
    <x v="28"/>
    <x v="4"/>
    <s v="Čekárna pacienti"/>
    <s v="keramická dlažba"/>
    <n v="11.9"/>
    <x v="14"/>
  </r>
  <r>
    <x v="11"/>
    <s v="1NP"/>
    <x v="28"/>
    <x v="346"/>
    <s v="Čekárna pacienti"/>
    <s v="linoleum"/>
    <n v="19"/>
    <x v="14"/>
  </r>
  <r>
    <x v="11"/>
    <s v="1NP"/>
    <x v="28"/>
    <x v="30"/>
    <s v="Sklad"/>
    <s v="linoleum"/>
    <n v="4.7"/>
    <x v="14"/>
  </r>
  <r>
    <x v="11"/>
    <s v="1NP"/>
    <x v="28"/>
    <x v="41"/>
    <s v="Přípravna radiofarmak"/>
    <s v="linoleum"/>
    <n v="8.5"/>
    <x v="14"/>
  </r>
  <r>
    <x v="11"/>
    <s v="1NP"/>
    <x v="28"/>
    <x v="5"/>
    <s v="Vstupní filtr"/>
    <s v="linoleum"/>
    <n v="2.9"/>
    <x v="14"/>
  </r>
  <r>
    <x v="11"/>
    <s v="1NP"/>
    <x v="28"/>
    <x v="7"/>
    <s v="Úklid pro přípravnu"/>
    <s v="keramická dlažba"/>
    <n v="2.5"/>
    <x v="6"/>
  </r>
  <r>
    <x v="11"/>
    <s v="1NP"/>
    <x v="28"/>
    <x v="9"/>
    <s v="Aplikace radiofarmak"/>
    <s v="linoleum"/>
    <n v="9.6999999999999993"/>
    <x v="14"/>
  </r>
  <r>
    <x v="11"/>
    <s v="1NP"/>
    <x v="28"/>
    <x v="10"/>
    <s v="Pracoviště kamery "/>
    <s v="linoleum"/>
    <n v="29.6"/>
    <x v="14"/>
  </r>
  <r>
    <x v="11"/>
    <s v="1NP"/>
    <x v="28"/>
    <x v="0"/>
    <s v="Chodba "/>
    <s v="linoleum"/>
    <n v="17"/>
    <x v="0"/>
  </r>
  <r>
    <x v="11"/>
    <s v="1NP"/>
    <x v="28"/>
    <x v="1"/>
    <s v="Schodiště "/>
    <s v="linoleum"/>
    <n v="14.4"/>
    <x v="0"/>
  </r>
  <r>
    <x v="11"/>
    <s v="1NP"/>
    <x v="28"/>
    <x v="11"/>
    <s v="Zádveří "/>
    <s v="keramická dlažba"/>
    <n v="6.7"/>
    <x v="0"/>
  </r>
  <r>
    <x v="11"/>
    <s v="2NP"/>
    <x v="28"/>
    <x v="1261"/>
    <s v="Dokumentace"/>
    <s v="linoleum"/>
    <n v="15.5"/>
    <x v="4"/>
  </r>
  <r>
    <x v="11"/>
    <s v="2NP"/>
    <x v="28"/>
    <x v="981"/>
    <s v="Kancelář"/>
    <s v="linoleum"/>
    <n v="15.5"/>
    <x v="4"/>
  </r>
  <r>
    <x v="11"/>
    <s v="2NP"/>
    <x v="28"/>
    <x v="44"/>
    <s v="Kancelář"/>
    <s v="linoleum"/>
    <n v="14.7"/>
    <x v="4"/>
  </r>
  <r>
    <x v="11"/>
    <s v="2NP"/>
    <x v="28"/>
    <x v="45"/>
    <s v="Šatna sester "/>
    <s v="linoleum"/>
    <n v="13.6"/>
    <x v="14"/>
  </r>
  <r>
    <x v="11"/>
    <s v="2NP"/>
    <x v="28"/>
    <x v="46"/>
    <s v="Koupelna - personál"/>
    <s v="keramická dlažba"/>
    <n v="4.3"/>
    <x v="14"/>
  </r>
  <r>
    <x v="11"/>
    <s v="2NP"/>
    <x v="28"/>
    <x v="47"/>
    <s v="Koupelna - personál"/>
    <s v="keramická dlažba"/>
    <n v="1"/>
    <x v="14"/>
  </r>
  <r>
    <x v="11"/>
    <s v="2NP"/>
    <x v="28"/>
    <x v="48"/>
    <s v="Koupelna - personál"/>
    <s v="keramická dlažba"/>
    <n v="1"/>
    <x v="14"/>
  </r>
  <r>
    <x v="11"/>
    <s v="2NP"/>
    <x v="28"/>
    <x v="49"/>
    <s v="Předsíň WC personál"/>
    <s v="keramická dlažba"/>
    <n v="2.9"/>
    <x v="14"/>
  </r>
  <r>
    <x v="11"/>
    <s v="2NP"/>
    <x v="28"/>
    <x v="50"/>
    <s v="WC - personál"/>
    <s v="keramická dlažba"/>
    <n v="1"/>
    <x v="14"/>
  </r>
  <r>
    <x v="11"/>
    <s v="2NP"/>
    <x v="28"/>
    <x v="51"/>
    <s v="WC - personál"/>
    <s v="keramická dlažba"/>
    <n v="1"/>
    <x v="14"/>
  </r>
  <r>
    <x v="11"/>
    <s v="2NP"/>
    <x v="28"/>
    <x v="52"/>
    <s v="Denní místnost zaměstnanců "/>
    <s v="linoleum"/>
    <n v="18"/>
    <x v="14"/>
  </r>
  <r>
    <x v="11"/>
    <s v="2NP"/>
    <x v="28"/>
    <x v="53"/>
    <s v="Šatna - personál"/>
    <s v="linoleum"/>
    <n v="11.4"/>
    <x v="14"/>
  </r>
  <r>
    <x v="11"/>
    <s v="2NP"/>
    <x v="28"/>
    <x v="54"/>
    <s v="Předsíň WC personál"/>
    <s v="keramická dlažba"/>
    <n v="1.8"/>
    <x v="14"/>
  </r>
  <r>
    <x v="11"/>
    <s v="2NP"/>
    <x v="28"/>
    <x v="55"/>
    <s v="WC - personál"/>
    <s v="keramická dlažba"/>
    <n v="1.6"/>
    <x v="14"/>
  </r>
  <r>
    <x v="11"/>
    <s v="2NP"/>
    <x v="28"/>
    <x v="27"/>
    <s v="Koupelna - personál"/>
    <s v="keramická dlažba"/>
    <n v="3.9"/>
    <x v="14"/>
  </r>
  <r>
    <x v="11"/>
    <s v="2NP"/>
    <x v="28"/>
    <x v="28"/>
    <s v="Koupelna - personál"/>
    <s v="keramická dlažba"/>
    <n v="0.7"/>
    <x v="14"/>
  </r>
  <r>
    <x v="11"/>
    <s v="2NP"/>
    <x v="28"/>
    <x v="29"/>
    <s v="Kancelář"/>
    <s v="linoleum"/>
    <n v="10.4"/>
    <x v="14"/>
  </r>
  <r>
    <x v="11"/>
    <s v="2NP"/>
    <x v="28"/>
    <x v="56"/>
    <s v="Kancelář"/>
    <s v="linoleum"/>
    <n v="15.5"/>
    <x v="14"/>
  </r>
  <r>
    <x v="11"/>
    <s v="2NP"/>
    <x v="28"/>
    <x v="57"/>
    <s v="Kancelář"/>
    <s v="linoleum"/>
    <n v="15.3"/>
    <x v="14"/>
  </r>
  <r>
    <x v="11"/>
    <s v="2NP"/>
    <x v="28"/>
    <x v="31"/>
    <s v="Sklad SZM"/>
    <s v="linoleum"/>
    <n v="7"/>
    <x v="14"/>
  </r>
  <r>
    <x v="11"/>
    <s v="2NP"/>
    <x v="28"/>
    <x v="32"/>
    <s v="Úklid "/>
    <s v="linoleum"/>
    <n v="3.1"/>
    <x v="6"/>
  </r>
  <r>
    <x v="11"/>
    <s v="2NP"/>
    <x v="28"/>
    <x v="33"/>
    <s v="Čekárna "/>
    <s v="linoleum"/>
    <n v="15.9"/>
    <x v="14"/>
  </r>
  <r>
    <x v="11"/>
    <s v="2NP"/>
    <x v="28"/>
    <x v="34"/>
    <s v="Předsíň WC pacienti"/>
    <s v="keramická dlažba"/>
    <n v="3.4"/>
    <x v="14"/>
  </r>
  <r>
    <x v="11"/>
    <s v="2NP"/>
    <x v="28"/>
    <x v="35"/>
    <s v="WC - pacienti "/>
    <s v="keramická dlažba"/>
    <n v="1.1000000000000001"/>
    <x v="14"/>
  </r>
  <r>
    <x v="11"/>
    <s v="2NP"/>
    <x v="28"/>
    <x v="60"/>
    <s v="WC - pacienti "/>
    <s v="keramická dlažba"/>
    <n v="1.1000000000000001"/>
    <x v="14"/>
  </r>
  <r>
    <x v="11"/>
    <s v="2NP"/>
    <x v="28"/>
    <x v="37"/>
    <s v="Chodba "/>
    <s v="linoleum"/>
    <n v="12.4"/>
    <x v="14"/>
  </r>
  <r>
    <x v="11"/>
    <s v="2NP"/>
    <x v="28"/>
    <x v="38"/>
    <s v="Chodba "/>
    <s v="linoleum"/>
    <n v="18.3"/>
    <x v="14"/>
  </r>
  <r>
    <x v="11"/>
    <s v="2NP"/>
    <x v="28"/>
    <x v="1262"/>
    <s v="Schodiště "/>
    <s v="linoleum"/>
    <n v="14"/>
    <x v="14"/>
  </r>
  <r>
    <x v="7"/>
    <s v="1NP"/>
    <x v="29"/>
    <x v="37"/>
    <s v="Schodiště"/>
    <s v="kámen"/>
    <n v="22.2"/>
    <x v="0"/>
  </r>
  <r>
    <x v="7"/>
    <s v="1NP"/>
    <x v="29"/>
    <x v="38"/>
    <s v="Chodba"/>
    <s v="keramická dlažba"/>
    <n v="13.3"/>
    <x v="0"/>
  </r>
  <r>
    <x v="7"/>
    <s v="1NP"/>
    <x v="29"/>
    <x v="1261"/>
    <s v="Zádveří"/>
    <s v="keramická dlažba"/>
    <n v="24"/>
    <x v="0"/>
  </r>
  <r>
    <x v="7"/>
    <s v="1NP"/>
    <x v="29"/>
    <x v="28"/>
    <s v="Schodiště"/>
    <s v="kámen"/>
    <n v="31.3"/>
    <x v="0"/>
  </r>
  <r>
    <x v="7"/>
    <s v="2NP"/>
    <x v="29"/>
    <x v="44"/>
    <s v="Předsíň WC personál"/>
    <s v="keramická dlažba"/>
    <n v="3.76"/>
    <x v="3"/>
  </r>
  <r>
    <x v="7"/>
    <s v="2NP"/>
    <x v="29"/>
    <x v="45"/>
    <s v="WC - personál"/>
    <s v="keramická dlažba"/>
    <n v="1.26"/>
    <x v="3"/>
  </r>
  <r>
    <x v="7"/>
    <s v="2NP"/>
    <x v="29"/>
    <x v="46"/>
    <s v="Sprchy - personál"/>
    <s v="keramická dlažba"/>
    <n v="1.56"/>
    <x v="3"/>
  </r>
  <r>
    <x v="7"/>
    <s v="2NP"/>
    <x v="29"/>
    <x v="47"/>
    <s v="Sklad"/>
    <s v="linoleum"/>
    <n v="21.46"/>
    <x v="7"/>
  </r>
  <r>
    <x v="7"/>
    <s v="2NP"/>
    <x v="29"/>
    <x v="48"/>
    <s v="Chodba"/>
    <s v="keramická dlažba"/>
    <n v="6.71"/>
    <x v="11"/>
  </r>
  <r>
    <x v="7"/>
    <s v="2NP"/>
    <x v="29"/>
    <x v="49"/>
    <s v="Čistící místnost"/>
    <s v="keramická dlažba"/>
    <n v="10.029999999999999"/>
    <x v="12"/>
  </r>
  <r>
    <x v="7"/>
    <s v="2NP"/>
    <x v="29"/>
    <x v="50"/>
    <s v="Umývárna - šatna"/>
    <s v="keramická dlažba"/>
    <n v="12.19"/>
    <x v="3"/>
  </r>
  <r>
    <x v="7"/>
    <s v="2NP"/>
    <x v="29"/>
    <x v="51"/>
    <s v="Šatna - personál"/>
    <s v="linoleum"/>
    <n v="18.28"/>
    <x v="3"/>
  </r>
  <r>
    <x v="7"/>
    <s v="2NP"/>
    <x v="29"/>
    <x v="52"/>
    <s v="Kancelář - vrchní sestra"/>
    <s v="linoleum"/>
    <n v="28.3"/>
    <x v="4"/>
  </r>
  <r>
    <x v="7"/>
    <s v="2NP"/>
    <x v="29"/>
    <x v="53"/>
    <s v="Lékařský pokoj"/>
    <s v="linoleum"/>
    <n v="20.25"/>
    <x v="4"/>
  </r>
  <r>
    <x v="7"/>
    <s v="2NP"/>
    <x v="29"/>
    <x v="54"/>
    <s v="Sesterna "/>
    <s v="linoleum"/>
    <n v="16.649999999999999"/>
    <x v="11"/>
  </r>
  <r>
    <x v="7"/>
    <s v="2NP"/>
    <x v="29"/>
    <x v="55"/>
    <s v="Pokoj"/>
    <s v="linoleum"/>
    <n v="18.87"/>
    <x v="11"/>
  </r>
  <r>
    <x v="7"/>
    <s v="2NP"/>
    <x v="29"/>
    <x v="27"/>
    <s v="Pokoj"/>
    <s v="linoleum"/>
    <n v="28.86"/>
    <x v="11"/>
  </r>
  <r>
    <x v="7"/>
    <s v="2NP"/>
    <x v="29"/>
    <x v="29"/>
    <s v="Pokoj"/>
    <s v="linoleum"/>
    <n v="32.06"/>
    <x v="11"/>
  </r>
  <r>
    <x v="7"/>
    <s v="2NP"/>
    <x v="29"/>
    <x v="56"/>
    <s v="Sprchy - pacienti"/>
    <s v="keramická dlažba"/>
    <n v="9.24"/>
    <x v="12"/>
  </r>
  <r>
    <x v="7"/>
    <s v="2NP"/>
    <x v="29"/>
    <x v="57"/>
    <s v="Sklad"/>
    <s v="linoleum"/>
    <n v="10.14"/>
    <x v="7"/>
  </r>
  <r>
    <x v="7"/>
    <s v="2NP"/>
    <x v="29"/>
    <x v="31"/>
    <s v="Kuchyňka "/>
    <s v="keramická dlažba"/>
    <n v="10.14"/>
    <x v="11"/>
  </r>
  <r>
    <x v="7"/>
    <s v="2NP"/>
    <x v="29"/>
    <x v="32"/>
    <s v="Předsíň WC pacienti"/>
    <s v="keramická dlažba"/>
    <n v="4.37"/>
    <x v="3"/>
  </r>
  <r>
    <x v="7"/>
    <s v="2NP"/>
    <x v="29"/>
    <x v="33"/>
    <s v="WC - pacienti "/>
    <s v="keramická dlažba"/>
    <n v="1.47"/>
    <x v="3"/>
  </r>
  <r>
    <x v="7"/>
    <s v="2NP"/>
    <x v="29"/>
    <x v="34"/>
    <s v="WC - pacienti "/>
    <s v="keramická dlažba"/>
    <n v="1.47"/>
    <x v="3"/>
  </r>
  <r>
    <x v="7"/>
    <s v="2NP"/>
    <x v="29"/>
    <x v="35"/>
    <s v="Jídelna"/>
    <s v="keramická dlažba"/>
    <n v="15.08"/>
    <x v="12"/>
  </r>
  <r>
    <x v="7"/>
    <s v="1NP"/>
    <x v="0"/>
    <x v="1"/>
    <s v="Chodba"/>
    <s v="keramická dlažba"/>
    <n v="19.2"/>
    <x v="0"/>
  </r>
  <r>
    <x v="7"/>
    <s v="1NP"/>
    <x v="0"/>
    <x v="0"/>
    <s v="Schodiště"/>
    <s v="kámen"/>
    <n v="25.1"/>
    <x v="0"/>
  </r>
  <r>
    <x v="7"/>
    <s v="1NP"/>
    <x v="24"/>
    <x v="340"/>
    <s v="Čekárna "/>
    <s v="keramická dlažba"/>
    <n v="22.8"/>
    <x v="0"/>
  </r>
  <r>
    <x v="7"/>
    <s v="1NP"/>
    <x v="24"/>
    <x v="341"/>
    <s v="Předsíň WC pacienti"/>
    <s v="keramická dlažba"/>
    <n v="3"/>
    <x v="2"/>
  </r>
  <r>
    <x v="7"/>
    <s v="1NP"/>
    <x v="24"/>
    <x v="342"/>
    <s v="Šatna - personál"/>
    <s v="linoleum"/>
    <n v="10"/>
    <x v="4"/>
  </r>
  <r>
    <x v="7"/>
    <s v="1NP"/>
    <x v="24"/>
    <x v="343"/>
    <s v="Šatna - personál"/>
    <s v="linoleum"/>
    <n v="10"/>
    <x v="4"/>
  </r>
  <r>
    <x v="7"/>
    <s v="1NP"/>
    <x v="24"/>
    <x v="344"/>
    <s v="Odpočinková místnost - pacienti"/>
    <s v="linoleum"/>
    <n v="10"/>
    <x v="4"/>
  </r>
  <r>
    <x v="7"/>
    <s v="1NP"/>
    <x v="24"/>
    <x v="345"/>
    <s v="Sklad"/>
    <s v="linoleum"/>
    <n v="30"/>
    <x v="7"/>
  </r>
  <r>
    <x v="7"/>
    <s v="1NP"/>
    <x v="24"/>
    <x v="4"/>
    <s v="Přípravna "/>
    <s v="linoleum"/>
    <n v="16.399999999999999"/>
    <x v="2"/>
  </r>
  <r>
    <x v="7"/>
    <s v="1NP"/>
    <x v="24"/>
    <x v="346"/>
    <s v="Ambulance - hematologická"/>
    <s v="linoleum"/>
    <n v="11.7"/>
    <x v="5"/>
  </r>
  <r>
    <x v="7"/>
    <s v="1NP"/>
    <x v="24"/>
    <x v="16"/>
    <s v="WC - pacienti "/>
    <s v="linoleum"/>
    <n v="1.5"/>
    <x v="5"/>
  </r>
  <r>
    <x v="12"/>
    <s v="1NP"/>
    <x v="30"/>
    <x v="120"/>
    <s v="Odběrová místnost"/>
    <s v="keramická dlažba"/>
    <n v="4.46"/>
    <x v="2"/>
  </r>
  <r>
    <x v="12"/>
    <s v="1NP"/>
    <x v="30"/>
    <x v="997"/>
    <s v="WC - pacienti "/>
    <s v="keramická dlažba"/>
    <n v="2.2799999999999998"/>
    <x v="5"/>
  </r>
  <r>
    <x v="12"/>
    <s v="1NP"/>
    <x v="30"/>
    <x v="998"/>
    <s v="WC - pacienti "/>
    <s v="keramická dlažba"/>
    <n v="2.2799999999999998"/>
    <x v="5"/>
  </r>
  <r>
    <x v="12"/>
    <s v="1NP"/>
    <x v="30"/>
    <x v="999"/>
    <s v="Předsálí bronchoskopie"/>
    <s v="linoleum"/>
    <n v="6.57"/>
    <x v="5"/>
  </r>
  <r>
    <x v="12"/>
    <s v="1NP"/>
    <x v="30"/>
    <x v="1000"/>
    <s v="Vstup bronchoskopie - filtr"/>
    <s v="linoleum"/>
    <n v="4.6900000000000004"/>
    <x v="5"/>
  </r>
  <r>
    <x v="12"/>
    <s v="1NP"/>
    <x v="30"/>
    <x v="1001"/>
    <s v="Bronchoskopický sál"/>
    <s v="linoleum"/>
    <n v="26.93"/>
    <x v="5"/>
  </r>
  <r>
    <x v="12"/>
    <s v="1NP"/>
    <x v="30"/>
    <x v="1002"/>
    <s v="Šatna - pacienti"/>
    <s v="linoleum"/>
    <n v="3.17"/>
    <x v="5"/>
  </r>
  <r>
    <x v="12"/>
    <s v="1NP"/>
    <x v="30"/>
    <x v="1003"/>
    <s v="WC - personál"/>
    <s v="linoleum"/>
    <n v="1.66"/>
    <x v="3"/>
  </r>
  <r>
    <x v="12"/>
    <s v="1NP"/>
    <x v="30"/>
    <x v="1004"/>
    <s v="Bezbariér. WC - pacienti"/>
    <s v="keramická dlažba"/>
    <n v="2.97"/>
    <x v="5"/>
  </r>
  <r>
    <x v="12"/>
    <s v="1NP"/>
    <x v="30"/>
    <x v="1005"/>
    <s v="Chodba"/>
    <s v="linoleum"/>
    <n v="13.03"/>
    <x v="0"/>
  </r>
  <r>
    <x v="12"/>
    <s v="1NP"/>
    <x v="30"/>
    <x v="1006"/>
    <s v="Kancelář"/>
    <s v="linoleum"/>
    <n v="10.07"/>
    <x v="4"/>
  </r>
  <r>
    <x v="12"/>
    <s v="1NP"/>
    <x v="30"/>
    <x v="1007"/>
    <s v="Kancelář"/>
    <s v="linoleum"/>
    <n v="16.22"/>
    <x v="4"/>
  </r>
  <r>
    <x v="12"/>
    <s v="1NP"/>
    <x v="30"/>
    <x v="1263"/>
    <s v="Kancelář"/>
    <s v="linoleum"/>
    <n v="10.08"/>
    <x v="4"/>
  </r>
  <r>
    <x v="12"/>
    <s v="1NP"/>
    <x v="30"/>
    <x v="1008"/>
    <s v="Schodiště"/>
    <s v="teraso a dlažba"/>
    <n v="10"/>
    <x v="0"/>
  </r>
  <r>
    <x v="12"/>
    <s v="1NP"/>
    <x v="30"/>
    <x v="1264"/>
    <s v="Ambulance - spirometrie"/>
    <s v="linoleum"/>
    <n v="11.07"/>
    <x v="5"/>
  </r>
  <r>
    <x v="12"/>
    <s v="1NP"/>
    <x v="30"/>
    <x v="1009"/>
    <s v="Úklid"/>
    <s v="keramická dlažba"/>
    <n v="1.93"/>
    <x v="6"/>
  </r>
  <r>
    <x v="12"/>
    <s v="1NP"/>
    <x v="30"/>
    <x v="1010"/>
    <s v="Infuzárna"/>
    <s v="linoleum"/>
    <n v="16.45"/>
    <x v="5"/>
  </r>
  <r>
    <x v="12"/>
    <s v="1NP"/>
    <x v="30"/>
    <x v="1011"/>
    <s v="Vyšetřovna"/>
    <s v="linoleum"/>
    <n v="12.09"/>
    <x v="5"/>
  </r>
  <r>
    <x v="12"/>
    <s v="1NP"/>
    <x v="30"/>
    <x v="1265"/>
    <s v="Ambulance"/>
    <s v="linoleum"/>
    <n v="15.13"/>
    <x v="5"/>
  </r>
  <r>
    <x v="12"/>
    <s v="1NP"/>
    <x v="30"/>
    <x v="1266"/>
    <s v="Kancelář"/>
    <s v="linoleum"/>
    <n v="13.52"/>
    <x v="4"/>
  </r>
  <r>
    <x v="12"/>
    <s v="1NP"/>
    <x v="30"/>
    <x v="1267"/>
    <s v="Čekárna + recepce"/>
    <s v="linoleum"/>
    <n v="34.56"/>
    <x v="0"/>
  </r>
  <r>
    <x v="12"/>
    <s v="1NP"/>
    <x v="30"/>
    <x v="1268"/>
    <s v="WC - personál u kanceláří"/>
    <s v="keramická dlažba"/>
    <n v="1.48"/>
    <x v="3"/>
  </r>
  <r>
    <x v="12"/>
    <s v="1NP"/>
    <x v="30"/>
    <x v="1269"/>
    <s v="Sprchový kout"/>
    <s v="keramická dlažba"/>
    <n v="1.45"/>
    <x v="3"/>
  </r>
  <r>
    <x v="12"/>
    <s v="1NP"/>
    <x v="30"/>
    <x v="1270"/>
    <s v="Umývárna"/>
    <s v="keramická dlažba"/>
    <n v="1.71"/>
    <x v="3"/>
  </r>
  <r>
    <x v="12"/>
    <s v="1PP"/>
    <x v="30"/>
    <x v="1012"/>
    <s v="Chodba"/>
    <s v="keramická dlažba"/>
    <n v="8.1199999999999992"/>
    <x v="0"/>
  </r>
  <r>
    <x v="12"/>
    <s v="1PP"/>
    <x v="30"/>
    <x v="1013"/>
    <s v="Sklad"/>
    <s v="keramická dlažba"/>
    <n v="14"/>
    <x v="9"/>
  </r>
  <r>
    <x v="12"/>
    <s v="1PP"/>
    <x v="30"/>
    <x v="1014"/>
    <s v="Sklad"/>
    <s v="keramická dlažba"/>
    <n v="10"/>
    <x v="7"/>
  </r>
  <r>
    <x v="12"/>
    <s v="1PP"/>
    <x v="30"/>
    <x v="1015"/>
    <s v="Šatna a denní místnost"/>
    <s v="linoleum"/>
    <n v="14.5"/>
    <x v="3"/>
  </r>
  <r>
    <x v="12"/>
    <s v="1PP"/>
    <x v="30"/>
    <x v="1271"/>
    <s v="WC - personál"/>
    <s v="keramická dlažba"/>
    <n v="5.5"/>
    <x v="3"/>
  </r>
  <r>
    <x v="12"/>
    <s v="1PP"/>
    <x v="30"/>
    <x v="1272"/>
    <s v="Sprchový kout"/>
    <s v="keramická dlažba"/>
    <n v="1.75"/>
    <x v="3"/>
  </r>
  <r>
    <x v="12"/>
    <s v="1PP"/>
    <x v="30"/>
    <x v="1273"/>
    <s v="Umývárna"/>
    <s v="keramická dlažba"/>
    <n v="2.29"/>
    <x v="3"/>
  </r>
  <r>
    <x v="12"/>
    <s v="1PP"/>
    <x v="30"/>
    <x v="1016"/>
    <s v="Úklid"/>
    <s v="keramická dlažba"/>
    <n v="1.8"/>
    <x v="6"/>
  </r>
  <r>
    <x v="12"/>
    <s v="1PP"/>
    <x v="30"/>
    <x v="1274"/>
    <s v="Chodba"/>
    <s v="keramická dlažba"/>
    <n v="7"/>
    <x v="7"/>
  </r>
  <r>
    <x v="10"/>
    <s v="1 NP"/>
    <x v="27"/>
    <x v="1275"/>
    <s v="Sklad"/>
    <s v="linoleum"/>
    <n v="15"/>
    <x v="7"/>
  </r>
  <r>
    <x v="10"/>
    <s v="1PP"/>
    <x v="31"/>
    <x v="1276"/>
    <s v="Primář"/>
    <s v="PVC"/>
    <n v="34.659999999999997"/>
    <x v="4"/>
  </r>
  <r>
    <x v="10"/>
    <s v="1PP"/>
    <x v="31"/>
    <x v="1277"/>
    <s v="Denní místnost zaměstnanců"/>
    <s v="PVC zátěžové"/>
    <n v="36.92"/>
    <x v="3"/>
  </r>
  <r>
    <x v="10"/>
    <s v="1PP"/>
    <x v="31"/>
    <x v="1278"/>
    <s v="Šatna zaměstnanců"/>
    <s v="PVC systém "/>
    <n v="16.89"/>
    <x v="4"/>
  </r>
  <r>
    <x v="10"/>
    <s v="1PP"/>
    <x v="31"/>
    <x v="1279"/>
    <s v="Zádveří"/>
    <s v="PVC systém"/>
    <n v="7.11"/>
    <x v="0"/>
  </r>
  <r>
    <x v="10"/>
    <s v="1PP"/>
    <x v="31"/>
    <x v="1280"/>
    <s v="Lékaři"/>
    <s v="PVC zátěžové, homogenní"/>
    <n v="25.32"/>
    <x v="4"/>
  </r>
  <r>
    <x v="10"/>
    <s v="1PP"/>
    <x v="31"/>
    <x v="1281"/>
    <s v="Vrchní sestra"/>
    <s v="homogenní PVC, elektrostatické"/>
    <n v="23.23"/>
    <x v="4"/>
  </r>
  <r>
    <x v="10"/>
    <s v="1PP"/>
    <x v="31"/>
    <x v="1282"/>
    <s v="Chodba"/>
    <s v="epoxidový nátěr "/>
    <n v="32.520000000000003"/>
    <x v="0"/>
  </r>
  <r>
    <x v="10"/>
    <s v="1PP"/>
    <x v="31"/>
    <x v="1283"/>
    <s v="WC "/>
    <s v="PVC systém "/>
    <n v="3.67"/>
    <x v="0"/>
  </r>
  <r>
    <x v="10"/>
    <s v="1PP"/>
    <x v="31"/>
    <x v="1284"/>
    <s v="Sprchy  "/>
    <s v="PVC systém "/>
    <n v="3.79"/>
    <x v="0"/>
  </r>
  <r>
    <x v="10"/>
    <s v="1PP"/>
    <x v="31"/>
    <x v="1285"/>
    <s v="WC "/>
    <s v="PVC systém "/>
    <n v="3.72"/>
    <x v="0"/>
  </r>
  <r>
    <x v="10"/>
    <s v="1PP"/>
    <x v="31"/>
    <x v="1286"/>
    <s v="Sprchy "/>
    <s v="PVC systém "/>
    <n v="3.58"/>
    <x v="0"/>
  </r>
  <r>
    <x v="10"/>
    <s v="1PP"/>
    <x v="31"/>
    <x v="1287"/>
    <s v="Archiv"/>
    <s v="PVC zátěžové"/>
    <n v="11.86"/>
    <x v="7"/>
  </r>
  <r>
    <x v="10"/>
    <s v="1PP"/>
    <x v="31"/>
    <x v="1288"/>
    <s v="Sklad"/>
    <s v="keramická dlažba"/>
    <n v="23.69"/>
    <x v="7"/>
  </r>
  <r>
    <x v="10"/>
    <s v="1PP"/>
    <x v="31"/>
    <x v="1289"/>
    <s v="Úpravna vody"/>
    <s v="keramická dlažba"/>
    <n v="27.16"/>
    <x v="7"/>
  </r>
  <r>
    <x v="10"/>
    <s v="1PP"/>
    <x v="31"/>
    <x v="1290"/>
    <s v="Schodiště"/>
    <s v="keramická dlažba"/>
    <n v="26"/>
    <x v="0"/>
  </r>
  <r>
    <x v="10"/>
    <s v="1PP"/>
    <x v="31"/>
    <x v="1291"/>
    <s v="Instalační prostor"/>
    <s v="keramická dlažba"/>
    <n v="42.48"/>
    <x v="0"/>
  </r>
  <r>
    <x v="10"/>
    <s v="1PP"/>
    <x v="31"/>
    <x v="1292"/>
    <s v="Chodba"/>
    <s v="keramická dlažba velkoformátová"/>
    <n v="16.89"/>
    <x v="0"/>
  </r>
  <r>
    <x v="10"/>
    <s v="1NP"/>
    <x v="31"/>
    <x v="1293"/>
    <s v="Špinavý sklad"/>
    <s v="PVC systém"/>
    <n v="6.42"/>
    <x v="0"/>
  </r>
  <r>
    <x v="10"/>
    <s v="1NP"/>
    <x v="31"/>
    <x v="1294"/>
    <s v="Sklad"/>
    <s v="keramická dlažba"/>
    <n v="46.89"/>
    <x v="0"/>
  </r>
  <r>
    <x v="10"/>
    <s v="1NP"/>
    <x v="31"/>
    <x v="1295"/>
    <s v="Technik"/>
    <s v="keramická dlažba"/>
    <n v="11.85"/>
    <x v="0"/>
  </r>
  <r>
    <x v="10"/>
    <s v="1NP"/>
    <x v="31"/>
    <x v="1296"/>
    <s v="Šatna pacientů"/>
    <s v="keramická dlažba"/>
    <n v="12.15"/>
    <x v="12"/>
  </r>
  <r>
    <x v="10"/>
    <s v="1NP"/>
    <x v="31"/>
    <x v="1297"/>
    <s v="WC - pacienti"/>
    <s v="PVC systém "/>
    <n v="3.6"/>
    <x v="12"/>
  </r>
  <r>
    <x v="10"/>
    <s v="1NP"/>
    <x v="31"/>
    <x v="1298"/>
    <s v="WC - pacienti"/>
    <s v="PVC systém "/>
    <n v="3.68"/>
    <x v="12"/>
  </r>
  <r>
    <x v="10"/>
    <s v="1NP"/>
    <x v="31"/>
    <x v="1299"/>
    <s v="Šatna pacientů"/>
    <s v="PVC systém "/>
    <n v="11.84"/>
    <x v="12"/>
  </r>
  <r>
    <x v="10"/>
    <s v="1NP"/>
    <x v="31"/>
    <x v="1300"/>
    <s v="Čajová kuchyňka"/>
    <s v="PVC systém "/>
    <n v="6.17"/>
    <x v="12"/>
  </r>
  <r>
    <x v="10"/>
    <s v="1NP"/>
    <x v="31"/>
    <x v="1301"/>
    <s v="WC - pacienti"/>
    <s v="PVC systém "/>
    <n v="3.98"/>
    <x v="12"/>
  </r>
  <r>
    <x v="10"/>
    <s v="1NP"/>
    <x v="31"/>
    <x v="1302"/>
    <s v="WC - pacienti"/>
    <s v="PVC systém "/>
    <n v="2.56"/>
    <x v="12"/>
  </r>
  <r>
    <x v="10"/>
    <s v="1NP"/>
    <x v="31"/>
    <x v="1303"/>
    <s v="Manipulační prostor"/>
    <s v="PVC systém "/>
    <n v="18.61"/>
    <x v="4"/>
  </r>
  <r>
    <x v="10"/>
    <s v="1NP"/>
    <x v="31"/>
    <x v="1304"/>
    <s v="WC - personál"/>
    <s v="PVC systém "/>
    <n v="1.9"/>
    <x v="3"/>
  </r>
  <r>
    <x v="10"/>
    <s v="1NP"/>
    <x v="31"/>
    <x v="1305"/>
    <s v="Sklad"/>
    <s v="PVC systém "/>
    <n v="24.6"/>
    <x v="4"/>
  </r>
  <r>
    <x v="10"/>
    <s v="1NP"/>
    <x v="31"/>
    <x v="1306"/>
    <s v="Sklad prádla"/>
    <s v="keramická dlažba"/>
    <n v="7.68"/>
    <x v="4"/>
  </r>
  <r>
    <x v="10"/>
    <s v="1NP"/>
    <x v="31"/>
    <x v="1307"/>
    <s v="Dialyzační sál"/>
    <s v="homogenní PVC, elektrostaticky vodivé"/>
    <n v="172.81"/>
    <x v="12"/>
  </r>
  <r>
    <x v="10"/>
    <s v="1NP"/>
    <x v="31"/>
    <x v="1308"/>
    <s v="Čisticí místnost"/>
    <s v="PVC systém"/>
    <n v="6.28"/>
    <x v="12"/>
  </r>
  <r>
    <x v="10"/>
    <s v="1NP"/>
    <x v="31"/>
    <x v="1309"/>
    <s v="Dialyzační sál - 2L"/>
    <s v="homogenní PVC, elektrostaticky vodivé"/>
    <n v="28.46"/>
    <x v="12"/>
  </r>
  <r>
    <x v="10"/>
    <s v="1NP"/>
    <x v="31"/>
    <x v="1310"/>
    <s v="Schodiště"/>
    <s v="keramická dlažba"/>
    <n v="11.57"/>
    <x v="0"/>
  </r>
  <r>
    <x v="10"/>
    <s v="1NP"/>
    <x v="31"/>
    <x v="1311"/>
    <s v="PD Ambulance"/>
    <s v="homogenní PVC, elektrostaticky vodivé"/>
    <n v="16.02"/>
    <x v="5"/>
  </r>
  <r>
    <x v="10"/>
    <s v="1NP"/>
    <x v="31"/>
    <x v="1312"/>
    <s v="Čekárna"/>
    <s v="keramická dlažba"/>
    <n v="52.92"/>
    <x v="12"/>
  </r>
  <r>
    <x v="10"/>
    <s v="1NP"/>
    <x v="31"/>
    <x v="1313"/>
    <s v="Sestra"/>
    <s v="homogenní PVC, elektrostaticky vodivé, položené do uzemněné elektrostaticky vodivé stěrky"/>
    <n v="19.190000000000001"/>
    <x v="5"/>
  </r>
  <r>
    <x v="10"/>
    <s v="1NP"/>
    <x v="31"/>
    <x v="1314"/>
    <s v="Ambulance"/>
    <s v="homogenní PVC, elektrostaticky vodivé"/>
    <n v="19.34"/>
    <x v="5"/>
  </r>
  <r>
    <x v="10"/>
    <s v="1NP"/>
    <x v="31"/>
    <x v="1315"/>
    <s v="Zádveří"/>
    <s v="keramická dlažba protiskluzná"/>
    <n v="5.07"/>
    <x v="0"/>
  </r>
  <r>
    <x v="8"/>
    <s v="1NP"/>
    <x v="26"/>
    <x v="1316"/>
    <s v="Neobsazeno"/>
    <s v="linoleum"/>
    <n v="10.7"/>
    <x v="8"/>
  </r>
  <r>
    <x v="10"/>
    <s v="1.1NP"/>
    <x v="0"/>
    <x v="352"/>
    <s v="Zasedací sál"/>
    <s v="koberec"/>
    <n v="232.2"/>
    <x v="13"/>
  </r>
  <r>
    <x v="11"/>
    <s v="1NP"/>
    <x v="28"/>
    <x v="39"/>
    <s v="Vymírací místnost "/>
    <s v="keramická dlažba"/>
    <n v="5.5"/>
    <x v="14"/>
  </r>
  <r>
    <x v="11"/>
    <s v="1NP"/>
    <x v="28"/>
    <x v="40"/>
    <s v="Místnost lednic "/>
    <s v="linoleum"/>
    <n v="8"/>
    <x v="14"/>
  </r>
  <r>
    <x v="13"/>
    <s v="1PP"/>
    <x v="32"/>
    <x v="997"/>
    <s v="Sklad"/>
    <s v="keramická dlažba"/>
    <n v="7.9"/>
    <x v="7"/>
  </r>
  <r>
    <x v="13"/>
    <s v="1PP"/>
    <x v="32"/>
    <x v="998"/>
    <s v="Umývárna pacienti"/>
    <s v="keramická dlažba"/>
    <n v="19.48"/>
    <x v="12"/>
  </r>
  <r>
    <x v="13"/>
    <s v="1PP"/>
    <x v="32"/>
    <x v="999"/>
    <s v="Chodba"/>
    <s v="keramická dlažba"/>
    <n v="13.46"/>
    <x v="12"/>
  </r>
  <r>
    <x v="13"/>
    <s v="1PP"/>
    <x v="32"/>
    <x v="1000"/>
    <s v="Chodba - zádveří"/>
    <s v="keramická dlažba"/>
    <n v="8.25"/>
    <x v="12"/>
  </r>
  <r>
    <x v="13"/>
    <s v="1PP"/>
    <x v="32"/>
    <x v="1001"/>
    <s v="Technická místnost"/>
    <s v="keramická dlažba"/>
    <n v="4.05"/>
    <x v="8"/>
  </r>
  <r>
    <x v="13"/>
    <s v="1PP"/>
    <x v="32"/>
    <x v="1002"/>
    <s v="Šatna muži"/>
    <s v="keramická dlažba"/>
    <n v="7.31"/>
    <x v="4"/>
  </r>
  <r>
    <x v="13"/>
    <s v="1PP"/>
    <x v="32"/>
    <x v="1003"/>
    <s v="Umývárna + WC - muži"/>
    <s v="keramická dlažba"/>
    <n v="6.11"/>
    <x v="12"/>
  </r>
  <r>
    <x v="13"/>
    <s v="1PP"/>
    <x v="32"/>
    <x v="1004"/>
    <s v="Chodba"/>
    <s v="keramická dlažba"/>
    <n v="4.6100000000000003"/>
    <x v="12"/>
  </r>
  <r>
    <x v="13"/>
    <s v="1PP"/>
    <x v="32"/>
    <x v="1005"/>
    <s v="Úklidová místnost"/>
    <s v="keramická dlažba"/>
    <n v="2.5"/>
    <x v="6"/>
  </r>
  <r>
    <x v="13"/>
    <s v="1PP"/>
    <x v="32"/>
    <x v="1006"/>
    <s v="Umývárna + WC - ženy"/>
    <s v="keramická dlažba"/>
    <n v="6.89"/>
    <x v="12"/>
  </r>
  <r>
    <x v="13"/>
    <s v="1PP"/>
    <x v="32"/>
    <x v="1007"/>
    <s v="Šatna ženy"/>
    <s v="keramická dlažba"/>
    <n v="16.46"/>
    <x v="4"/>
  </r>
  <r>
    <x v="13"/>
    <s v="1PP"/>
    <x v="32"/>
    <x v="1263"/>
    <s v="Místnost pro zemřelé"/>
    <s v="keramická dlažba"/>
    <n v="20.6"/>
    <x v="15"/>
  </r>
  <r>
    <x v="13"/>
    <s v="1PP"/>
    <x v="32"/>
    <x v="1008"/>
    <s v="Schodiště + výtah"/>
    <s v="keramická dlažba"/>
    <n v="39.9"/>
    <x v="1"/>
  </r>
  <r>
    <x v="13"/>
    <s v="1NP"/>
    <x v="32"/>
    <x v="343"/>
    <s v="Schodiště + výtah"/>
    <s v="keramická dlažba"/>
    <n v="40.35"/>
    <x v="1"/>
  </r>
  <r>
    <x v="13"/>
    <s v="2NP"/>
    <x v="32"/>
    <x v="37"/>
    <s v="Předsíň WC"/>
    <s v="keramická dlažba"/>
    <n v="1.17"/>
    <x v="12"/>
  </r>
  <r>
    <x v="13"/>
    <s v="2NP"/>
    <x v="32"/>
    <x v="38"/>
    <s v="WC - personál"/>
    <s v="keramická dlažba"/>
    <n v="1.17"/>
    <x v="3"/>
  </r>
  <r>
    <x v="13"/>
    <s v="2NP"/>
    <x v="32"/>
    <x v="1261"/>
    <s v="kuchyňka"/>
    <s v="PVC+sokl"/>
    <n v="16.13"/>
    <x v="12"/>
  </r>
  <r>
    <x v="13"/>
    <s v="2NP"/>
    <x v="32"/>
    <x v="981"/>
    <s v="Denní místnost pacienti"/>
    <s v="PVC+sokl"/>
    <n v="16.23"/>
    <x v="12"/>
  </r>
  <r>
    <x v="13"/>
    <s v="2NP"/>
    <x v="32"/>
    <x v="44"/>
    <s v="Schodiště (výtah)"/>
    <s v="keramická dlažba"/>
    <n v="40.35"/>
    <x v="1"/>
  </r>
  <r>
    <x v="13"/>
    <s v="2NP"/>
    <x v="32"/>
    <x v="45"/>
    <s v="Úklid a mytí nástrojů"/>
    <s v="keramická dlažba"/>
    <n v="10.32"/>
    <x v="12"/>
  </r>
  <r>
    <x v="13"/>
    <s v="2NP"/>
    <x v="32"/>
    <x v="46"/>
    <s v="Sklad špinavého prádla"/>
    <s v="keramická dlažba"/>
    <n v="2.73"/>
    <x v="12"/>
  </r>
  <r>
    <x v="13"/>
    <s v="2NP"/>
    <x v="32"/>
    <x v="47"/>
    <s v="Koupelna - bezbariér."/>
    <s v="keramická dlažba"/>
    <n v="4.26"/>
    <x v="12"/>
  </r>
  <r>
    <x v="13"/>
    <s v="2NP"/>
    <x v="32"/>
    <x v="48"/>
    <s v="Pokoj 2 lůžka"/>
    <s v="PVC+sokl"/>
    <n v="18.350000000000001"/>
    <x v="12"/>
  </r>
  <r>
    <x v="13"/>
    <s v="2NP"/>
    <x v="32"/>
    <x v="49"/>
    <s v="Chodba"/>
    <s v="keramická dlažba"/>
    <n v="15.43"/>
    <x v="12"/>
  </r>
  <r>
    <x v="13"/>
    <s v="2NP"/>
    <x v="32"/>
    <x v="50"/>
    <s v="Sesterna + sanitáři"/>
    <s v="PVC+sokl"/>
    <n v="10.94"/>
    <x v="5"/>
  </r>
  <r>
    <x v="13"/>
    <s v="2NP"/>
    <x v="32"/>
    <x v="51"/>
    <s v="Denní místnost zaměstnanců - sestry"/>
    <s v="PVC+sokl"/>
    <n v="6.6"/>
    <x v="3"/>
  </r>
  <r>
    <x v="13"/>
    <s v="2NP"/>
    <x v="32"/>
    <x v="52"/>
    <s v="Pokoj 2 lůžka"/>
    <s v="PVC+sokl"/>
    <n v="20.16"/>
    <x v="12"/>
  </r>
  <r>
    <x v="13"/>
    <s v="2NP"/>
    <x v="32"/>
    <x v="53"/>
    <s v="Koupelna - bezbariér."/>
    <s v="keramická dlažba"/>
    <n v="4.92"/>
    <x v="12"/>
  </r>
  <r>
    <x v="13"/>
    <s v="2NP"/>
    <x v="32"/>
    <x v="54"/>
    <s v="Koupelna - bezbariér."/>
    <s v="keramická dlažba"/>
    <n v="4.92"/>
    <x v="12"/>
  </r>
  <r>
    <x v="13"/>
    <s v="2NP"/>
    <x v="32"/>
    <x v="55"/>
    <s v="Pokoj 2 lůžka"/>
    <s v="PVC+sokl"/>
    <n v="20.87"/>
    <x v="12"/>
  </r>
  <r>
    <x v="13"/>
    <s v="2NP"/>
    <x v="32"/>
    <x v="27"/>
    <s v="Pokoj 1 lůžko"/>
    <s v="PVC+sokl"/>
    <n v="3.97"/>
    <x v="12"/>
  </r>
  <r>
    <x v="13"/>
    <s v="2NP"/>
    <x v="32"/>
    <x v="28"/>
    <s v="Koupelna - bezbariér."/>
    <s v="keramická dlažba"/>
    <n v="17.71"/>
    <x v="12"/>
  </r>
  <r>
    <x v="13"/>
    <s v="2NP"/>
    <x v="32"/>
    <x v="29"/>
    <s v="Pokoj 1 lůžko"/>
    <s v="PVC+sokl"/>
    <n v="12.57"/>
    <x v="12"/>
  </r>
  <r>
    <x v="13"/>
    <s v="2NP"/>
    <x v="32"/>
    <x v="56"/>
    <s v="Koupelna - bezbariér."/>
    <s v="keramická dlažba"/>
    <n v="3.96"/>
    <x v="12"/>
  </r>
  <r>
    <x v="13"/>
    <s v="2NP"/>
    <x v="32"/>
    <x v="57"/>
    <s v="Chodba"/>
    <s v="keramická dlažba"/>
    <n v="15.26"/>
    <x v="12"/>
  </r>
  <r>
    <x v="13"/>
    <s v="3NP"/>
    <x v="32"/>
    <x v="61"/>
    <s v="Koupelna - bezbariér."/>
    <s v="keramická dlažba"/>
    <n v="3.96"/>
    <x v="12"/>
  </r>
  <r>
    <x v="13"/>
    <s v="3NP"/>
    <x v="32"/>
    <x v="62"/>
    <s v="Pokoj 1 lůžko"/>
    <s v="PVC+sokl"/>
    <n v="14.52"/>
    <x v="12"/>
  </r>
  <r>
    <x v="13"/>
    <s v="3NP"/>
    <x v="32"/>
    <x v="1317"/>
    <s v="Vyšetřovna - lékař"/>
    <s v="PVC+sokl"/>
    <n v="16.149999999999999"/>
    <x v="5"/>
  </r>
  <r>
    <x v="13"/>
    <s v="3NP"/>
    <x v="32"/>
    <x v="63"/>
    <s v="Schodiště (výtah)"/>
    <s v="keramická dlažba"/>
    <n v="40.35"/>
    <x v="1"/>
  </r>
  <r>
    <x v="13"/>
    <s v="3NP"/>
    <x v="32"/>
    <x v="64"/>
    <s v="Úklid a mytí nástrojů"/>
    <s v="keramická dlažba"/>
    <n v="10.32"/>
    <x v="12"/>
  </r>
  <r>
    <x v="13"/>
    <s v="3NP"/>
    <x v="32"/>
    <x v="65"/>
    <s v="Sklad špinavého prádla"/>
    <s v="keramická dlažba"/>
    <n v="2.72"/>
    <x v="12"/>
  </r>
  <r>
    <x v="13"/>
    <s v="3NP"/>
    <x v="32"/>
    <x v="66"/>
    <s v="Koupelna - bezbariér."/>
    <s v="keramická dlažba"/>
    <n v="4.26"/>
    <x v="12"/>
  </r>
  <r>
    <x v="13"/>
    <s v="3NP"/>
    <x v="32"/>
    <x v="67"/>
    <s v="Pokoj 2 lůžka"/>
    <s v="PVC+sokl"/>
    <n v="18.309999999999999"/>
    <x v="12"/>
  </r>
  <r>
    <x v="13"/>
    <s v="3NP"/>
    <x v="32"/>
    <x v="68"/>
    <s v="Chodba"/>
    <s v="keramická dlažba"/>
    <n v="15.31"/>
    <x v="12"/>
  </r>
  <r>
    <x v="13"/>
    <s v="3NP"/>
    <x v="32"/>
    <x v="69"/>
    <s v="Sociální pracovník"/>
    <s v="PVC+sokl"/>
    <n v="17.89"/>
    <x v="3"/>
  </r>
  <r>
    <x v="13"/>
    <s v="3NP"/>
    <x v="32"/>
    <x v="70"/>
    <s v="Pokoj 2 lůžka"/>
    <s v="PVC+sokl"/>
    <n v="20.16"/>
    <x v="12"/>
  </r>
  <r>
    <x v="13"/>
    <s v="3NP"/>
    <x v="32"/>
    <x v="71"/>
    <s v="Koupelna - bezbariér."/>
    <s v="keramická dlažba"/>
    <n v="4.92"/>
    <x v="12"/>
  </r>
  <r>
    <x v="13"/>
    <s v="3NP"/>
    <x v="32"/>
    <x v="72"/>
    <s v="Koupelna - bezbariér."/>
    <s v="keramická dlažba"/>
    <n v="4.9400000000000004"/>
    <x v="12"/>
  </r>
  <r>
    <x v="13"/>
    <s v="3NP"/>
    <x v="32"/>
    <x v="73"/>
    <s v="Pokoj 2 lůžka"/>
    <s v="PVC+sokl"/>
    <n v="20.87"/>
    <x v="12"/>
  </r>
  <r>
    <x v="13"/>
    <s v="3NP"/>
    <x v="32"/>
    <x v="74"/>
    <s v="Pokoj 1 lůžko"/>
    <s v="PVC+sokl"/>
    <n v="17.41"/>
    <x v="12"/>
  </r>
  <r>
    <x v="13"/>
    <s v="3NP"/>
    <x v="32"/>
    <x v="75"/>
    <s v="Koupelna - bezbariér."/>
    <s v="keramická dlažba"/>
    <n v="4.24"/>
    <x v="12"/>
  </r>
  <r>
    <x v="13"/>
    <s v="3NP"/>
    <x v="32"/>
    <x v="76"/>
    <s v="Pokoj 1 lůžko"/>
    <s v="PVC+sokl"/>
    <n v="13.19"/>
    <x v="12"/>
  </r>
  <r>
    <x v="13"/>
    <s v="3NP"/>
    <x v="32"/>
    <x v="77"/>
    <s v="Koupelna - bezbariér."/>
    <s v="keramická dlažba"/>
    <n v="3.96"/>
    <x v="12"/>
  </r>
  <r>
    <x v="13"/>
    <s v="3NP"/>
    <x v="32"/>
    <x v="78"/>
    <s v="Chodba"/>
    <s v="keramická dlažba"/>
    <n v="15.26"/>
    <x v="12"/>
  </r>
  <r>
    <x v="0"/>
    <s v="3 NP"/>
    <x v="33"/>
    <x v="1318"/>
    <s v="Chodba"/>
    <s v="keramická dlažba"/>
    <n v="14.2"/>
    <x v="0"/>
  </r>
  <r>
    <x v="0"/>
    <s v="3 NP"/>
    <x v="33"/>
    <x v="1319"/>
    <s v="Ambulance"/>
    <s v="linoleum"/>
    <n v="19"/>
    <x v="5"/>
  </r>
  <r>
    <x v="0"/>
    <s v="3 NP"/>
    <x v="33"/>
    <x v="64"/>
    <s v="Úklid"/>
    <s v="keramická dlažba"/>
    <n v="1.2"/>
    <x v="0"/>
  </r>
  <r>
    <x v="0"/>
    <s v="3 NP"/>
    <x v="33"/>
    <x v="65"/>
    <s v="Umývárna"/>
    <s v="keramická dlažba"/>
    <n v="2.7"/>
    <x v="0"/>
  </r>
  <r>
    <x v="0"/>
    <s v="3 NP"/>
    <x v="33"/>
    <x v="66"/>
    <s v="Šatna"/>
    <s v="keramická dlažba"/>
    <n v="3.3"/>
    <x v="0"/>
  </r>
  <r>
    <x v="0"/>
    <s v="3 NP"/>
    <x v="33"/>
    <x v="67"/>
    <s v="WC "/>
    <s v="keramická dlažba"/>
    <n v="2.1"/>
    <x v="0"/>
  </r>
  <r>
    <x v="0"/>
    <s v="3 NP"/>
    <x v="33"/>
    <x v="68"/>
    <s v="Umývárna"/>
    <s v="keramická dlažba"/>
    <n v="2.6"/>
    <x v="0"/>
  </r>
  <r>
    <x v="0"/>
    <s v="3 NP"/>
    <x v="33"/>
    <x v="69"/>
    <s v="Šatna"/>
    <s v="keramická dlažba"/>
    <n v="4.3"/>
    <x v="0"/>
  </r>
  <r>
    <x v="0"/>
    <s v="3 NP"/>
    <x v="33"/>
    <x v="70"/>
    <s v="WC "/>
    <s v="keramická dlažba"/>
    <n v="1.7"/>
    <x v="0"/>
  </r>
  <r>
    <x v="0"/>
    <s v="3 NP"/>
    <x v="33"/>
    <x v="71"/>
    <s v="Ambulance"/>
    <s v="linoleum"/>
    <n v="19.2"/>
    <x v="5"/>
  </r>
  <r>
    <x v="0"/>
    <s v="3 NP"/>
    <x v="33"/>
    <x v="72"/>
    <s v="Ambulance"/>
    <s v="linoleum"/>
    <n v="11.6"/>
    <x v="5"/>
  </r>
  <r>
    <x v="0"/>
    <s v="3 NP"/>
    <x v="33"/>
    <x v="73"/>
    <s v="Ambulance"/>
    <s v="linoleum"/>
    <n v="30.3"/>
    <x v="5"/>
  </r>
  <r>
    <x v="0"/>
    <s v="3 NP"/>
    <x v="34"/>
    <x v="79"/>
    <s v="Ambulance"/>
    <s v="linoleum"/>
    <n v="11.6"/>
    <x v="5"/>
  </r>
  <r>
    <x v="0"/>
    <s v="3 NP"/>
    <x v="34"/>
    <x v="80"/>
    <s v="Kancelář   "/>
    <s v="linoleum"/>
    <n v="19.399999999999999"/>
    <x v="4"/>
  </r>
  <r>
    <x v="14"/>
    <m/>
    <x v="35"/>
    <x v="1320"/>
    <s v="Společné prostory vč. schodišť"/>
    <s v="keramická dlažba"/>
    <n v="215.22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3:S41" firstHeaderRow="1" firstDataRow="2" firstDataCol="1"/>
  <pivotFields count="8">
    <pivotField showAll="0"/>
    <pivotField showAll="0"/>
    <pivotField axis="axisRow" showAll="0">
      <items count="38">
        <item x="3"/>
        <item x="11"/>
        <item x="9"/>
        <item x="24"/>
        <item x="13"/>
        <item x="17"/>
        <item x="31"/>
        <item x="29"/>
        <item x="10"/>
        <item x="16"/>
        <item x="14"/>
        <item x="33"/>
        <item x="4"/>
        <item x="12"/>
        <item x="2"/>
        <item x="25"/>
        <item x="1"/>
        <item x="7"/>
        <item x="34"/>
        <item x="28"/>
        <item x="15"/>
        <item x="8"/>
        <item x="18"/>
        <item x="5"/>
        <item x="23"/>
        <item x="30"/>
        <item x="20"/>
        <item x="26"/>
        <item x="6"/>
        <item x="19"/>
        <item m="1" x="36"/>
        <item x="0"/>
        <item x="21"/>
        <item x="27"/>
        <item x="35"/>
        <item x="22"/>
        <item x="32"/>
        <item t="default"/>
      </items>
    </pivotField>
    <pivotField showAll="0"/>
    <pivotField showAll="0"/>
    <pivotField showAll="0"/>
    <pivotField dataField="1" numFmtId="2" showAll="0"/>
    <pivotField axis="axisCol" showAll="0">
      <items count="19">
        <item x="12"/>
        <item x="5"/>
        <item x="2"/>
        <item x="4"/>
        <item x="10"/>
        <item x="0"/>
        <item x="1"/>
        <item x="13"/>
        <item x="9"/>
        <item x="16"/>
        <item x="8"/>
        <item x="6"/>
        <item x="3"/>
        <item x="15"/>
        <item x="11"/>
        <item x="14"/>
        <item x="7"/>
        <item m="1" x="17"/>
        <item t="default"/>
      </items>
    </pivotField>
  </pivotFields>
  <rowFields count="1">
    <field x="2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7"/>
  </colFields>
  <col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colItems>
  <dataFields count="1">
    <dataField name="Součet z Plocha" fld="6" baseField="0" baseItem="0" numFmtId="2"/>
  </dataFields>
  <formats count="10"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7" type="button" dataOnly="0" labelOnly="1" outline="0" axis="axisCol" fieldPosition="0"/>
    </format>
    <format dxfId="15">
      <pivotArea type="topRight" dataOnly="0" labelOnly="1" outline="0" fieldPosition="0"/>
    </format>
    <format dxfId="14">
      <pivotArea field="2" type="button" dataOnly="0" labelOnly="1" outline="0" axis="axisRow" fieldPosition="0"/>
    </format>
    <format dxfId="13">
      <pivotArea dataOnly="0" labelOnly="1" fieldPosition="0">
        <references count="1">
          <reference field="2" count="0"/>
        </references>
      </pivotArea>
    </format>
    <format dxfId="12">
      <pivotArea dataOnly="0" labelOnly="1" grandRow="1" outline="0" fieldPosition="0"/>
    </format>
    <format dxfId="11">
      <pivotArea dataOnly="0" labelOnly="1" fieldPosition="0">
        <references count="1">
          <reference field="7" count="0"/>
        </references>
      </pivotArea>
    </format>
    <format dxfId="1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Kontingenční tabulka 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4" indent="0" outline="1" outlineData="1" multipleFieldFilters="0">
  <location ref="A3:C19" firstHeaderRow="0" firstDataRow="1" firstDataCol="1"/>
  <pivotFields count="8">
    <pivotField axis="axisRow" showAll="0">
      <items count="16">
        <item x="2"/>
        <item x="3"/>
        <item x="4"/>
        <item x="5"/>
        <item x="0"/>
        <item x="1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showAll="0"/>
    <pivotField dataField="1" showAll="0"/>
    <pivotField showAll="0"/>
    <pivotField showAll="0"/>
    <pivotField dataField="1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dataFields count="2">
    <dataField name="Součet z Plocha" fld="6" baseField="0" baseItem="0"/>
    <dataField name="Počet z Číslo místnosti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3:S41" firstHeaderRow="1" firstDataRow="2" firstDataCol="1"/>
  <pivotFields count="8">
    <pivotField showAll="0"/>
    <pivotField showAll="0"/>
    <pivotField axis="axisRow" showAll="0">
      <items count="38">
        <item x="3"/>
        <item x="11"/>
        <item x="9"/>
        <item x="24"/>
        <item x="13"/>
        <item x="17"/>
        <item x="31"/>
        <item x="29"/>
        <item x="10"/>
        <item x="16"/>
        <item x="14"/>
        <item x="33"/>
        <item x="4"/>
        <item x="12"/>
        <item x="2"/>
        <item x="25"/>
        <item x="1"/>
        <item x="7"/>
        <item x="34"/>
        <item x="28"/>
        <item x="15"/>
        <item x="8"/>
        <item x="18"/>
        <item x="5"/>
        <item x="23"/>
        <item x="30"/>
        <item x="20"/>
        <item x="26"/>
        <item x="6"/>
        <item x="19"/>
        <item m="1" x="36"/>
        <item x="0"/>
        <item x="21"/>
        <item x="27"/>
        <item x="35"/>
        <item x="22"/>
        <item x="32"/>
        <item t="default"/>
      </items>
    </pivotField>
    <pivotField dataField="1" showAll="0"/>
    <pivotField showAll="0"/>
    <pivotField showAll="0"/>
    <pivotField numFmtId="2" showAll="0"/>
    <pivotField axis="axisCol" showAll="0">
      <items count="19">
        <item x="12"/>
        <item x="5"/>
        <item x="2"/>
        <item x="4"/>
        <item x="10"/>
        <item x="0"/>
        <item x="1"/>
        <item x="13"/>
        <item x="9"/>
        <item x="16"/>
        <item x="8"/>
        <item x="6"/>
        <item x="3"/>
        <item x="15"/>
        <item x="11"/>
        <item x="14"/>
        <item x="7"/>
        <item m="1" x="17"/>
        <item t="default"/>
      </items>
    </pivotField>
  </pivotFields>
  <rowFields count="1">
    <field x="2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7"/>
  </colFields>
  <col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colItems>
  <dataFields count="1">
    <dataField name="Počet z Číslo místnosti" fld="3" subtotal="count" baseField="0" baseItem="0"/>
  </dataFields>
  <formats count="10"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7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2" type="button" dataOnly="0" labelOnly="1" outline="0" axis="axisRow" fieldPosition="0"/>
    </format>
    <format dxfId="3">
      <pivotArea dataOnly="0" labelOnly="1" fieldPosition="0">
        <references count="1">
          <reference field="2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7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name="1.PP tabulka místností_1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1.PP tabulka místností_1" connectionId="3" autoFormatId="16" applyNumberFormats="0" applyBorderFormats="0" applyFontFormats="1" applyPatternFormats="1" applyAlignmentFormats="0" applyWidthHeightFormats="0"/>
</file>

<file path=xl/tables/table1.xml><?xml version="1.0" encoding="utf-8"?>
<table xmlns="http://schemas.openxmlformats.org/spreadsheetml/2006/main" id="1" name="Tabulka1" displayName="Tabulka1" ref="A3:H4" totalsRowShown="0">
  <autoFilter ref="A3:H4"/>
  <tableColumns count="8">
    <tableColumn id="1" name="Budova"/>
    <tableColumn id="2" name="podlaží"/>
    <tableColumn id="3" name="oddělení"/>
    <tableColumn id="4" name="Číslo místnosti"/>
    <tableColumn id="5" name="Účel místnosti"/>
    <tableColumn id="6" name="Plocha úklidu"/>
    <tableColumn id="7" name="Plocha"/>
    <tableColumn id="8" name="Kategori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zoomScaleNormal="100" workbookViewId="0">
      <selection activeCell="E21" sqref="E21"/>
    </sheetView>
  </sheetViews>
  <sheetFormatPr defaultColWidth="9.140625" defaultRowHeight="12.75" x14ac:dyDescent="0.2"/>
  <cols>
    <col min="1" max="1" width="29.7109375" style="2" customWidth="1"/>
    <col min="2" max="2" width="12.42578125" style="2" customWidth="1"/>
    <col min="3" max="3" width="27.42578125" style="1" customWidth="1"/>
    <col min="4" max="4" width="14.7109375" style="2" customWidth="1"/>
    <col min="5" max="5" width="9.140625" style="1"/>
    <col min="6" max="6" width="9.140625" style="3"/>
    <col min="7" max="7" width="9.140625" style="4"/>
    <col min="8" max="16384" width="9.140625" style="1"/>
  </cols>
  <sheetData>
    <row r="1" spans="1:7" ht="34.5" customHeight="1" thickBot="1" x14ac:dyDescent="0.25">
      <c r="A1" s="388" t="s">
        <v>1222</v>
      </c>
      <c r="B1" s="389"/>
      <c r="C1" s="389"/>
      <c r="D1" s="390"/>
      <c r="E1" s="105"/>
      <c r="F1" s="105"/>
      <c r="G1" s="106"/>
    </row>
    <row r="2" spans="1:7" ht="13.5" thickBot="1" x14ac:dyDescent="0.25">
      <c r="A2" s="3"/>
      <c r="B2" s="3"/>
      <c r="C2" s="3"/>
    </row>
    <row r="3" spans="1:7" ht="16.5" customHeight="1" thickBot="1" x14ac:dyDescent="0.3">
      <c r="A3" s="385" t="s">
        <v>801</v>
      </c>
      <c r="B3" s="386"/>
      <c r="C3" s="387"/>
      <c r="D3" s="7"/>
    </row>
    <row r="4" spans="1:7" ht="18.75" thickBot="1" x14ac:dyDescent="0.3">
      <c r="A4" s="140" t="s">
        <v>1051</v>
      </c>
      <c r="B4" s="141" t="s">
        <v>1176</v>
      </c>
      <c r="C4" s="144" t="s">
        <v>1181</v>
      </c>
    </row>
    <row r="5" spans="1:7" ht="15.75" x14ac:dyDescent="0.25">
      <c r="A5" s="235" t="s">
        <v>1055</v>
      </c>
      <c r="B5" s="236">
        <f>GETPIVOTDATA("Součet z Plocha",'KT počty místností a ploch'!$A$3,"Budova","č.p. 789 Pol B")</f>
        <v>542.19000000000005</v>
      </c>
      <c r="C5" s="237">
        <f>GETPIVOTDATA("Počet z Číslo místnosti",'KT počty místností a ploch'!$A$3,"Budova","č.p. 789 Pol B")</f>
        <v>52</v>
      </c>
      <c r="D5" s="5"/>
      <c r="E5" s="15"/>
      <c r="F5" s="262"/>
      <c r="G5" s="263"/>
    </row>
    <row r="6" spans="1:7" ht="15.75" x14ac:dyDescent="0.25">
      <c r="A6" s="238" t="s">
        <v>1056</v>
      </c>
      <c r="B6" s="239">
        <f>GETPIVOTDATA("Součet z Plocha",'KT počty místností a ploch'!$A$3,"Budova","č.p. 788 Pol C")</f>
        <v>1183.6619000000003</v>
      </c>
      <c r="C6" s="240">
        <f>GETPIVOTDATA("Počet z Číslo místnosti",'KT počty místností a ploch'!$A$3,"Budova","č.p. 788 Pol C")</f>
        <v>109</v>
      </c>
      <c r="D6" s="5"/>
      <c r="E6" s="15"/>
      <c r="F6" s="262"/>
      <c r="G6" s="263"/>
    </row>
    <row r="7" spans="1:7" ht="15.75" x14ac:dyDescent="0.25">
      <c r="A7" s="241" t="s">
        <v>1171</v>
      </c>
      <c r="B7" s="242">
        <f>GETPIVOTDATA("Součet z Plocha",'KT počty místností a ploch'!$A$3,"Budova","SO01")</f>
        <v>4041.4099999999971</v>
      </c>
      <c r="C7" s="240">
        <f>GETPIVOTDATA("Počet z Číslo místnosti",'KT počty místností a ploch'!$A$3,"Budova","SO01")</f>
        <v>224</v>
      </c>
      <c r="D7" s="5"/>
      <c r="E7" s="15"/>
      <c r="F7" s="262"/>
      <c r="G7" s="263"/>
    </row>
    <row r="8" spans="1:7" ht="15.75" x14ac:dyDescent="0.25">
      <c r="A8" s="241" t="s">
        <v>1172</v>
      </c>
      <c r="B8" s="242">
        <f>GETPIVOTDATA("Součet z Plocha",'KT počty místností a ploch'!$A$3,"Budova","SO02")</f>
        <v>12100.303599999987</v>
      </c>
      <c r="C8" s="240">
        <f>GETPIVOTDATA("Počet z Číslo místnosti",'KT počty místností a ploch'!$A$3,"Budova","SO02")</f>
        <v>690</v>
      </c>
      <c r="D8" s="5"/>
      <c r="E8" s="15"/>
      <c r="F8" s="262"/>
      <c r="G8" s="263"/>
    </row>
    <row r="9" spans="1:7" ht="15.75" x14ac:dyDescent="0.25">
      <c r="A9" s="241" t="s">
        <v>1173</v>
      </c>
      <c r="B9" s="242">
        <f>GETPIVOTDATA("Součet z Plocha",'KT počty místností a ploch'!$A$3,"Budova","SO03")</f>
        <v>980.60000000000025</v>
      </c>
      <c r="C9" s="240">
        <f>GETPIVOTDATA("Počet z Číslo místnosti",'KT počty místností a ploch'!$A$3,"Budova","SO03")</f>
        <v>36</v>
      </c>
      <c r="D9" s="5"/>
      <c r="E9" s="15"/>
      <c r="F9" s="262"/>
      <c r="G9" s="263"/>
    </row>
    <row r="10" spans="1:7" ht="15.75" x14ac:dyDescent="0.25">
      <c r="A10" s="243" t="s">
        <v>1174</v>
      </c>
      <c r="B10" s="242">
        <f>GETPIVOTDATA("Součet z Plocha",'KT počty místností a ploch'!$A$3,"Budova","SO10")</f>
        <v>32.090000000000003</v>
      </c>
      <c r="C10" s="240">
        <f>GETPIVOTDATA("Počet z Číslo místnosti",'KT počty místností a ploch'!$A$3,"Budova","SO10")</f>
        <v>6</v>
      </c>
      <c r="D10" s="5"/>
      <c r="E10" s="15"/>
      <c r="F10" s="262"/>
      <c r="G10" s="263"/>
    </row>
    <row r="11" spans="1:7" ht="15.75" x14ac:dyDescent="0.25">
      <c r="A11" s="241" t="s">
        <v>1048</v>
      </c>
      <c r="B11" s="242">
        <f>GETPIVOTDATA("Součet z Plocha",'KT počty místností a ploch'!$A$3,"Budova","č.p. 164")</f>
        <v>109.2</v>
      </c>
      <c r="C11" s="240">
        <f>GETPIVOTDATA("Počet z Číslo místnosti",'KT počty místností a ploch'!$A$3,"Budova","č.p. 164")</f>
        <v>13</v>
      </c>
      <c r="D11" s="5"/>
      <c r="E11" s="15"/>
      <c r="F11" s="262"/>
      <c r="G11" s="263"/>
    </row>
    <row r="12" spans="1:7" ht="15.75" x14ac:dyDescent="0.25">
      <c r="A12" s="241" t="s">
        <v>1049</v>
      </c>
      <c r="B12" s="242">
        <f>GETPIVOTDATA("Součet z Plocha",'KT počty místností a ploch'!$A$3,"Budova","č.p. 204")</f>
        <v>1050.25</v>
      </c>
      <c r="C12" s="240">
        <f>GETPIVOTDATA("Počet z Číslo místnosti",'KT počty místností a ploch'!$A$3,"Budova","č.p. 204")</f>
        <v>75</v>
      </c>
      <c r="D12" s="5"/>
      <c r="E12" s="15"/>
      <c r="F12" s="262"/>
      <c r="G12" s="263"/>
    </row>
    <row r="13" spans="1:7" ht="15.75" x14ac:dyDescent="0.25">
      <c r="A13" s="241" t="s">
        <v>1050</v>
      </c>
      <c r="B13" s="242">
        <f>GETPIVOTDATA("Součet z Plocha",'KT počty místností a ploch'!$A$3,"Budova","č.p. 210")</f>
        <v>2067.6000000000013</v>
      </c>
      <c r="C13" s="240">
        <f>GETPIVOTDATA("Počet z Číslo místnosti",'KT počty místností a ploch'!$A$3,"Budova","č.p. 210")</f>
        <v>143</v>
      </c>
      <c r="D13" s="5"/>
      <c r="E13" s="15"/>
      <c r="F13" s="262"/>
      <c r="G13" s="263"/>
    </row>
    <row r="14" spans="1:7" ht="15.75" x14ac:dyDescent="0.25">
      <c r="A14" s="241" t="s">
        <v>1045</v>
      </c>
      <c r="B14" s="242">
        <f>GETPIVOTDATA("Součet z Plocha",'KT počty místností a ploch'!$A$3,"Budova","č.p. 211")</f>
        <v>139.20000000000002</v>
      </c>
      <c r="C14" s="240">
        <f>GETPIVOTDATA("Počet z Číslo místnosti",'KT počty místností a ploch'!$A$3,"Budova","č.p. 211")</f>
        <v>12</v>
      </c>
      <c r="D14" s="5"/>
      <c r="E14" s="15"/>
      <c r="F14" s="262"/>
      <c r="G14" s="263"/>
    </row>
    <row r="15" spans="1:7" ht="15.75" x14ac:dyDescent="0.25">
      <c r="A15" s="241" t="s">
        <v>656</v>
      </c>
      <c r="B15" s="242">
        <f>GETPIVOTDATA("Součet z Plocha",'KT počty místností a ploch'!$A$3,"Budova","č.p. 499")</f>
        <v>2662.38</v>
      </c>
      <c r="C15" s="240">
        <f>GETPIVOTDATA("Počet z Číslo místnosti",'KT počty místností a ploch'!$A$3,"Budova","č.p. 499")</f>
        <v>157</v>
      </c>
      <c r="D15" s="5"/>
      <c r="E15" s="15"/>
      <c r="F15" s="262"/>
      <c r="G15" s="263"/>
    </row>
    <row r="16" spans="1:7" ht="15.75" x14ac:dyDescent="0.25">
      <c r="A16" s="244" t="s">
        <v>1053</v>
      </c>
      <c r="B16" s="245">
        <f>GETPIVOTDATA("Součet z Plocha",'KT počty místností a ploch'!$A$3,"Budova","č.p. 871")</f>
        <v>288.76</v>
      </c>
      <c r="C16" s="246">
        <f>GETPIVOTDATA("Počet z Číslo místnosti",'KT počty místností a ploch'!$A$3,"Budova","č.p. 871")</f>
        <v>33</v>
      </c>
      <c r="D16" s="5"/>
      <c r="E16" s="15"/>
      <c r="F16" s="262"/>
      <c r="G16" s="263"/>
    </row>
    <row r="17" spans="1:7" ht="15.75" x14ac:dyDescent="0.25">
      <c r="A17" s="241" t="s">
        <v>1047</v>
      </c>
      <c r="B17" s="242">
        <f>GETPIVOTDATA("Součet z Plocha",'KT počty místností a ploch'!$A$3,"Budova","č.p. 681")</f>
        <v>492.09999999999997</v>
      </c>
      <c r="C17" s="240">
        <f>GETPIVOTDATA("Počet z Číslo místnosti",'KT počty místností a ploch'!$A$3,"Budova","č.p. 681")</f>
        <v>51</v>
      </c>
      <c r="D17" s="5"/>
      <c r="E17" s="15"/>
      <c r="F17" s="262"/>
      <c r="G17" s="263"/>
    </row>
    <row r="18" spans="1:7" ht="15.75" x14ac:dyDescent="0.25">
      <c r="A18" s="257" t="s">
        <v>1046</v>
      </c>
      <c r="B18" s="259">
        <f>GETPIVOTDATA("Součet z Plocha",'KT počty místností a ploch'!$A$3,"Budova","č.p. 202")</f>
        <v>694.63</v>
      </c>
      <c r="C18" s="240">
        <f>GETPIVOTDATA("Počet z Číslo místnosti",'KT počty místností a ploch'!$A$3,"Budova","č.p. 202")</f>
        <v>54</v>
      </c>
      <c r="D18" s="5"/>
      <c r="E18" s="15"/>
      <c r="F18" s="262"/>
      <c r="G18" s="263"/>
    </row>
    <row r="19" spans="1:7" ht="16.5" thickBot="1" x14ac:dyDescent="0.3">
      <c r="A19" s="258" t="s">
        <v>1054</v>
      </c>
      <c r="B19" s="260">
        <f>GETPIVOTDATA("Součet z Plocha",'KT počty místností a ploch'!$A$3,"Budova","č.p. 684 ")</f>
        <v>215.22</v>
      </c>
      <c r="C19" s="261">
        <f>GETPIVOTDATA("Počet z Číslo místnosti",'KT počty místností a ploch'!$A$3,"Budova","č.p. 684 ")</f>
        <v>1</v>
      </c>
      <c r="D19" s="5"/>
      <c r="E19" s="15"/>
      <c r="F19" s="262"/>
      <c r="G19" s="263"/>
    </row>
    <row r="20" spans="1:7" ht="16.5" thickBot="1" x14ac:dyDescent="0.3">
      <c r="A20" s="247" t="s">
        <v>573</v>
      </c>
      <c r="B20" s="248">
        <f>SUM(B5:B19)</f>
        <v>26599.595499999985</v>
      </c>
      <c r="C20" s="249">
        <f>SUM(C5:C19)</f>
        <v>1656</v>
      </c>
      <c r="D20" s="6"/>
    </row>
    <row r="22" spans="1:7" x14ac:dyDescent="0.2">
      <c r="A22" s="14"/>
      <c r="B22" s="14"/>
      <c r="C22" s="15"/>
    </row>
    <row r="23" spans="1:7" x14ac:dyDescent="0.2">
      <c r="A23" s="14"/>
      <c r="B23" s="14"/>
      <c r="C23" s="229"/>
    </row>
    <row r="24" spans="1:7" x14ac:dyDescent="0.2">
      <c r="A24" s="14"/>
      <c r="B24" s="14"/>
      <c r="C24" s="229"/>
    </row>
  </sheetData>
  <mergeCells count="2">
    <mergeCell ref="A3:C3"/>
    <mergeCell ref="A1:D1"/>
  </mergeCells>
  <pageMargins left="0.39370078740157483" right="0.43307086614173229" top="0.59055118110236227" bottom="0.39370078740157483" header="0.31496062992125984" footer="0.31496062992125984"/>
  <pageSetup paperSize="9" fitToHeight="0" orientation="portrait" r:id="rId1"/>
  <headerFooter>
    <oddHeader>Stránka &amp;P z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3"/>
  <sheetViews>
    <sheetView zoomScale="85" zoomScaleNormal="85" workbookViewId="0">
      <pane xSplit="5" topLeftCell="F1" activePane="topRight" state="frozen"/>
      <selection pane="topRight" activeCell="AG6" sqref="AG6"/>
    </sheetView>
  </sheetViews>
  <sheetFormatPr defaultColWidth="10.85546875" defaultRowHeight="12.75" x14ac:dyDescent="0.2"/>
  <cols>
    <col min="1" max="1" width="26.7109375" style="1" bestFit="1" customWidth="1"/>
    <col min="2" max="2" width="11.140625" style="1" bestFit="1" customWidth="1"/>
    <col min="3" max="3" width="12.5703125" style="1" customWidth="1"/>
    <col min="4" max="4" width="11.42578125" style="6" bestFit="1" customWidth="1"/>
    <col min="5" max="5" width="8" style="4" bestFit="1" customWidth="1"/>
    <col min="6" max="6" width="6.7109375" style="16" bestFit="1" customWidth="1"/>
    <col min="7" max="7" width="5" style="4" bestFit="1" customWidth="1"/>
    <col min="8" max="8" width="11.5703125" style="6" bestFit="1" customWidth="1"/>
    <col min="9" max="9" width="10.28515625" style="6" bestFit="1" customWidth="1"/>
    <col min="10" max="10" width="6.7109375" style="16" bestFit="1" customWidth="1"/>
    <col min="11" max="11" width="5" style="4" bestFit="1" customWidth="1"/>
    <col min="12" max="12" width="11.5703125" style="6" bestFit="1" customWidth="1"/>
    <col min="13" max="13" width="10.28515625" style="6" bestFit="1" customWidth="1"/>
    <col min="14" max="14" width="5.7109375" style="16" bestFit="1" customWidth="1"/>
    <col min="15" max="15" width="5" style="4" bestFit="1" customWidth="1"/>
    <col min="16" max="16" width="11.5703125" style="6" bestFit="1" customWidth="1"/>
    <col min="17" max="17" width="10.28515625" style="6" bestFit="1" customWidth="1"/>
    <col min="18" max="18" width="6.7109375" style="16" bestFit="1" customWidth="1"/>
    <col min="19" max="19" width="5" style="4" bestFit="1" customWidth="1"/>
    <col min="20" max="20" width="11.5703125" style="6" bestFit="1" customWidth="1"/>
    <col min="21" max="21" width="10.28515625" style="6" bestFit="1" customWidth="1"/>
    <col min="22" max="22" width="6.7109375" style="16" bestFit="1" customWidth="1"/>
    <col min="23" max="23" width="6.7109375" style="16" customWidth="1"/>
    <col min="24" max="24" width="5" style="4" bestFit="1" customWidth="1"/>
    <col min="25" max="25" width="12.140625" style="6" bestFit="1" customWidth="1"/>
    <col min="26" max="26" width="10.7109375" style="6" bestFit="1" customWidth="1"/>
    <col min="27" max="27" width="6.7109375" style="16" bestFit="1" customWidth="1"/>
    <col min="28" max="28" width="5" style="4" bestFit="1" customWidth="1"/>
    <col min="29" max="29" width="11.5703125" style="6" bestFit="1" customWidth="1"/>
    <col min="30" max="30" width="10.28515625" style="6" bestFit="1" customWidth="1"/>
    <col min="31" max="31" width="4.7109375" style="16" bestFit="1" customWidth="1"/>
    <col min="32" max="32" width="5" style="4" bestFit="1" customWidth="1"/>
    <col min="33" max="33" width="11.5703125" style="6" bestFit="1" customWidth="1"/>
    <col min="34" max="34" width="10.28515625" style="6" bestFit="1" customWidth="1"/>
    <col min="35" max="35" width="5.7109375" style="16" bestFit="1" customWidth="1"/>
    <col min="36" max="36" width="5" style="4" bestFit="1" customWidth="1"/>
    <col min="37" max="37" width="11.5703125" style="6" bestFit="1" customWidth="1"/>
    <col min="38" max="38" width="10.28515625" style="6" bestFit="1" customWidth="1"/>
    <col min="39" max="39" width="5.7109375" style="16" bestFit="1" customWidth="1"/>
    <col min="40" max="40" width="5" style="4" bestFit="1" customWidth="1"/>
    <col min="41" max="41" width="11.5703125" style="6" bestFit="1" customWidth="1"/>
    <col min="42" max="42" width="10.28515625" style="6" bestFit="1" customWidth="1"/>
    <col min="43" max="43" width="5.7109375" style="16" bestFit="1" customWidth="1"/>
    <col min="44" max="44" width="5" style="4" bestFit="1" customWidth="1"/>
    <col min="45" max="45" width="11.5703125" style="6" bestFit="1" customWidth="1"/>
    <col min="46" max="46" width="10.28515625" style="6" bestFit="1" customWidth="1"/>
    <col min="47" max="47" width="6.7109375" style="16" bestFit="1" customWidth="1"/>
    <col min="48" max="48" width="5" style="4" bestFit="1" customWidth="1"/>
    <col min="49" max="49" width="11.5703125" style="6" bestFit="1" customWidth="1"/>
    <col min="50" max="50" width="10.7109375" style="6" bestFit="1" customWidth="1"/>
    <col min="51" max="51" width="6.7109375" style="16" bestFit="1" customWidth="1"/>
    <col min="52" max="52" width="5" style="4" bestFit="1" customWidth="1"/>
    <col min="53" max="53" width="11.5703125" style="6" bestFit="1" customWidth="1"/>
    <col min="54" max="54" width="10.28515625" style="6" bestFit="1" customWidth="1"/>
    <col min="55" max="55" width="6.7109375" style="16" bestFit="1" customWidth="1"/>
    <col min="56" max="56" width="5" style="4" bestFit="1" customWidth="1"/>
    <col min="57" max="57" width="11.5703125" style="6" bestFit="1" customWidth="1"/>
    <col min="58" max="58" width="10.28515625" style="6" bestFit="1" customWidth="1"/>
    <col min="59" max="59" width="5.7109375" style="16" bestFit="1" customWidth="1"/>
    <col min="60" max="60" width="5" style="4" bestFit="1" customWidth="1"/>
    <col min="61" max="61" width="11.5703125" style="6" bestFit="1" customWidth="1"/>
    <col min="62" max="62" width="10.28515625" style="6" bestFit="1" customWidth="1"/>
    <col min="63" max="63" width="6.7109375" style="16" bestFit="1" customWidth="1"/>
    <col min="64" max="64" width="5" style="4" bestFit="1" customWidth="1"/>
    <col min="65" max="65" width="11.5703125" style="6" bestFit="1" customWidth="1"/>
    <col min="66" max="66" width="10.28515625" style="6" bestFit="1" customWidth="1"/>
    <col min="67" max="67" width="6.7109375" style="16" bestFit="1" customWidth="1"/>
    <col min="68" max="68" width="5" style="4" bestFit="1" customWidth="1"/>
    <col min="69" max="69" width="11.5703125" style="6" bestFit="1" customWidth="1"/>
    <col min="70" max="70" width="10.28515625" style="6" bestFit="1" customWidth="1"/>
    <col min="71" max="71" width="5.7109375" style="4" bestFit="1" customWidth="1"/>
    <col min="72" max="72" width="5" style="4" bestFit="1" customWidth="1"/>
    <col min="73" max="73" width="11.5703125" style="5" bestFit="1" customWidth="1"/>
    <col min="74" max="74" width="10.28515625" style="5" bestFit="1" customWidth="1"/>
    <col min="75" max="16384" width="10.85546875" style="1"/>
  </cols>
  <sheetData>
    <row r="1" spans="1:74" x14ac:dyDescent="0.2">
      <c r="A1" s="1" t="s">
        <v>666</v>
      </c>
      <c r="F1" s="564" t="s">
        <v>778</v>
      </c>
      <c r="G1" s="564"/>
      <c r="H1" s="564"/>
      <c r="I1" s="564"/>
      <c r="J1" s="564"/>
      <c r="K1" s="564"/>
      <c r="L1" s="564"/>
      <c r="M1" s="564"/>
      <c r="N1" s="564"/>
      <c r="O1" s="564"/>
    </row>
    <row r="2" spans="1:74" ht="13.5" thickBot="1" x14ac:dyDescent="0.25"/>
    <row r="3" spans="1:74" s="10" customFormat="1" ht="15" customHeight="1" x14ac:dyDescent="0.2">
      <c r="A3" s="565" t="s">
        <v>760</v>
      </c>
      <c r="B3" s="44" t="s">
        <v>761</v>
      </c>
      <c r="C3" s="44" t="s">
        <v>762</v>
      </c>
      <c r="D3" s="45" t="s">
        <v>3</v>
      </c>
      <c r="E3" s="46" t="s">
        <v>763</v>
      </c>
      <c r="F3" s="562">
        <v>1</v>
      </c>
      <c r="G3" s="563"/>
      <c r="H3" s="563"/>
      <c r="I3" s="38"/>
      <c r="J3" s="560">
        <v>2</v>
      </c>
      <c r="K3" s="561"/>
      <c r="L3" s="561"/>
      <c r="M3" s="43"/>
      <c r="N3" s="562">
        <v>3</v>
      </c>
      <c r="O3" s="563"/>
      <c r="P3" s="563"/>
      <c r="Q3" s="38"/>
      <c r="R3" s="560">
        <v>4</v>
      </c>
      <c r="S3" s="561"/>
      <c r="T3" s="561"/>
      <c r="U3" s="43"/>
      <c r="V3" s="562">
        <v>5</v>
      </c>
      <c r="W3" s="563"/>
      <c r="X3" s="563"/>
      <c r="Y3" s="563"/>
      <c r="Z3" s="38"/>
      <c r="AA3" s="560">
        <v>6</v>
      </c>
      <c r="AB3" s="561"/>
      <c r="AC3" s="561"/>
      <c r="AD3" s="43"/>
      <c r="AE3" s="562">
        <v>7</v>
      </c>
      <c r="AF3" s="563"/>
      <c r="AG3" s="563"/>
      <c r="AH3" s="38"/>
      <c r="AI3" s="560">
        <v>8</v>
      </c>
      <c r="AJ3" s="561"/>
      <c r="AK3" s="561"/>
      <c r="AL3" s="43"/>
      <c r="AM3" s="562">
        <v>9</v>
      </c>
      <c r="AN3" s="563"/>
      <c r="AO3" s="563"/>
      <c r="AP3" s="38"/>
      <c r="AQ3" s="560">
        <v>10</v>
      </c>
      <c r="AR3" s="561"/>
      <c r="AS3" s="561"/>
      <c r="AT3" s="43"/>
      <c r="AU3" s="562">
        <v>11</v>
      </c>
      <c r="AV3" s="563"/>
      <c r="AW3" s="563"/>
      <c r="AX3" s="38"/>
      <c r="AY3" s="560">
        <v>12</v>
      </c>
      <c r="AZ3" s="561"/>
      <c r="BA3" s="561"/>
      <c r="BB3" s="43"/>
      <c r="BC3" s="562">
        <v>13</v>
      </c>
      <c r="BD3" s="563"/>
      <c r="BE3" s="563"/>
      <c r="BF3" s="38"/>
      <c r="BG3" s="560">
        <v>14</v>
      </c>
      <c r="BH3" s="561"/>
      <c r="BI3" s="561"/>
      <c r="BJ3" s="43"/>
      <c r="BK3" s="562">
        <v>15</v>
      </c>
      <c r="BL3" s="563"/>
      <c r="BM3" s="563"/>
      <c r="BN3" s="38"/>
      <c r="BO3" s="560">
        <v>16</v>
      </c>
      <c r="BP3" s="561"/>
      <c r="BQ3" s="561"/>
      <c r="BR3" s="43"/>
      <c r="BS3" s="562">
        <v>17</v>
      </c>
      <c r="BT3" s="563"/>
      <c r="BU3" s="563"/>
      <c r="BV3" s="38"/>
    </row>
    <row r="4" spans="1:74" s="10" customFormat="1" ht="16.5" customHeight="1" x14ac:dyDescent="0.2">
      <c r="A4" s="566"/>
      <c r="B4" s="29"/>
      <c r="C4" s="29"/>
      <c r="D4" s="31">
        <f>F5+J5+N5+R5+V5+AA5+AE5+AI5+AM5+AQ5+AU5+AY5+BC5+BG5+BK5+BO5+BS5</f>
        <v>24713.465499999998</v>
      </c>
      <c r="E4" s="47">
        <f>G5+K5+O5+S5+X5+AB5+AF5+AJ5+AN5+AR5+AV5+AZ5+BD5+BH5+BL5+BP5+BT5</f>
        <v>1547</v>
      </c>
      <c r="F4" s="39" t="s">
        <v>3</v>
      </c>
      <c r="G4" s="30" t="s">
        <v>763</v>
      </c>
      <c r="H4" s="32" t="s">
        <v>764</v>
      </c>
      <c r="I4" s="40" t="s">
        <v>765</v>
      </c>
      <c r="J4" s="39" t="s">
        <v>3</v>
      </c>
      <c r="K4" s="30" t="s">
        <v>763</v>
      </c>
      <c r="L4" s="32" t="s">
        <v>764</v>
      </c>
      <c r="M4" s="40" t="s">
        <v>765</v>
      </c>
      <c r="N4" s="39" t="s">
        <v>3</v>
      </c>
      <c r="O4" s="30" t="s">
        <v>763</v>
      </c>
      <c r="P4" s="32" t="s">
        <v>764</v>
      </c>
      <c r="Q4" s="40" t="s">
        <v>765</v>
      </c>
      <c r="R4" s="39" t="s">
        <v>3</v>
      </c>
      <c r="S4" s="30" t="s">
        <v>763</v>
      </c>
      <c r="T4" s="32" t="s">
        <v>764</v>
      </c>
      <c r="U4" s="40" t="s">
        <v>765</v>
      </c>
      <c r="V4" s="39" t="s">
        <v>3</v>
      </c>
      <c r="W4" s="30" t="s">
        <v>777</v>
      </c>
      <c r="X4" s="30" t="s">
        <v>763</v>
      </c>
      <c r="Y4" s="32" t="s">
        <v>766</v>
      </c>
      <c r="Z4" s="40" t="s">
        <v>767</v>
      </c>
      <c r="AA4" s="39" t="s">
        <v>3</v>
      </c>
      <c r="AB4" s="30" t="s">
        <v>763</v>
      </c>
      <c r="AC4" s="32" t="s">
        <v>764</v>
      </c>
      <c r="AD4" s="40" t="s">
        <v>765</v>
      </c>
      <c r="AE4" s="39" t="s">
        <v>3</v>
      </c>
      <c r="AF4" s="30" t="s">
        <v>763</v>
      </c>
      <c r="AG4" s="32" t="s">
        <v>764</v>
      </c>
      <c r="AH4" s="40">
        <v>0</v>
      </c>
      <c r="AI4" s="39" t="s">
        <v>3</v>
      </c>
      <c r="AJ4" s="30" t="s">
        <v>763</v>
      </c>
      <c r="AK4" s="32" t="s">
        <v>764</v>
      </c>
      <c r="AL4" s="40" t="s">
        <v>765</v>
      </c>
      <c r="AM4" s="39" t="s">
        <v>3</v>
      </c>
      <c r="AN4" s="30" t="s">
        <v>763</v>
      </c>
      <c r="AO4" s="32" t="s">
        <v>764</v>
      </c>
      <c r="AP4" s="40" t="s">
        <v>765</v>
      </c>
      <c r="AQ4" s="39" t="s">
        <v>3</v>
      </c>
      <c r="AR4" s="30" t="s">
        <v>763</v>
      </c>
      <c r="AS4" s="32" t="s">
        <v>764</v>
      </c>
      <c r="AT4" s="40" t="s">
        <v>765</v>
      </c>
      <c r="AU4" s="39" t="s">
        <v>3</v>
      </c>
      <c r="AV4" s="30" t="s">
        <v>763</v>
      </c>
      <c r="AW4" s="32" t="s">
        <v>764</v>
      </c>
      <c r="AX4" s="40" t="s">
        <v>765</v>
      </c>
      <c r="AY4" s="39" t="s">
        <v>3</v>
      </c>
      <c r="AZ4" s="30" t="s">
        <v>763</v>
      </c>
      <c r="BA4" s="32" t="s">
        <v>764</v>
      </c>
      <c r="BB4" s="40" t="s">
        <v>765</v>
      </c>
      <c r="BC4" s="39" t="s">
        <v>3</v>
      </c>
      <c r="BD4" s="30" t="s">
        <v>763</v>
      </c>
      <c r="BE4" s="32" t="s">
        <v>764</v>
      </c>
      <c r="BF4" s="40" t="s">
        <v>765</v>
      </c>
      <c r="BG4" s="39" t="s">
        <v>3</v>
      </c>
      <c r="BH4" s="30" t="s">
        <v>763</v>
      </c>
      <c r="BI4" s="32" t="s">
        <v>764</v>
      </c>
      <c r="BJ4" s="40" t="s">
        <v>765</v>
      </c>
      <c r="BK4" s="39" t="s">
        <v>3</v>
      </c>
      <c r="BL4" s="30" t="s">
        <v>763</v>
      </c>
      <c r="BM4" s="32" t="s">
        <v>764</v>
      </c>
      <c r="BN4" s="40" t="s">
        <v>765</v>
      </c>
      <c r="BO4" s="39" t="s">
        <v>3</v>
      </c>
      <c r="BP4" s="30" t="s">
        <v>763</v>
      </c>
      <c r="BQ4" s="32" t="s">
        <v>764</v>
      </c>
      <c r="BR4" s="40" t="s">
        <v>765</v>
      </c>
      <c r="BS4" s="39" t="s">
        <v>3</v>
      </c>
      <c r="BT4" s="30" t="s">
        <v>763</v>
      </c>
      <c r="BU4" s="32" t="s">
        <v>764</v>
      </c>
      <c r="BV4" s="40" t="s">
        <v>765</v>
      </c>
    </row>
    <row r="5" spans="1:74" s="10" customFormat="1" ht="13.5" thickBot="1" x14ac:dyDescent="0.25">
      <c r="A5" s="567"/>
      <c r="B5" s="59" t="s">
        <v>768</v>
      </c>
      <c r="C5" s="59" t="s">
        <v>769</v>
      </c>
      <c r="D5" s="60">
        <f>SUM(D6:D37)</f>
        <v>24713.465499999998</v>
      </c>
      <c r="E5" s="61">
        <f>SUM(E6:E37)</f>
        <v>1547</v>
      </c>
      <c r="F5" s="62">
        <f>SUM(F6:F37)</f>
        <v>5331.4835999999996</v>
      </c>
      <c r="G5" s="63">
        <f>SUM(G6:G37)</f>
        <v>350</v>
      </c>
      <c r="H5" s="64">
        <v>0</v>
      </c>
      <c r="I5" s="65">
        <f>H5/30.458</f>
        <v>0</v>
      </c>
      <c r="J5" s="62">
        <f>SUM(J6:J37)</f>
        <v>2256.1546999999996</v>
      </c>
      <c r="K5" s="63">
        <f>SUM(K6:K37)</f>
        <v>163</v>
      </c>
      <c r="L5" s="64">
        <v>0</v>
      </c>
      <c r="M5" s="65">
        <f>L5/30.458</f>
        <v>0</v>
      </c>
      <c r="N5" s="62">
        <f>SUM(N6:N37)</f>
        <v>655.11500000000001</v>
      </c>
      <c r="O5" s="63">
        <f>SUM(O6:O37)</f>
        <v>40</v>
      </c>
      <c r="P5" s="64">
        <v>0</v>
      </c>
      <c r="Q5" s="65">
        <f>P5/30.458</f>
        <v>0</v>
      </c>
      <c r="R5" s="62">
        <f>SUM(R6:R37)</f>
        <v>3258.1905999999994</v>
      </c>
      <c r="S5" s="63">
        <f>SUM(S6:S37)</f>
        <v>254</v>
      </c>
      <c r="T5" s="64">
        <v>0</v>
      </c>
      <c r="U5" s="65">
        <f>T5/30.458</f>
        <v>0</v>
      </c>
      <c r="V5" s="62">
        <f>SUM(V6:V37)</f>
        <v>1643.5199999999998</v>
      </c>
      <c r="W5" s="66"/>
      <c r="X5" s="63">
        <f>SUM(X6:X37)</f>
        <v>88</v>
      </c>
      <c r="Y5" s="67">
        <v>0</v>
      </c>
      <c r="Z5" s="65"/>
      <c r="AA5" s="62">
        <f>SUM(AA6:AA37)</f>
        <v>6244.6100000000024</v>
      </c>
      <c r="AB5" s="63">
        <f>SUM(AB6:AB37)</f>
        <v>232</v>
      </c>
      <c r="AC5" s="64">
        <v>0</v>
      </c>
      <c r="AD5" s="65">
        <f>AC5/30.458</f>
        <v>0</v>
      </c>
      <c r="AE5" s="62">
        <f>SUM(AE6:AE37)</f>
        <v>61.699999999999996</v>
      </c>
      <c r="AF5" s="63">
        <f>SUM(AF6:AF37)</f>
        <v>10</v>
      </c>
      <c r="AG5" s="64">
        <v>0</v>
      </c>
      <c r="AH5" s="65">
        <v>0</v>
      </c>
      <c r="AI5" s="62">
        <f>SUM(AI6:AI37)</f>
        <v>324.39</v>
      </c>
      <c r="AJ5" s="63">
        <f>SUM(AJ6:AJ37)</f>
        <v>3</v>
      </c>
      <c r="AK5" s="64">
        <v>0</v>
      </c>
      <c r="AL5" s="65">
        <f>AK5/30.458</f>
        <v>0</v>
      </c>
      <c r="AM5" s="62">
        <f>SUM(AM6:AM37)</f>
        <v>460.1</v>
      </c>
      <c r="AN5" s="63">
        <f>SUM(AN6:AN37)</f>
        <v>22</v>
      </c>
      <c r="AO5" s="64">
        <v>0</v>
      </c>
      <c r="AP5" s="65">
        <f>AO5/30.458</f>
        <v>0</v>
      </c>
      <c r="AQ5" s="62">
        <f>SUM(AQ6:AQ37)</f>
        <v>154.66999999999999</v>
      </c>
      <c r="AR5" s="63">
        <f>SUM(AR6:AR37)</f>
        <v>1</v>
      </c>
      <c r="AS5" s="64">
        <v>0</v>
      </c>
      <c r="AT5" s="65">
        <f>AS5/30.458</f>
        <v>0</v>
      </c>
      <c r="AU5" s="62">
        <f>SUM(AU6:AU37)</f>
        <v>747.54000000000008</v>
      </c>
      <c r="AV5" s="63">
        <f>SUM(AV6:AV37)</f>
        <v>48</v>
      </c>
      <c r="AW5" s="64">
        <v>0</v>
      </c>
      <c r="AX5" s="65">
        <f>AW5/30.458</f>
        <v>0</v>
      </c>
      <c r="AY5" s="62">
        <f>SUM(AY6:AY37)</f>
        <v>161.11160000000001</v>
      </c>
      <c r="AZ5" s="63">
        <f>SUM(AZ6:AZ37)</f>
        <v>48</v>
      </c>
      <c r="BA5" s="64">
        <v>0</v>
      </c>
      <c r="BB5" s="65">
        <f>BA5/30.458</f>
        <v>0</v>
      </c>
      <c r="BC5" s="62">
        <f>SUM(BC6:BC37)</f>
        <v>695.8</v>
      </c>
      <c r="BD5" s="63">
        <f>SUM(BD6:BD37)</f>
        <v>124</v>
      </c>
      <c r="BE5" s="64">
        <v>0</v>
      </c>
      <c r="BF5" s="65">
        <f>BE5/30.458</f>
        <v>0</v>
      </c>
      <c r="BG5" s="62">
        <f>SUM(BG6:BG37)</f>
        <v>130.13999999999999</v>
      </c>
      <c r="BH5" s="63">
        <f>SUM(BH6:BH37)</f>
        <v>3</v>
      </c>
      <c r="BI5" s="64">
        <v>0</v>
      </c>
      <c r="BJ5" s="65">
        <f>BI5/30.458</f>
        <v>0</v>
      </c>
      <c r="BK5" s="62">
        <f>SUM(BK6:BK37)</f>
        <v>1030.42</v>
      </c>
      <c r="BL5" s="63">
        <f>SUM(BL6:BL37)</f>
        <v>47</v>
      </c>
      <c r="BM5" s="64">
        <v>0</v>
      </c>
      <c r="BN5" s="65">
        <f>BM5/30.458</f>
        <v>0</v>
      </c>
      <c r="BO5" s="62">
        <f>SUM(BO6:BO37)</f>
        <v>1054.0999999999999</v>
      </c>
      <c r="BP5" s="63">
        <f>SUM(BP6:BP37)</f>
        <v>81</v>
      </c>
      <c r="BQ5" s="64">
        <v>0</v>
      </c>
      <c r="BR5" s="65">
        <f>BQ5/30.458</f>
        <v>0</v>
      </c>
      <c r="BS5" s="62">
        <f>SUM(BS6:BS37)</f>
        <v>504.42000000000007</v>
      </c>
      <c r="BT5" s="63">
        <f>SUM(BT6:BT37)</f>
        <v>33</v>
      </c>
      <c r="BU5" s="64">
        <v>0</v>
      </c>
      <c r="BV5" s="65">
        <f>BU5/30.458</f>
        <v>0</v>
      </c>
    </row>
    <row r="6" spans="1:74" x14ac:dyDescent="0.2">
      <c r="A6" s="50" t="s">
        <v>589</v>
      </c>
      <c r="B6" s="51">
        <f t="shared" ref="B6:B37" si="0">I6+M6+Q6+U6+Z6+AD6+AH6+AL6+AP6+AT6+AX6+BB6+BF6+BJ6+BN6+BR6+BV6</f>
        <v>0</v>
      </c>
      <c r="C6" s="52">
        <f t="shared" ref="C6:C37" si="1">H6+L6+P6+T6+Y6+AC6+AG6+AK6+AO6+AS6+AW6+BA6+BE6+BI6+BM6+BQ6+BU6</f>
        <v>0</v>
      </c>
      <c r="D6" s="51">
        <f>SUMIF('Tabulka budov a podlaží'!C:C,A6,'Tabulka budov a podlaží'!G:G)</f>
        <v>753.18719999999973</v>
      </c>
      <c r="E6" s="53">
        <f>COUNTIFS('Tabulka budov a podlaží'!$C:$C,'Cenová nabídka'!$A6)</f>
        <v>78</v>
      </c>
      <c r="F6" s="54">
        <f>SUMIFS('Tabulka budov a podlaží'!$G:$G,'Tabulka budov a podlaží'!$C:$C,A6,'Tabulka budov a podlaží'!$H:$H,F$3)</f>
        <v>0</v>
      </c>
      <c r="G6" s="55">
        <f>COUNTIFS('Tabulka budov a podlaží'!$C:$C,'Cenová nabídka'!$A6,'Tabulka budov a podlaží'!$H:$H,'Cenová nabídka'!F$3)</f>
        <v>0</v>
      </c>
      <c r="H6" s="56">
        <f>H$5*F6</f>
        <v>0</v>
      </c>
      <c r="I6" s="57">
        <f>H6/30.458</f>
        <v>0</v>
      </c>
      <c r="J6" s="54">
        <f>SUMIFS('Tabulka budov a podlaží'!$G:$G,'Tabulka budov a podlaží'!$C:$C,A6,'Tabulka budov a podlaží'!$H:$H,J$3)</f>
        <v>11.5</v>
      </c>
      <c r="K6" s="55">
        <f>COUNTIFS('Tabulka budov a podlaží'!$C:$C,'Cenová nabídka'!$A6,'Tabulka budov a podlaží'!$H:$H,'Cenová nabídka'!J$3)</f>
        <v>1</v>
      </c>
      <c r="L6" s="56">
        <f>L$5*J6</f>
        <v>0</v>
      </c>
      <c r="M6" s="57">
        <f>L6/30.458</f>
        <v>0</v>
      </c>
      <c r="N6" s="54">
        <f>SUMIFS('Tabulka budov a podlaží'!$G:$G,'Tabulka budov a podlaží'!$C:$C,A6,'Tabulka budov a podlaží'!$H:$H,N$3)</f>
        <v>0</v>
      </c>
      <c r="O6" s="55">
        <f>COUNTIFS('Tabulka budov a podlaží'!$C:$C,'Cenová nabídka'!$A6,'Tabulka budov a podlaží'!$H:$H,'Cenová nabídka'!N$3)</f>
        <v>0</v>
      </c>
      <c r="P6" s="56">
        <f>P$5*N6</f>
        <v>0</v>
      </c>
      <c r="Q6" s="57">
        <f>P6/30.458</f>
        <v>0</v>
      </c>
      <c r="R6" s="54">
        <f>SUMIFS('Tabulka budov a podlaží'!$G:$G,'Tabulka budov a podlaží'!$C:$C,A6,'Tabulka budov a podlaží'!$H:$H,R$3)</f>
        <v>723.07059999999967</v>
      </c>
      <c r="S6" s="55">
        <f>COUNTIFS('Tabulka budov a podlaží'!$C:$C,'Cenová nabídka'!$A6,'Tabulka budov a podlaží'!$H:$H,'Cenová nabídka'!R$3)</f>
        <v>71</v>
      </c>
      <c r="T6" s="56">
        <f>T$5*R6</f>
        <v>0</v>
      </c>
      <c r="U6" s="57">
        <f>T6/30.458</f>
        <v>0</v>
      </c>
      <c r="V6" s="54">
        <f>SUMIFS('Tabulka budov a podlaží'!$G:$G,'Tabulka budov a podlaží'!$C:$C,A6,'Tabulka budov a podlaží'!$H:$H,V$3)</f>
        <v>0</v>
      </c>
      <c r="W6" s="58"/>
      <c r="X6" s="55">
        <f>COUNTIFS('Tabulka budov a podlaží'!$C:$C,'Cenová nabídka'!$A6,'Tabulka budov a podlaží'!$H:$H,'Cenová nabídka'!V$3)</f>
        <v>0</v>
      </c>
      <c r="Y6" s="56">
        <f>Y$5*W6*30.458</f>
        <v>0</v>
      </c>
      <c r="Z6" s="57">
        <f>Y6/30.458</f>
        <v>0</v>
      </c>
      <c r="AA6" s="54">
        <f>SUMIFS('Tabulka budov a podlaží'!$G:$G,'Tabulka budov a podlaží'!$C:$C,A6,'Tabulka budov a podlaží'!$H:$H,AA$3)</f>
        <v>0</v>
      </c>
      <c r="AB6" s="55">
        <f>COUNTIFS('Tabulka budov a podlaží'!$C:$C,'Cenová nabídka'!$A6,'Tabulka budov a podlaží'!$H:$H,'Cenová nabídka'!AA$3)</f>
        <v>0</v>
      </c>
      <c r="AC6" s="56">
        <f>AC$5*AA6</f>
        <v>0</v>
      </c>
      <c r="AD6" s="57">
        <f>AC6/30.458</f>
        <v>0</v>
      </c>
      <c r="AE6" s="54">
        <f>SUMIFS('Tabulka budov a podlaží'!$G:$G,'Tabulka budov a podlaží'!$C:$C,A6,'Tabulka budov a podlaží'!$H:$H,AE$3)</f>
        <v>0</v>
      </c>
      <c r="AF6" s="55">
        <f>COUNTIFS('Tabulka budov a podlaží'!$C:$C,'Cenová nabídka'!$A6,'Tabulka budov a podlaží'!$H:$H,'Cenová nabídka'!AE$3)</f>
        <v>0</v>
      </c>
      <c r="AG6" s="56">
        <f>AG$5*AE6</f>
        <v>0</v>
      </c>
      <c r="AH6" s="57">
        <f>AG6/30.458</f>
        <v>0</v>
      </c>
      <c r="AI6" s="54">
        <f>SUMIFS('Tabulka budov a podlaží'!$G:$G,'Tabulka budov a podlaží'!$C:$C,A6,'Tabulka budov a podlaží'!$H:$H,AI$3)</f>
        <v>0</v>
      </c>
      <c r="AJ6" s="55">
        <f>COUNTIFS('Tabulka budov a podlaží'!$C:$C,'Cenová nabídka'!$A6,'Tabulka budov a podlaží'!$H:$H,'Cenová nabídka'!AI$3)</f>
        <v>0</v>
      </c>
      <c r="AK6" s="56">
        <f>AK$5*AI6</f>
        <v>0</v>
      </c>
      <c r="AL6" s="57">
        <f>AK6/30.458</f>
        <v>0</v>
      </c>
      <c r="AM6" s="54">
        <f>SUMIFS('Tabulka budov a podlaží'!$G:$G,'Tabulka budov a podlaží'!$C:$C,A6,'Tabulka budov a podlaží'!$H:$H,AM$3)</f>
        <v>2.21</v>
      </c>
      <c r="AN6" s="55">
        <f>COUNTIFS('Tabulka budov a podlaží'!$C:$C,'Cenová nabídka'!$A6,'Tabulka budov a podlaží'!$H:$H,'Cenová nabídka'!AM$3)</f>
        <v>2</v>
      </c>
      <c r="AO6" s="56">
        <f>AO$5*AM6</f>
        <v>0</v>
      </c>
      <c r="AP6" s="57">
        <f>AO6/30.458</f>
        <v>0</v>
      </c>
      <c r="AQ6" s="54">
        <f>SUMIFS('Tabulka budov a podlaží'!$G:$G,'Tabulka budov a podlaží'!$C:$C,A6,'Tabulka budov a podlaží'!$H:$H,AQ$3)</f>
        <v>0</v>
      </c>
      <c r="AR6" s="55">
        <f>COUNTIFS('Tabulka budov a podlaží'!$C:$C,'Cenová nabídka'!$A6,'Tabulka budov a podlaží'!$H:$H,'Cenová nabídka'!AQ$3)</f>
        <v>0</v>
      </c>
      <c r="AS6" s="56">
        <f>AS$5*AQ6</f>
        <v>0</v>
      </c>
      <c r="AT6" s="57">
        <f>AS6/30.458</f>
        <v>0</v>
      </c>
      <c r="AU6" s="54">
        <f>SUMIFS('Tabulka budov a podlaží'!$G:$G,'Tabulka budov a podlaží'!$C:$C,A6,'Tabulka budov a podlaží'!$H:$H,AU$3)</f>
        <v>11.9</v>
      </c>
      <c r="AV6" s="55">
        <f>COUNTIFS('Tabulka budov a podlaží'!$C:$C,'Cenová nabídka'!$A6,'Tabulka budov a podlaží'!$H:$H,'Cenová nabídka'!AU$3)</f>
        <v>1</v>
      </c>
      <c r="AW6" s="56">
        <f t="shared" ref="AW6:AW37" si="2">AW$5*AU6</f>
        <v>0</v>
      </c>
      <c r="AX6" s="57">
        <f>AW6/30.458</f>
        <v>0</v>
      </c>
      <c r="AY6" s="54">
        <f>SUMIFS('Tabulka budov a podlaží'!$G:$G,'Tabulka budov a podlaží'!$C:$C,A6,'Tabulka budov a podlaží'!$H:$H,AY$3)</f>
        <v>4.5066000000000006</v>
      </c>
      <c r="AZ6" s="55">
        <f>COUNTIFS('Tabulka budov a podlaží'!$C:$C,'Cenová nabídka'!$A6,'Tabulka budov a podlaží'!$H:$H,'Cenová nabídka'!AY$3)</f>
        <v>3</v>
      </c>
      <c r="BA6" s="56">
        <f>BA$5*AY6</f>
        <v>0</v>
      </c>
      <c r="BB6" s="57">
        <f>BA6/30.458</f>
        <v>0</v>
      </c>
      <c r="BC6" s="54">
        <f>SUMIFS('Tabulka budov a podlaží'!$G:$G,'Tabulka budov a podlaží'!$C:$C,A6,'Tabulka budov a podlaží'!$H:$H,BC$3)</f>
        <v>0</v>
      </c>
      <c r="BD6" s="55">
        <f>COUNTIFS('Tabulka budov a podlaží'!$C:$C,'Cenová nabídka'!$A6,'Tabulka budov a podlaží'!$H:$H,'Cenová nabídka'!BC$3)</f>
        <v>0</v>
      </c>
      <c r="BE6" s="56">
        <f>BC6*$BE$5</f>
        <v>0</v>
      </c>
      <c r="BF6" s="57">
        <f>BE6/30.458</f>
        <v>0</v>
      </c>
      <c r="BG6" s="54">
        <f>SUMIFS('Tabulka budov a podlaží'!$G:$G,'Tabulka budov a podlaží'!$C:$C,A6,'Tabulka budov a podlaží'!$H:$H,BG$3)</f>
        <v>0</v>
      </c>
      <c r="BH6" s="55">
        <f>COUNTIFS('Tabulka budov a podlaží'!$C:$C,'Cenová nabídka'!$A6,'Tabulka budov a podlaží'!$H:$H,'Cenová nabídka'!BG$3)</f>
        <v>0</v>
      </c>
      <c r="BI6" s="56">
        <f>BI$5*BG6</f>
        <v>0</v>
      </c>
      <c r="BJ6" s="57">
        <f>BI6/30.458</f>
        <v>0</v>
      </c>
      <c r="BK6" s="54">
        <f>SUMIFS('Tabulka budov a podlaží'!$G:$G,'Tabulka budov a podlaží'!$C:$C,A6,'Tabulka budov a podlaží'!$H:$H,BK$3)</f>
        <v>0</v>
      </c>
      <c r="BL6" s="55">
        <f>COUNTIFS('Tabulka budov a podlaží'!$C:$C,'Cenová nabídka'!$A6,'Tabulka budov a podlaží'!$H:$H,'Cenová nabídka'!BK$3)</f>
        <v>0</v>
      </c>
      <c r="BM6" s="56">
        <f>BM$5*BK6</f>
        <v>0</v>
      </c>
      <c r="BN6" s="57">
        <f>BM6/30.458</f>
        <v>0</v>
      </c>
      <c r="BO6" s="54">
        <f>SUMIFS('Tabulka budov a podlaží'!$G:$G,'Tabulka budov a podlaží'!$C:$C,A6,'Tabulka budov a podlaží'!$H:$H,BO$3)</f>
        <v>0</v>
      </c>
      <c r="BP6" s="55">
        <f>COUNTIFS('Tabulka budov a podlaží'!$C:$C,'Cenová nabídka'!$A6,'Tabulka budov a podlaží'!$H:$H,'Cenová nabídka'!BO$3)</f>
        <v>0</v>
      </c>
      <c r="BQ6" s="56">
        <f>BQ$5*BO6</f>
        <v>0</v>
      </c>
      <c r="BR6" s="57">
        <f>BQ6/30.458</f>
        <v>0</v>
      </c>
      <c r="BS6" s="54">
        <f>SUMIFS('Tabulka budov a podlaží'!$G:$G,'Tabulka budov a podlaží'!$C:$C,A6,'Tabulka budov a podlaží'!$H:$H,BS$3)</f>
        <v>0</v>
      </c>
      <c r="BT6" s="55">
        <f>COUNTIFS('Tabulka budov a podlaží'!$C:$C,'Cenová nabídka'!$A6,'Tabulka budov a podlaží'!$H:$H,'Cenová nabídka'!BS$3)</f>
        <v>0</v>
      </c>
      <c r="BU6" s="56">
        <f>BU$5*BS6</f>
        <v>0</v>
      </c>
      <c r="BV6" s="57">
        <f>BU6/30.458</f>
        <v>0</v>
      </c>
    </row>
    <row r="7" spans="1:74" x14ac:dyDescent="0.2">
      <c r="A7" s="48" t="s">
        <v>52</v>
      </c>
      <c r="B7" s="33">
        <f t="shared" si="0"/>
        <v>0</v>
      </c>
      <c r="C7" s="34">
        <f t="shared" si="1"/>
        <v>0</v>
      </c>
      <c r="D7" s="33">
        <f>SUMIF('Tabulka budov a podlaží'!C:C,A7,'Tabulka budov a podlaží'!G:G)</f>
        <v>308.58999999999992</v>
      </c>
      <c r="E7" s="49">
        <f>COUNTIFS('Tabulka budov a podlaží'!$C:$C,'Cenová nabídka'!$A7)</f>
        <v>25</v>
      </c>
      <c r="F7" s="41">
        <f>SUMIFS('Tabulka budov a podlaží'!$G:$G,'Tabulka budov a podlaží'!$C:$C,A7,'Tabulka budov a podlaží'!$H:$H,F$3)</f>
        <v>0</v>
      </c>
      <c r="G7" s="36">
        <f>COUNTIFS('Tabulka budov a podlaží'!$C:$C,'Cenová nabídka'!$A7,'Tabulka budov a podlaží'!$H:$H,'Cenová nabídka'!F$3)</f>
        <v>0</v>
      </c>
      <c r="H7" s="37">
        <f t="shared" ref="H7:H37" si="3">H$5*F7</f>
        <v>0</v>
      </c>
      <c r="I7" s="42">
        <f t="shared" ref="I7:I37" si="4">H7/30.458</f>
        <v>0</v>
      </c>
      <c r="J7" s="41">
        <f>SUMIFS('Tabulka budov a podlaží'!$G:$G,'Tabulka budov a podlaží'!$C:$C,A7,'Tabulka budov a podlaží'!$H:$H,J$3)</f>
        <v>20.2</v>
      </c>
      <c r="K7" s="36">
        <f>COUNTIFS('Tabulka budov a podlaží'!$C:$C,'Cenová nabídka'!$A7,'Tabulka budov a podlaží'!$H:$H,'Cenová nabídka'!J$3)</f>
        <v>1</v>
      </c>
      <c r="L7" s="37">
        <f t="shared" ref="L7:L37" si="5">L$5*J7</f>
        <v>0</v>
      </c>
      <c r="M7" s="42">
        <f t="shared" ref="M7:M37" si="6">L7/30.458</f>
        <v>0</v>
      </c>
      <c r="N7" s="41">
        <f>SUMIFS('Tabulka budov a podlaží'!$G:$G,'Tabulka budov a podlaží'!$C:$C,A7,'Tabulka budov a podlaží'!$H:$H,N$3)</f>
        <v>0</v>
      </c>
      <c r="O7" s="36">
        <f>COUNTIFS('Tabulka budov a podlaží'!$C:$C,'Cenová nabídka'!$A7,'Tabulka budov a podlaží'!$H:$H,'Cenová nabídka'!N$3)</f>
        <v>0</v>
      </c>
      <c r="P7" s="37">
        <f t="shared" ref="P7:P37" si="7">P$5*N7</f>
        <v>0</v>
      </c>
      <c r="Q7" s="42">
        <f t="shared" ref="Q7:Q37" si="8">P7/30.458</f>
        <v>0</v>
      </c>
      <c r="R7" s="41">
        <f>SUMIFS('Tabulka budov a podlaží'!$G:$G,'Tabulka budov a podlaží'!$C:$C,A7,'Tabulka budov a podlaží'!$H:$H,R$3)</f>
        <v>74.56</v>
      </c>
      <c r="S7" s="36">
        <f>COUNTIFS('Tabulka budov a podlaží'!$C:$C,'Cenová nabídka'!$A7,'Tabulka budov a podlaží'!$H:$H,'Cenová nabídka'!R$3)</f>
        <v>7</v>
      </c>
      <c r="T7" s="37">
        <f t="shared" ref="T7:T34" si="9">T$5*R7</f>
        <v>0</v>
      </c>
      <c r="U7" s="42">
        <f t="shared" ref="U7:U34" si="10">T7/30.458</f>
        <v>0</v>
      </c>
      <c r="V7" s="41">
        <f>SUMIFS('Tabulka budov a podlaží'!$G:$G,'Tabulka budov a podlaží'!$C:$C,A7,'Tabulka budov a podlaží'!$H:$H,V$3)</f>
        <v>0</v>
      </c>
      <c r="W7" s="35"/>
      <c r="X7" s="36">
        <f>COUNTIFS('Tabulka budov a podlaží'!$C:$C,'Cenová nabídka'!$A7,'Tabulka budov a podlaží'!$H:$H,'Cenová nabídka'!V$3)</f>
        <v>0</v>
      </c>
      <c r="Y7" s="37">
        <f t="shared" ref="Y7:Y37" si="11">Y$5*W7*30.458</f>
        <v>0</v>
      </c>
      <c r="Z7" s="42">
        <f t="shared" ref="Z7:Z37" si="12">Y7/30.458</f>
        <v>0</v>
      </c>
      <c r="AA7" s="41">
        <f>SUMIFS('Tabulka budov a podlaží'!$G:$G,'Tabulka budov a podlaží'!$C:$C,A7,'Tabulka budov a podlaží'!$H:$H,AA$3)</f>
        <v>0</v>
      </c>
      <c r="AB7" s="36">
        <f>COUNTIFS('Tabulka budov a podlaží'!$C:$C,'Cenová nabídka'!$A7,'Tabulka budov a podlaží'!$H:$H,'Cenová nabídka'!AA$3)</f>
        <v>0</v>
      </c>
      <c r="AC7" s="37">
        <f t="shared" ref="AC7:AC37" si="13">AC$5*AA7</f>
        <v>0</v>
      </c>
      <c r="AD7" s="42">
        <f t="shared" ref="AD7:AD37" si="14">AC7/30.458</f>
        <v>0</v>
      </c>
      <c r="AE7" s="41">
        <f>SUMIFS('Tabulka budov a podlaží'!$G:$G,'Tabulka budov a podlaží'!$C:$C,A7,'Tabulka budov a podlaží'!$H:$H,AE$3)</f>
        <v>0</v>
      </c>
      <c r="AF7" s="36">
        <f>COUNTIFS('Tabulka budov a podlaží'!$C:$C,'Cenová nabídka'!$A7,'Tabulka budov a podlaží'!$H:$H,'Cenová nabídka'!AE$3)</f>
        <v>0</v>
      </c>
      <c r="AG7" s="37">
        <f t="shared" ref="AG7:AG37" si="15">AG$5*AE7</f>
        <v>0</v>
      </c>
      <c r="AH7" s="42">
        <f t="shared" ref="AH7:AH37" si="16">AG7/30.458</f>
        <v>0</v>
      </c>
      <c r="AI7" s="41">
        <f>SUMIFS('Tabulka budov a podlaží'!$G:$G,'Tabulka budov a podlaží'!$C:$C,A7,'Tabulka budov a podlaží'!$H:$H,AI$3)</f>
        <v>0</v>
      </c>
      <c r="AJ7" s="36">
        <f>COUNTIFS('Tabulka budov a podlaží'!$C:$C,'Cenová nabídka'!$A7,'Tabulka budov a podlaží'!$H:$H,'Cenová nabídka'!AI$3)</f>
        <v>0</v>
      </c>
      <c r="AK7" s="37">
        <f t="shared" ref="AK7:AK37" si="17">AK$5*AI7</f>
        <v>0</v>
      </c>
      <c r="AL7" s="42">
        <f t="shared" ref="AL7:AL37" si="18">AK7/30.458</f>
        <v>0</v>
      </c>
      <c r="AM7" s="41">
        <f>SUMIFS('Tabulka budov a podlaží'!$G:$G,'Tabulka budov a podlaží'!$C:$C,A7,'Tabulka budov a podlaží'!$H:$H,AM$3)</f>
        <v>0</v>
      </c>
      <c r="AN7" s="36">
        <f>COUNTIFS('Tabulka budov a podlaží'!$C:$C,'Cenová nabídka'!$A7,'Tabulka budov a podlaží'!$H:$H,'Cenová nabídka'!AM$3)</f>
        <v>0</v>
      </c>
      <c r="AO7" s="37">
        <f t="shared" ref="AO7:AO37" si="19">AO$5*AM7</f>
        <v>0</v>
      </c>
      <c r="AP7" s="42">
        <f t="shared" ref="AP7:AP37" si="20">AO7/30.458</f>
        <v>0</v>
      </c>
      <c r="AQ7" s="41">
        <f>SUMIFS('Tabulka budov a podlaží'!$G:$G,'Tabulka budov a podlaží'!$C:$C,A7,'Tabulka budov a podlaží'!$H:$H,AQ$3)</f>
        <v>0</v>
      </c>
      <c r="AR7" s="36">
        <f>COUNTIFS('Tabulka budov a podlaží'!$C:$C,'Cenová nabídka'!$A7,'Tabulka budov a podlaží'!$H:$H,'Cenová nabídka'!AQ$3)</f>
        <v>0</v>
      </c>
      <c r="AS7" s="37">
        <f t="shared" ref="AS7:AS37" si="21">AS$5*AQ7</f>
        <v>0</v>
      </c>
      <c r="AT7" s="42">
        <f t="shared" ref="AT7:AT37" si="22">AS7/30.458</f>
        <v>0</v>
      </c>
      <c r="AU7" s="41">
        <f>SUMIFS('Tabulka budov a podlaží'!$G:$G,'Tabulka budov a podlaží'!$C:$C,A7,'Tabulka budov a podlaží'!$H:$H,AU$3)</f>
        <v>41.47</v>
      </c>
      <c r="AV7" s="36">
        <f>COUNTIFS('Tabulka budov a podlaží'!$C:$C,'Cenová nabídka'!$A7,'Tabulka budov a podlaží'!$H:$H,'Cenová nabídka'!AU$3)</f>
        <v>4</v>
      </c>
      <c r="AW7" s="37">
        <f t="shared" si="2"/>
        <v>0</v>
      </c>
      <c r="AX7" s="42">
        <f t="shared" ref="AX7:AX37" si="23">AW7/30.458</f>
        <v>0</v>
      </c>
      <c r="AY7" s="41">
        <f>SUMIFS('Tabulka budov a podlaží'!$G:$G,'Tabulka budov a podlaží'!$C:$C,A7,'Tabulka budov a podlaží'!$H:$H,AY$3)</f>
        <v>0</v>
      </c>
      <c r="AZ7" s="36">
        <f>COUNTIFS('Tabulka budov a podlaží'!$C:$C,'Cenová nabídka'!$A7,'Tabulka budov a podlaží'!$H:$H,'Cenová nabídka'!AY$3)</f>
        <v>0</v>
      </c>
      <c r="BA7" s="37">
        <f t="shared" ref="BA7:BA37" si="24">BA$5*AY7</f>
        <v>0</v>
      </c>
      <c r="BB7" s="42">
        <f t="shared" ref="BB7:BB37" si="25">BA7/30.458</f>
        <v>0</v>
      </c>
      <c r="BC7" s="41">
        <f>SUMIFS('Tabulka budov a podlaží'!$G:$G,'Tabulka budov a podlaží'!$C:$C,A7,'Tabulka budov a podlaží'!$H:$H,BC$3)</f>
        <v>0</v>
      </c>
      <c r="BD7" s="36">
        <f>COUNTIFS('Tabulka budov a podlaží'!$C:$C,'Cenová nabídka'!$A7,'Tabulka budov a podlaží'!$H:$H,'Cenová nabídka'!BC$3)</f>
        <v>0</v>
      </c>
      <c r="BE7" s="37">
        <f t="shared" ref="BE7:BE37" si="26">BC7*$BE$5</f>
        <v>0</v>
      </c>
      <c r="BF7" s="42">
        <f t="shared" ref="BF7:BF37" si="27">BE7/30.458</f>
        <v>0</v>
      </c>
      <c r="BG7" s="41">
        <f>SUMIFS('Tabulka budov a podlaží'!$G:$G,'Tabulka budov a podlaží'!$C:$C,A7,'Tabulka budov a podlaží'!$H:$H,BG$3)</f>
        <v>0</v>
      </c>
      <c r="BH7" s="36">
        <f>COUNTIFS('Tabulka budov a podlaží'!$C:$C,'Cenová nabídka'!$A7,'Tabulka budov a podlaží'!$H:$H,'Cenová nabídka'!BG$3)</f>
        <v>0</v>
      </c>
      <c r="BI7" s="37">
        <f t="shared" ref="BI7:BI37" si="28">BI$5*BG7</f>
        <v>0</v>
      </c>
      <c r="BJ7" s="42">
        <f t="shared" ref="BJ7:BJ37" si="29">BI7/30.458</f>
        <v>0</v>
      </c>
      <c r="BK7" s="41">
        <f>SUMIFS('Tabulka budov a podlaží'!$G:$G,'Tabulka budov a podlaží'!$C:$C,A7,'Tabulka budov a podlaží'!$H:$H,BK$3)</f>
        <v>172.36</v>
      </c>
      <c r="BL7" s="36">
        <f>COUNTIFS('Tabulka budov a podlaží'!$C:$C,'Cenová nabídka'!$A7,'Tabulka budov a podlaží'!$H:$H,'Cenová nabídka'!BK$3)</f>
        <v>13</v>
      </c>
      <c r="BM7" s="37">
        <f t="shared" ref="BM7:BM37" si="30">BM$5*BK7</f>
        <v>0</v>
      </c>
      <c r="BN7" s="42">
        <f t="shared" ref="BN7:BN37" si="31">BM7/30.458</f>
        <v>0</v>
      </c>
      <c r="BO7" s="41">
        <f>SUMIFS('Tabulka budov a podlaží'!$G:$G,'Tabulka budov a podlaží'!$C:$C,A7,'Tabulka budov a podlaží'!$H:$H,BO$3)</f>
        <v>0</v>
      </c>
      <c r="BP7" s="36">
        <f>COUNTIFS('Tabulka budov a podlaží'!$C:$C,'Cenová nabídka'!$A7,'Tabulka budov a podlaží'!$H:$H,'Cenová nabídka'!BO$3)</f>
        <v>0</v>
      </c>
      <c r="BQ7" s="37">
        <f t="shared" ref="BQ7:BQ37" si="32">BQ$5*BO7</f>
        <v>0</v>
      </c>
      <c r="BR7" s="42">
        <f t="shared" ref="BR7:BR37" si="33">BQ7/30.458</f>
        <v>0</v>
      </c>
      <c r="BS7" s="41">
        <f>SUMIFS('Tabulka budov a podlaží'!$G:$G,'Tabulka budov a podlaží'!$C:$C,A7,'Tabulka budov a podlaží'!$H:$H,BS$3)</f>
        <v>0</v>
      </c>
      <c r="BT7" s="36">
        <f>COUNTIFS('Tabulka budov a podlaží'!$C:$C,'Cenová nabídka'!$A7,'Tabulka budov a podlaží'!$H:$H,'Cenová nabídka'!BS$3)</f>
        <v>0</v>
      </c>
      <c r="BU7" s="37">
        <f t="shared" ref="BU7:BU37" si="34">BU$5*BS7</f>
        <v>0</v>
      </c>
      <c r="BV7" s="42">
        <f t="shared" ref="BV7:BV37" si="35">BU7/30.458</f>
        <v>0</v>
      </c>
    </row>
    <row r="8" spans="1:74" x14ac:dyDescent="0.2">
      <c r="A8" s="48" t="s">
        <v>673</v>
      </c>
      <c r="B8" s="33">
        <f t="shared" si="0"/>
        <v>0</v>
      </c>
      <c r="C8" s="34">
        <f t="shared" si="1"/>
        <v>0</v>
      </c>
      <c r="D8" s="33">
        <f>SUMIF('Tabulka budov a podlaží'!C:C,A8,'Tabulka budov a podlaží'!G:G)</f>
        <v>167.48</v>
      </c>
      <c r="E8" s="49">
        <f>COUNTIFS('Tabulka budov a podlaží'!$C:$C,'Cenová nabídka'!$A8)</f>
        <v>7</v>
      </c>
      <c r="F8" s="41">
        <f>SUMIFS('Tabulka budov a podlaží'!$G:$G,'Tabulka budov a podlaží'!$C:$C,A8,'Tabulka budov a podlaží'!$H:$H,F$3)</f>
        <v>0</v>
      </c>
      <c r="G8" s="36">
        <f>COUNTIFS('Tabulka budov a podlaží'!$C:$C,'Cenová nabídka'!$A8,'Tabulka budov a podlaží'!$H:$H,'Cenová nabídka'!F$3)</f>
        <v>0</v>
      </c>
      <c r="H8" s="37">
        <f t="shared" si="3"/>
        <v>0</v>
      </c>
      <c r="I8" s="42">
        <f t="shared" si="4"/>
        <v>0</v>
      </c>
      <c r="J8" s="41">
        <f>SUMIFS('Tabulka budov a podlaží'!$G:$G,'Tabulka budov a podlaží'!$C:$C,A8,'Tabulka budov a podlaží'!$H:$H,J$3)</f>
        <v>0</v>
      </c>
      <c r="K8" s="36">
        <f>COUNTIFS('Tabulka budov a podlaží'!$C:$C,'Cenová nabídka'!$A8,'Tabulka budov a podlaží'!$H:$H,'Cenová nabídka'!J$3)</f>
        <v>0</v>
      </c>
      <c r="L8" s="37">
        <f t="shared" si="5"/>
        <v>0</v>
      </c>
      <c r="M8" s="42">
        <f t="shared" si="6"/>
        <v>0</v>
      </c>
      <c r="N8" s="41">
        <f>SUMIFS('Tabulka budov a podlaží'!$G:$G,'Tabulka budov a podlaží'!$C:$C,A8,'Tabulka budov a podlaží'!$H:$H,N$3)</f>
        <v>0</v>
      </c>
      <c r="O8" s="36">
        <f>COUNTIFS('Tabulka budov a podlaží'!$C:$C,'Cenová nabídka'!$A8,'Tabulka budov a podlaží'!$H:$H,'Cenová nabídka'!N$3)</f>
        <v>0</v>
      </c>
      <c r="P8" s="37">
        <f t="shared" si="7"/>
        <v>0</v>
      </c>
      <c r="Q8" s="42">
        <f t="shared" si="8"/>
        <v>0</v>
      </c>
      <c r="R8" s="41">
        <f>SUMIFS('Tabulka budov a podlaží'!$G:$G,'Tabulka budov a podlaží'!$C:$C,A8,'Tabulka budov a podlaží'!$H:$H,R$3)</f>
        <v>0</v>
      </c>
      <c r="S8" s="36">
        <f>COUNTIFS('Tabulka budov a podlaží'!$C:$C,'Cenová nabídka'!$A8,'Tabulka budov a podlaží'!$H:$H,'Cenová nabídka'!R$3)</f>
        <v>0</v>
      </c>
      <c r="T8" s="37">
        <f>T$5*R8</f>
        <v>0</v>
      </c>
      <c r="U8" s="42">
        <f t="shared" si="10"/>
        <v>0</v>
      </c>
      <c r="V8" s="41">
        <f>SUMIFS('Tabulka budov a podlaží'!$G:$G,'Tabulka budov a podlaží'!$C:$C,A8,'Tabulka budov a podlaží'!$H:$H,V$3)</f>
        <v>0</v>
      </c>
      <c r="W8" s="35"/>
      <c r="X8" s="36">
        <f>COUNTIFS('Tabulka budov a podlaží'!$C:$C,'Cenová nabídka'!$A8,'Tabulka budov a podlaží'!$H:$H,'Cenová nabídka'!V$3)</f>
        <v>0</v>
      </c>
      <c r="Y8" s="37">
        <f t="shared" si="11"/>
        <v>0</v>
      </c>
      <c r="Z8" s="42">
        <f t="shared" si="12"/>
        <v>0</v>
      </c>
      <c r="AA8" s="41">
        <f>SUMIFS('Tabulka budov a podlaží'!$G:$G,'Tabulka budov a podlaží'!$C:$C,A8,'Tabulka budov a podlaží'!$H:$H,AA$3)</f>
        <v>0</v>
      </c>
      <c r="AB8" s="36">
        <f>COUNTIFS('Tabulka budov a podlaží'!$C:$C,'Cenová nabídka'!$A8,'Tabulka budov a podlaží'!$H:$H,'Cenová nabídka'!AA$3)</f>
        <v>0</v>
      </c>
      <c r="AC8" s="37">
        <f t="shared" si="13"/>
        <v>0</v>
      </c>
      <c r="AD8" s="42">
        <f t="shared" si="14"/>
        <v>0</v>
      </c>
      <c r="AE8" s="41">
        <f>SUMIFS('Tabulka budov a podlaží'!$G:$G,'Tabulka budov a podlaží'!$C:$C,A8,'Tabulka budov a podlaží'!$H:$H,AE$3)</f>
        <v>0</v>
      </c>
      <c r="AF8" s="36">
        <f>COUNTIFS('Tabulka budov a podlaží'!$C:$C,'Cenová nabídka'!$A8,'Tabulka budov a podlaží'!$H:$H,'Cenová nabídka'!AE$3)</f>
        <v>0</v>
      </c>
      <c r="AG8" s="37">
        <f t="shared" si="15"/>
        <v>0</v>
      </c>
      <c r="AH8" s="42">
        <f t="shared" si="16"/>
        <v>0</v>
      </c>
      <c r="AI8" s="41">
        <f>SUMIFS('Tabulka budov a podlaží'!$G:$G,'Tabulka budov a podlaží'!$C:$C,A8,'Tabulka budov a podlaží'!$H:$H,AI$3)</f>
        <v>0</v>
      </c>
      <c r="AJ8" s="36">
        <f>COUNTIFS('Tabulka budov a podlaží'!$C:$C,'Cenová nabídka'!$A8,'Tabulka budov a podlaží'!$H:$H,'Cenová nabídka'!AI$3)</f>
        <v>0</v>
      </c>
      <c r="AK8" s="37">
        <f t="shared" si="17"/>
        <v>0</v>
      </c>
      <c r="AL8" s="42">
        <f t="shared" si="18"/>
        <v>0</v>
      </c>
      <c r="AM8" s="41">
        <f>SUMIFS('Tabulka budov a podlaží'!$G:$G,'Tabulka budov a podlaží'!$C:$C,A8,'Tabulka budov a podlaží'!$H:$H,AM$3)</f>
        <v>0</v>
      </c>
      <c r="AN8" s="36">
        <f>COUNTIFS('Tabulka budov a podlaží'!$C:$C,'Cenová nabídka'!$A8,'Tabulka budov a podlaží'!$H:$H,'Cenová nabídka'!AM$3)</f>
        <v>0</v>
      </c>
      <c r="AO8" s="37">
        <f t="shared" si="19"/>
        <v>0</v>
      </c>
      <c r="AP8" s="42">
        <f t="shared" si="20"/>
        <v>0</v>
      </c>
      <c r="AQ8" s="41">
        <f>SUMIFS('Tabulka budov a podlaží'!$G:$G,'Tabulka budov a podlaží'!$C:$C,A8,'Tabulka budov a podlaží'!$H:$H,AQ$3)</f>
        <v>0</v>
      </c>
      <c r="AR8" s="36">
        <f>COUNTIFS('Tabulka budov a podlaží'!$C:$C,'Cenová nabídka'!$A8,'Tabulka budov a podlaží'!$H:$H,'Cenová nabídka'!AQ$3)</f>
        <v>0</v>
      </c>
      <c r="AS8" s="37">
        <f t="shared" si="21"/>
        <v>0</v>
      </c>
      <c r="AT8" s="42">
        <f t="shared" si="22"/>
        <v>0</v>
      </c>
      <c r="AU8" s="41">
        <f>SUMIFS('Tabulka budov a podlaží'!$G:$G,'Tabulka budov a podlaží'!$C:$C,A8,'Tabulka budov a podlaží'!$H:$H,AU$3)</f>
        <v>0</v>
      </c>
      <c r="AV8" s="36">
        <f>COUNTIFS('Tabulka budov a podlaží'!$C:$C,'Cenová nabídka'!$A8,'Tabulka budov a podlaží'!$H:$H,'Cenová nabídka'!AU$3)</f>
        <v>0</v>
      </c>
      <c r="AW8" s="37">
        <f t="shared" si="2"/>
        <v>0</v>
      </c>
      <c r="AX8" s="42">
        <f t="shared" si="23"/>
        <v>0</v>
      </c>
      <c r="AY8" s="41">
        <f>SUMIFS('Tabulka budov a podlaží'!$G:$G,'Tabulka budov a podlaží'!$C:$C,A8,'Tabulka budov a podlaží'!$H:$H,AY$3)</f>
        <v>0</v>
      </c>
      <c r="AZ8" s="36">
        <f>COUNTIFS('Tabulka budov a podlaží'!$C:$C,'Cenová nabídka'!$A8,'Tabulka budov a podlaží'!$H:$H,'Cenová nabídka'!AY$3)</f>
        <v>0</v>
      </c>
      <c r="BA8" s="37">
        <f t="shared" si="24"/>
        <v>0</v>
      </c>
      <c r="BB8" s="42">
        <f t="shared" si="25"/>
        <v>0</v>
      </c>
      <c r="BC8" s="41">
        <f>SUMIFS('Tabulka budov a podlaží'!$G:$G,'Tabulka budov a podlaží'!$C:$C,A8,'Tabulka budov a podlaží'!$H:$H,BC$3)</f>
        <v>0</v>
      </c>
      <c r="BD8" s="36">
        <f>COUNTIFS('Tabulka budov a podlaží'!$C:$C,'Cenová nabídka'!$A8,'Tabulka budov a podlaží'!$H:$H,'Cenová nabídka'!BC$3)</f>
        <v>0</v>
      </c>
      <c r="BE8" s="37">
        <f t="shared" si="26"/>
        <v>0</v>
      </c>
      <c r="BF8" s="42">
        <f t="shared" si="27"/>
        <v>0</v>
      </c>
      <c r="BG8" s="41">
        <f>SUMIFS('Tabulka budov a podlaží'!$G:$G,'Tabulka budov a podlaží'!$C:$C,A8,'Tabulka budov a podlaží'!$H:$H,BG$3)</f>
        <v>0</v>
      </c>
      <c r="BH8" s="36">
        <f>COUNTIFS('Tabulka budov a podlaží'!$C:$C,'Cenová nabídka'!$A8,'Tabulka budov a podlaží'!$H:$H,'Cenová nabídka'!BG$3)</f>
        <v>0</v>
      </c>
      <c r="BI8" s="37">
        <f t="shared" si="28"/>
        <v>0</v>
      </c>
      <c r="BJ8" s="42">
        <f t="shared" si="29"/>
        <v>0</v>
      </c>
      <c r="BK8" s="41">
        <f>SUMIFS('Tabulka budov a podlaží'!$G:$G,'Tabulka budov a podlaží'!$C:$C,A8,'Tabulka budov a podlaží'!$H:$H,BK$3)</f>
        <v>167.48</v>
      </c>
      <c r="BL8" s="36">
        <f>COUNTIFS('Tabulka budov a podlaží'!$C:$C,'Cenová nabídka'!$A8,'Tabulka budov a podlaží'!$H:$H,'Cenová nabídka'!BK$3)</f>
        <v>7</v>
      </c>
      <c r="BM8" s="37">
        <f t="shared" si="30"/>
        <v>0</v>
      </c>
      <c r="BN8" s="42">
        <f t="shared" si="31"/>
        <v>0</v>
      </c>
      <c r="BO8" s="41">
        <f>SUMIFS('Tabulka budov a podlaží'!$G:$G,'Tabulka budov a podlaží'!$C:$C,A8,'Tabulka budov a podlaží'!$H:$H,BO$3)</f>
        <v>0</v>
      </c>
      <c r="BP8" s="36">
        <f>COUNTIFS('Tabulka budov a podlaží'!$C:$C,'Cenová nabídka'!$A8,'Tabulka budov a podlaží'!$H:$H,'Cenová nabídka'!BO$3)</f>
        <v>0</v>
      </c>
      <c r="BQ8" s="37">
        <f t="shared" si="32"/>
        <v>0</v>
      </c>
      <c r="BR8" s="42">
        <f t="shared" si="33"/>
        <v>0</v>
      </c>
      <c r="BS8" s="41">
        <f>SUMIFS('Tabulka budov a podlaží'!$G:$G,'Tabulka budov a podlaží'!$C:$C,A8,'Tabulka budov a podlaží'!$H:$H,BS$3)</f>
        <v>0</v>
      </c>
      <c r="BT8" s="36">
        <f>COUNTIFS('Tabulka budov a podlaží'!$C:$C,'Cenová nabídka'!$A8,'Tabulka budov a podlaží'!$H:$H,'Cenová nabídka'!BS$3)</f>
        <v>0</v>
      </c>
      <c r="BU8" s="37">
        <f t="shared" si="34"/>
        <v>0</v>
      </c>
      <c r="BV8" s="42">
        <f t="shared" si="35"/>
        <v>0</v>
      </c>
    </row>
    <row r="9" spans="1:74" x14ac:dyDescent="0.2">
      <c r="A9" s="48" t="s">
        <v>708</v>
      </c>
      <c r="B9" s="33">
        <f t="shared" si="0"/>
        <v>0</v>
      </c>
      <c r="C9" s="34">
        <f t="shared" si="1"/>
        <v>0</v>
      </c>
      <c r="D9" s="33">
        <f>SUMIF('Tabulka budov a podlaží'!C:C,A9,'Tabulka budov a podlaží'!G:G)</f>
        <v>491.00000000000006</v>
      </c>
      <c r="E9" s="49">
        <f>COUNTIFS('Tabulka budov a podlaží'!$C:$C,'Cenová nabídka'!$A9)</f>
        <v>39</v>
      </c>
      <c r="F9" s="41">
        <f>SUMIFS('Tabulka budov a podlaží'!$G:$G,'Tabulka budov a podlaží'!$C:$C,A9,'Tabulka budov a podlaží'!$H:$H,F$3)</f>
        <v>0</v>
      </c>
      <c r="G9" s="36">
        <f>COUNTIFS('Tabulka budov a podlaží'!$C:$C,'Cenová nabídka'!$A9,'Tabulka budov a podlaží'!$H:$H,'Cenová nabídka'!F$3)</f>
        <v>0</v>
      </c>
      <c r="H9" s="37">
        <f>H$5*F9</f>
        <v>0</v>
      </c>
      <c r="I9" s="42">
        <f t="shared" si="4"/>
        <v>0</v>
      </c>
      <c r="J9" s="41">
        <f>SUMIFS('Tabulka budov a podlaží'!$G:$G,'Tabulka budov a podlaží'!$C:$C,A9,'Tabulka budov a podlaží'!$H:$H,J$3)</f>
        <v>13.2</v>
      </c>
      <c r="K9" s="36">
        <f>COUNTIFS('Tabulka budov a podlaží'!$C:$C,'Cenová nabídka'!$A9,'Tabulka budov a podlaží'!$H:$H,'Cenová nabídka'!J$3)</f>
        <v>2</v>
      </c>
      <c r="L9" s="37">
        <f t="shared" si="5"/>
        <v>0</v>
      </c>
      <c r="M9" s="42">
        <f t="shared" si="6"/>
        <v>0</v>
      </c>
      <c r="N9" s="41">
        <f>SUMIFS('Tabulka budov a podlaží'!$G:$G,'Tabulka budov a podlaží'!$C:$C,A9,'Tabulka budov a podlaží'!$H:$H,N$3)</f>
        <v>130.4</v>
      </c>
      <c r="O9" s="36">
        <f>COUNTIFS('Tabulka budov a podlaží'!$C:$C,'Cenová nabídka'!$A9,'Tabulka budov a podlaží'!$H:$H,'Cenová nabídka'!N$3)</f>
        <v>9</v>
      </c>
      <c r="P9" s="37">
        <f t="shared" si="7"/>
        <v>0</v>
      </c>
      <c r="Q9" s="42">
        <f t="shared" si="8"/>
        <v>0</v>
      </c>
      <c r="R9" s="41">
        <f>SUMIFS('Tabulka budov a podlaží'!$G:$G,'Tabulka budov a podlaží'!$C:$C,A9,'Tabulka budov a podlaží'!$H:$H,R$3)</f>
        <v>112.49999999999999</v>
      </c>
      <c r="S9" s="36">
        <f>COUNTIFS('Tabulka budov a podlaží'!$C:$C,'Cenová nabídka'!$A9,'Tabulka budov a podlaží'!$H:$H,'Cenová nabídka'!R$3)</f>
        <v>7</v>
      </c>
      <c r="T9" s="37">
        <f t="shared" si="9"/>
        <v>0</v>
      </c>
      <c r="U9" s="42">
        <f t="shared" si="10"/>
        <v>0</v>
      </c>
      <c r="V9" s="41">
        <f>SUMIFS('Tabulka budov a podlaží'!$G:$G,'Tabulka budov a podlaží'!$C:$C,A9,'Tabulka budov a podlaží'!$H:$H,V$3)</f>
        <v>0</v>
      </c>
      <c r="W9" s="35"/>
      <c r="X9" s="36">
        <f>COUNTIFS('Tabulka budov a podlaží'!$C:$C,'Cenová nabídka'!$A9,'Tabulka budov a podlaží'!$H:$H,'Cenová nabídka'!V$3)</f>
        <v>0</v>
      </c>
      <c r="Y9" s="37">
        <f t="shared" si="11"/>
        <v>0</v>
      </c>
      <c r="Z9" s="42">
        <f t="shared" si="12"/>
        <v>0</v>
      </c>
      <c r="AA9" s="41">
        <f>SUMIFS('Tabulka budov a podlaží'!$G:$G,'Tabulka budov a podlaží'!$C:$C,A9,'Tabulka budov a podlaží'!$H:$H,AA$3)</f>
        <v>70.400000000000006</v>
      </c>
      <c r="AB9" s="36">
        <f>COUNTIFS('Tabulka budov a podlaží'!$C:$C,'Cenová nabídka'!$A9,'Tabulka budov a podlaží'!$H:$H,'Cenová nabídka'!AA$3)</f>
        <v>3</v>
      </c>
      <c r="AC9" s="37">
        <f t="shared" si="13"/>
        <v>0</v>
      </c>
      <c r="AD9" s="42">
        <f t="shared" si="14"/>
        <v>0</v>
      </c>
      <c r="AE9" s="41">
        <f>SUMIFS('Tabulka budov a podlaží'!$G:$G,'Tabulka budov a podlaží'!$C:$C,A9,'Tabulka budov a podlaží'!$H:$H,AE$3)</f>
        <v>0</v>
      </c>
      <c r="AF9" s="36">
        <f>COUNTIFS('Tabulka budov a podlaží'!$C:$C,'Cenová nabídka'!$A9,'Tabulka budov a podlaží'!$H:$H,'Cenová nabídka'!AE$3)</f>
        <v>0</v>
      </c>
      <c r="AG9" s="37">
        <f t="shared" si="15"/>
        <v>0</v>
      </c>
      <c r="AH9" s="42">
        <f t="shared" si="16"/>
        <v>0</v>
      </c>
      <c r="AI9" s="41">
        <f>SUMIFS('Tabulka budov a podlaží'!$G:$G,'Tabulka budov a podlaží'!$C:$C,A9,'Tabulka budov a podlaží'!$H:$H,AI$3)</f>
        <v>0</v>
      </c>
      <c r="AJ9" s="36">
        <f>COUNTIFS('Tabulka budov a podlaží'!$C:$C,'Cenová nabídka'!$A9,'Tabulka budov a podlaží'!$H:$H,'Cenová nabídka'!AI$3)</f>
        <v>0</v>
      </c>
      <c r="AK9" s="37">
        <f t="shared" si="17"/>
        <v>0</v>
      </c>
      <c r="AL9" s="42">
        <f t="shared" si="18"/>
        <v>0</v>
      </c>
      <c r="AM9" s="41">
        <f>SUMIFS('Tabulka budov a podlaží'!$G:$G,'Tabulka budov a podlaží'!$C:$C,A9,'Tabulka budov a podlaží'!$H:$H,AM$3)</f>
        <v>0</v>
      </c>
      <c r="AN9" s="36">
        <f>COUNTIFS('Tabulka budov a podlaží'!$C:$C,'Cenová nabídka'!$A9,'Tabulka budov a podlaží'!$H:$H,'Cenová nabídka'!AM$3)</f>
        <v>0</v>
      </c>
      <c r="AO9" s="37">
        <f t="shared" si="19"/>
        <v>0</v>
      </c>
      <c r="AP9" s="42">
        <f t="shared" si="20"/>
        <v>0</v>
      </c>
      <c r="AQ9" s="41">
        <f>SUMIFS('Tabulka budov a podlaží'!$G:$G,'Tabulka budov a podlaží'!$C:$C,A9,'Tabulka budov a podlaží'!$H:$H,AQ$3)</f>
        <v>0</v>
      </c>
      <c r="AR9" s="36">
        <f>COUNTIFS('Tabulka budov a podlaží'!$C:$C,'Cenová nabídka'!$A9,'Tabulka budov a podlaží'!$H:$H,'Cenová nabídka'!AQ$3)</f>
        <v>0</v>
      </c>
      <c r="AS9" s="37">
        <f t="shared" si="21"/>
        <v>0</v>
      </c>
      <c r="AT9" s="42">
        <f t="shared" si="22"/>
        <v>0</v>
      </c>
      <c r="AU9" s="41">
        <f>SUMIFS('Tabulka budov a podlaží'!$G:$G,'Tabulka budov a podlaží'!$C:$C,A9,'Tabulka budov a podlaží'!$H:$H,AU$3)</f>
        <v>0</v>
      </c>
      <c r="AV9" s="36">
        <f>COUNTIFS('Tabulka budov a podlaží'!$C:$C,'Cenová nabídka'!$A9,'Tabulka budov a podlaží'!$H:$H,'Cenová nabídka'!AU$3)</f>
        <v>0</v>
      </c>
      <c r="AW9" s="37">
        <f t="shared" si="2"/>
        <v>0</v>
      </c>
      <c r="AX9" s="42">
        <f t="shared" si="23"/>
        <v>0</v>
      </c>
      <c r="AY9" s="41">
        <f>SUMIFS('Tabulka budov a podlaží'!$G:$G,'Tabulka budov a podlaží'!$C:$C,A9,'Tabulka budov a podlaží'!$H:$H,AY$3)</f>
        <v>9.6</v>
      </c>
      <c r="AZ9" s="36">
        <f>COUNTIFS('Tabulka budov a podlaží'!$C:$C,'Cenová nabídka'!$A9,'Tabulka budov a podlaží'!$H:$H,'Cenová nabídka'!AY$3)</f>
        <v>1</v>
      </c>
      <c r="BA9" s="37">
        <f t="shared" si="24"/>
        <v>0</v>
      </c>
      <c r="BB9" s="42">
        <f t="shared" si="25"/>
        <v>0</v>
      </c>
      <c r="BC9" s="41">
        <f>SUMIFS('Tabulka budov a podlaží'!$G:$G,'Tabulka budov a podlaží'!$C:$C,A9,'Tabulka budov a podlaží'!$H:$H,BC$3)</f>
        <v>40.1</v>
      </c>
      <c r="BD9" s="36">
        <f>COUNTIFS('Tabulka budov a podlaží'!$C:$C,'Cenová nabídka'!$A9,'Tabulka budov a podlaží'!$H:$H,'Cenová nabídka'!BC$3)</f>
        <v>12</v>
      </c>
      <c r="BE9" s="37">
        <f t="shared" si="26"/>
        <v>0</v>
      </c>
      <c r="BF9" s="42">
        <f t="shared" si="27"/>
        <v>0</v>
      </c>
      <c r="BG9" s="41">
        <f>SUMIFS('Tabulka budov a podlaží'!$G:$G,'Tabulka budov a podlaží'!$C:$C,A9,'Tabulka budov a podlaží'!$H:$H,BG$3)</f>
        <v>0</v>
      </c>
      <c r="BH9" s="36">
        <f>COUNTIFS('Tabulka budov a podlaží'!$C:$C,'Cenová nabídka'!$A9,'Tabulka budov a podlaží'!$H:$H,'Cenová nabídka'!BG$3)</f>
        <v>0</v>
      </c>
      <c r="BI9" s="37">
        <f t="shared" si="28"/>
        <v>0</v>
      </c>
      <c r="BJ9" s="42">
        <f t="shared" si="29"/>
        <v>0</v>
      </c>
      <c r="BK9" s="41">
        <f>SUMIFS('Tabulka budov a podlaží'!$G:$G,'Tabulka budov a podlaží'!$C:$C,A9,'Tabulka budov a podlaží'!$H:$H,BK$3)</f>
        <v>0</v>
      </c>
      <c r="BL9" s="36">
        <f>COUNTIFS('Tabulka budov a podlaží'!$C:$C,'Cenová nabídka'!$A9,'Tabulka budov a podlaží'!$H:$H,'Cenová nabídka'!BK$3)</f>
        <v>0</v>
      </c>
      <c r="BM9" s="37">
        <f t="shared" si="30"/>
        <v>0</v>
      </c>
      <c r="BN9" s="42">
        <f t="shared" si="31"/>
        <v>0</v>
      </c>
      <c r="BO9" s="41">
        <f>SUMIFS('Tabulka budov a podlaží'!$G:$G,'Tabulka budov a podlaží'!$C:$C,A9,'Tabulka budov a podlaží'!$H:$H,BO$3)</f>
        <v>0</v>
      </c>
      <c r="BP9" s="36">
        <f>COUNTIFS('Tabulka budov a podlaží'!$C:$C,'Cenová nabídka'!$A9,'Tabulka budov a podlaží'!$H:$H,'Cenová nabídka'!BO$3)</f>
        <v>0</v>
      </c>
      <c r="BQ9" s="37">
        <f t="shared" si="32"/>
        <v>0</v>
      </c>
      <c r="BR9" s="42">
        <f t="shared" si="33"/>
        <v>0</v>
      </c>
      <c r="BS9" s="41">
        <f>SUMIFS('Tabulka budov a podlaží'!$G:$G,'Tabulka budov a podlaží'!$C:$C,A9,'Tabulka budov a podlaží'!$H:$H,BS$3)</f>
        <v>114.80000000000001</v>
      </c>
      <c r="BT9" s="36">
        <f>COUNTIFS('Tabulka budov a podlaží'!$C:$C,'Cenová nabídka'!$A9,'Tabulka budov a podlaží'!$H:$H,'Cenová nabídka'!BS$3)</f>
        <v>5</v>
      </c>
      <c r="BU9" s="37">
        <f t="shared" si="34"/>
        <v>0</v>
      </c>
      <c r="BV9" s="42">
        <f t="shared" si="35"/>
        <v>0</v>
      </c>
    </row>
    <row r="10" spans="1:74" x14ac:dyDescent="0.2">
      <c r="A10" s="48" t="s">
        <v>572</v>
      </c>
      <c r="B10" s="33">
        <f t="shared" si="0"/>
        <v>0</v>
      </c>
      <c r="C10" s="34">
        <f t="shared" si="1"/>
        <v>0</v>
      </c>
      <c r="D10" s="33">
        <f>SUMIF('Tabulka budov a podlaží'!C:C,A10,'Tabulka budov a podlaží'!G:G)</f>
        <v>356.14</v>
      </c>
      <c r="E10" s="49">
        <f>COUNTIFS('Tabulka budov a podlaží'!$C:$C,'Cenová nabídka'!$A10)</f>
        <v>19</v>
      </c>
      <c r="F10" s="41">
        <f>SUMIFS('Tabulka budov a podlaží'!$G:$G,'Tabulka budov a podlaží'!$C:$C,A10,'Tabulka budov a podlaží'!$H:$H,F$3)</f>
        <v>0</v>
      </c>
      <c r="G10" s="36">
        <f>COUNTIFS('Tabulka budov a podlaží'!$C:$C,'Cenová nabídka'!$A10,'Tabulka budov a podlaží'!$H:$H,'Cenová nabídka'!F$3)</f>
        <v>0</v>
      </c>
      <c r="H10" s="37">
        <f t="shared" si="3"/>
        <v>0</v>
      </c>
      <c r="I10" s="42">
        <f t="shared" si="4"/>
        <v>0</v>
      </c>
      <c r="J10" s="41">
        <f>SUMIFS('Tabulka budov a podlaží'!$G:$G,'Tabulka budov a podlaží'!$C:$C,A10,'Tabulka budov a podlaží'!$H:$H,J$3)</f>
        <v>0</v>
      </c>
      <c r="K10" s="36">
        <f>COUNTIFS('Tabulka budov a podlaží'!$C:$C,'Cenová nabídka'!$A10,'Tabulka budov a podlaží'!$H:$H,'Cenová nabídka'!J$3)</f>
        <v>0</v>
      </c>
      <c r="L10" s="37">
        <f t="shared" si="5"/>
        <v>0</v>
      </c>
      <c r="M10" s="42">
        <f t="shared" si="6"/>
        <v>0</v>
      </c>
      <c r="N10" s="41">
        <f>SUMIFS('Tabulka budov a podlaží'!$G:$G,'Tabulka budov a podlaží'!$C:$C,A10,'Tabulka budov a podlaží'!$H:$H,N$3)</f>
        <v>0</v>
      </c>
      <c r="O10" s="36">
        <f>COUNTIFS('Tabulka budov a podlaží'!$C:$C,'Cenová nabídka'!$A10,'Tabulka budov a podlaží'!$H:$H,'Cenová nabídka'!N$3)</f>
        <v>0</v>
      </c>
      <c r="P10" s="37">
        <f t="shared" si="7"/>
        <v>0</v>
      </c>
      <c r="Q10" s="42">
        <f t="shared" si="8"/>
        <v>0</v>
      </c>
      <c r="R10" s="41">
        <f>SUMIFS('Tabulka budov a podlaží'!$G:$G,'Tabulka budov a podlaží'!$C:$C,A10,'Tabulka budov a podlaží'!$H:$H,R$3)</f>
        <v>9.1900000000000013</v>
      </c>
      <c r="S10" s="36">
        <f>COUNTIFS('Tabulka budov a podlaží'!$C:$C,'Cenová nabídka'!$A10,'Tabulka budov a podlaží'!$H:$H,'Cenová nabídka'!R$3)</f>
        <v>2</v>
      </c>
      <c r="T10" s="37">
        <f t="shared" si="9"/>
        <v>0</v>
      </c>
      <c r="U10" s="42">
        <f t="shared" si="10"/>
        <v>0</v>
      </c>
      <c r="V10" s="41">
        <f>SUMIFS('Tabulka budov a podlaží'!$G:$G,'Tabulka budov a podlaží'!$C:$C,A10,'Tabulka budov a podlaží'!$H:$H,V$3)</f>
        <v>345.69</v>
      </c>
      <c r="W10" s="35">
        <v>16</v>
      </c>
      <c r="X10" s="36">
        <f>COUNTIFS('Tabulka budov a podlaží'!$C:$C,'Cenová nabídka'!$A10,'Tabulka budov a podlaží'!$H:$H,'Cenová nabídka'!V$3)</f>
        <v>16</v>
      </c>
      <c r="Y10" s="37">
        <f t="shared" si="11"/>
        <v>0</v>
      </c>
      <c r="Z10" s="42">
        <f t="shared" si="12"/>
        <v>0</v>
      </c>
      <c r="AA10" s="41">
        <f>SUMIFS('Tabulka budov a podlaží'!$G:$G,'Tabulka budov a podlaží'!$C:$C,A10,'Tabulka budov a podlaží'!$H:$H,AA$3)</f>
        <v>0</v>
      </c>
      <c r="AB10" s="36">
        <f>COUNTIFS('Tabulka budov a podlaží'!$C:$C,'Cenová nabídka'!$A10,'Tabulka budov a podlaží'!$H:$H,'Cenová nabídka'!AA$3)</f>
        <v>0</v>
      </c>
      <c r="AC10" s="37">
        <f t="shared" si="13"/>
        <v>0</v>
      </c>
      <c r="AD10" s="42">
        <f t="shared" si="14"/>
        <v>0</v>
      </c>
      <c r="AE10" s="41">
        <f>SUMIFS('Tabulka budov a podlaží'!$G:$G,'Tabulka budov a podlaží'!$C:$C,A10,'Tabulka budov a podlaží'!$H:$H,AE$3)</f>
        <v>0</v>
      </c>
      <c r="AF10" s="36">
        <f>COUNTIFS('Tabulka budov a podlaží'!$C:$C,'Cenová nabídka'!$A10,'Tabulka budov a podlaží'!$H:$H,'Cenová nabídka'!AE$3)</f>
        <v>0</v>
      </c>
      <c r="AG10" s="37">
        <f t="shared" si="15"/>
        <v>0</v>
      </c>
      <c r="AH10" s="42">
        <f t="shared" si="16"/>
        <v>0</v>
      </c>
      <c r="AI10" s="41">
        <f>SUMIFS('Tabulka budov a podlaží'!$G:$G,'Tabulka budov a podlaží'!$C:$C,A10,'Tabulka budov a podlaží'!$H:$H,AI$3)</f>
        <v>0</v>
      </c>
      <c r="AJ10" s="36">
        <f>COUNTIFS('Tabulka budov a podlaží'!$C:$C,'Cenová nabídka'!$A10,'Tabulka budov a podlaží'!$H:$H,'Cenová nabídka'!AI$3)</f>
        <v>0</v>
      </c>
      <c r="AK10" s="37">
        <f t="shared" si="17"/>
        <v>0</v>
      </c>
      <c r="AL10" s="42">
        <f t="shared" si="18"/>
        <v>0</v>
      </c>
      <c r="AM10" s="41">
        <f>SUMIFS('Tabulka budov a podlaží'!$G:$G,'Tabulka budov a podlaží'!$C:$C,A10,'Tabulka budov a podlaží'!$H:$H,AM$3)</f>
        <v>0</v>
      </c>
      <c r="AN10" s="36">
        <f>COUNTIFS('Tabulka budov a podlaží'!$C:$C,'Cenová nabídka'!$A10,'Tabulka budov a podlaží'!$H:$H,'Cenová nabídka'!AM$3)</f>
        <v>0</v>
      </c>
      <c r="AO10" s="37">
        <f t="shared" si="19"/>
        <v>0</v>
      </c>
      <c r="AP10" s="42">
        <f t="shared" si="20"/>
        <v>0</v>
      </c>
      <c r="AQ10" s="41">
        <f>SUMIFS('Tabulka budov a podlaží'!$G:$G,'Tabulka budov a podlaží'!$C:$C,A10,'Tabulka budov a podlaží'!$H:$H,AQ$3)</f>
        <v>0</v>
      </c>
      <c r="AR10" s="36">
        <f>COUNTIFS('Tabulka budov a podlaží'!$C:$C,'Cenová nabídka'!$A10,'Tabulka budov a podlaží'!$H:$H,'Cenová nabídka'!AQ$3)</f>
        <v>0</v>
      </c>
      <c r="AS10" s="37">
        <f t="shared" si="21"/>
        <v>0</v>
      </c>
      <c r="AT10" s="42">
        <f t="shared" si="22"/>
        <v>0</v>
      </c>
      <c r="AU10" s="41">
        <f>SUMIFS('Tabulka budov a podlaží'!$G:$G,'Tabulka budov a podlaží'!$C:$C,A10,'Tabulka budov a podlaží'!$H:$H,AU$3)</f>
        <v>0</v>
      </c>
      <c r="AV10" s="36">
        <f>COUNTIFS('Tabulka budov a podlaží'!$C:$C,'Cenová nabídka'!$A10,'Tabulka budov a podlaží'!$H:$H,'Cenová nabídka'!AU$3)</f>
        <v>0</v>
      </c>
      <c r="AW10" s="37">
        <f t="shared" si="2"/>
        <v>0</v>
      </c>
      <c r="AX10" s="42">
        <f t="shared" si="23"/>
        <v>0</v>
      </c>
      <c r="AY10" s="41">
        <f>SUMIFS('Tabulka budov a podlaží'!$G:$G,'Tabulka budov a podlaží'!$C:$C,A10,'Tabulka budov a podlaží'!$H:$H,AY$3)</f>
        <v>0</v>
      </c>
      <c r="AZ10" s="36">
        <f>COUNTIFS('Tabulka budov a podlaží'!$C:$C,'Cenová nabídka'!$A10,'Tabulka budov a podlaží'!$H:$H,'Cenová nabídka'!AY$3)</f>
        <v>0</v>
      </c>
      <c r="BA10" s="37">
        <f t="shared" si="24"/>
        <v>0</v>
      </c>
      <c r="BB10" s="42">
        <f t="shared" si="25"/>
        <v>0</v>
      </c>
      <c r="BC10" s="41">
        <f>SUMIFS('Tabulka budov a podlaží'!$G:$G,'Tabulka budov a podlaží'!$C:$C,A10,'Tabulka budov a podlaží'!$H:$H,BC$3)</f>
        <v>1.26</v>
      </c>
      <c r="BD10" s="36">
        <f>COUNTIFS('Tabulka budov a podlaží'!$C:$C,'Cenová nabídka'!$A10,'Tabulka budov a podlaží'!$H:$H,'Cenová nabídka'!BC$3)</f>
        <v>1</v>
      </c>
      <c r="BE10" s="37">
        <f t="shared" si="26"/>
        <v>0</v>
      </c>
      <c r="BF10" s="42">
        <f t="shared" si="27"/>
        <v>0</v>
      </c>
      <c r="BG10" s="41">
        <f>SUMIFS('Tabulka budov a podlaží'!$G:$G,'Tabulka budov a podlaží'!$C:$C,A10,'Tabulka budov a podlaží'!$H:$H,BG$3)</f>
        <v>0</v>
      </c>
      <c r="BH10" s="36">
        <f>COUNTIFS('Tabulka budov a podlaží'!$C:$C,'Cenová nabídka'!$A10,'Tabulka budov a podlaží'!$H:$H,'Cenová nabídka'!BG$3)</f>
        <v>0</v>
      </c>
      <c r="BI10" s="37">
        <f t="shared" si="28"/>
        <v>0</v>
      </c>
      <c r="BJ10" s="42">
        <f t="shared" si="29"/>
        <v>0</v>
      </c>
      <c r="BK10" s="41">
        <f>SUMIFS('Tabulka budov a podlaží'!$G:$G,'Tabulka budov a podlaží'!$C:$C,A10,'Tabulka budov a podlaží'!$H:$H,BK$3)</f>
        <v>0</v>
      </c>
      <c r="BL10" s="36">
        <f>COUNTIFS('Tabulka budov a podlaží'!$C:$C,'Cenová nabídka'!$A10,'Tabulka budov a podlaží'!$H:$H,'Cenová nabídka'!BK$3)</f>
        <v>0</v>
      </c>
      <c r="BM10" s="37">
        <f t="shared" si="30"/>
        <v>0</v>
      </c>
      <c r="BN10" s="42">
        <f t="shared" si="31"/>
        <v>0</v>
      </c>
      <c r="BO10" s="41">
        <f>SUMIFS('Tabulka budov a podlaží'!$G:$G,'Tabulka budov a podlaží'!$C:$C,A10,'Tabulka budov a podlaží'!$H:$H,BO$3)</f>
        <v>0</v>
      </c>
      <c r="BP10" s="36">
        <f>COUNTIFS('Tabulka budov a podlaží'!$C:$C,'Cenová nabídka'!$A10,'Tabulka budov a podlaží'!$H:$H,'Cenová nabídka'!BO$3)</f>
        <v>0</v>
      </c>
      <c r="BQ10" s="37">
        <f t="shared" si="32"/>
        <v>0</v>
      </c>
      <c r="BR10" s="42">
        <f t="shared" si="33"/>
        <v>0</v>
      </c>
      <c r="BS10" s="41">
        <f>SUMIFS('Tabulka budov a podlaží'!$G:$G,'Tabulka budov a podlaží'!$C:$C,A10,'Tabulka budov a podlaží'!$H:$H,BS$3)</f>
        <v>0</v>
      </c>
      <c r="BT10" s="36">
        <f>COUNTIFS('Tabulka budov a podlaží'!$C:$C,'Cenová nabídka'!$A10,'Tabulka budov a podlaží'!$H:$H,'Cenová nabídka'!BS$3)</f>
        <v>0</v>
      </c>
      <c r="BU10" s="37">
        <f t="shared" si="34"/>
        <v>0</v>
      </c>
      <c r="BV10" s="42">
        <f t="shared" si="35"/>
        <v>0</v>
      </c>
    </row>
    <row r="11" spans="1:74" x14ac:dyDescent="0.2">
      <c r="A11" s="48" t="s">
        <v>577</v>
      </c>
      <c r="B11" s="33">
        <f t="shared" si="0"/>
        <v>0</v>
      </c>
      <c r="C11" s="34">
        <f t="shared" si="1"/>
        <v>0</v>
      </c>
      <c r="D11" s="33">
        <f>SUMIF('Tabulka budov a podlaží'!C:C,A11,'Tabulka budov a podlaží'!G:G)</f>
        <v>1416.6199999999994</v>
      </c>
      <c r="E11" s="49">
        <f>COUNTIFS('Tabulka budov a podlaží'!$C:$C,'Cenová nabídka'!$A11)</f>
        <v>94</v>
      </c>
      <c r="F11" s="41">
        <f>SUMIFS('Tabulka budov a podlaží'!$G:$G,'Tabulka budov a podlaží'!$C:$C,A11,'Tabulka budov a podlaží'!$H:$H,F$3)</f>
        <v>931.29</v>
      </c>
      <c r="G11" s="36">
        <f>COUNTIFS('Tabulka budov a podlaží'!$C:$C,'Cenová nabídka'!$A11,'Tabulka budov a podlaží'!$H:$H,'Cenová nabídka'!F$3)</f>
        <v>64</v>
      </c>
      <c r="H11" s="37">
        <f t="shared" si="3"/>
        <v>0</v>
      </c>
      <c r="I11" s="42">
        <f t="shared" si="4"/>
        <v>0</v>
      </c>
      <c r="J11" s="41">
        <f>SUMIFS('Tabulka budov a podlaží'!$G:$G,'Tabulka budov a podlaží'!$C:$C,A11,'Tabulka budov a podlaží'!$H:$H,J$3)</f>
        <v>86.22999999999999</v>
      </c>
      <c r="K11" s="36">
        <f>COUNTIFS('Tabulka budov a podlaží'!$C:$C,'Cenová nabídka'!$A11,'Tabulka budov a podlaží'!$H:$H,'Cenová nabídka'!J$3)</f>
        <v>4</v>
      </c>
      <c r="L11" s="37">
        <f t="shared" si="5"/>
        <v>0</v>
      </c>
      <c r="M11" s="42">
        <f t="shared" si="6"/>
        <v>0</v>
      </c>
      <c r="N11" s="41">
        <f>SUMIFS('Tabulka budov a podlaží'!$G:$G,'Tabulka budov a podlaží'!$C:$C,A11,'Tabulka budov a podlaží'!$H:$H,N$3)</f>
        <v>0</v>
      </c>
      <c r="O11" s="36">
        <f>COUNTIFS('Tabulka budov a podlaží'!$C:$C,'Cenová nabídka'!$A11,'Tabulka budov a podlaží'!$H:$H,'Cenová nabídka'!N$3)</f>
        <v>0</v>
      </c>
      <c r="P11" s="37">
        <f t="shared" si="7"/>
        <v>0</v>
      </c>
      <c r="Q11" s="42">
        <f t="shared" si="8"/>
        <v>0</v>
      </c>
      <c r="R11" s="41">
        <f>SUMIFS('Tabulka budov a podlaží'!$G:$G,'Tabulka budov a podlaží'!$C:$C,A11,'Tabulka budov a podlaží'!$H:$H,R$3)</f>
        <v>150.37</v>
      </c>
      <c r="S11" s="36">
        <f>COUNTIFS('Tabulka budov a podlaží'!$C:$C,'Cenová nabídka'!$A11,'Tabulka budov a podlaží'!$H:$H,'Cenová nabídka'!R$3)</f>
        <v>9</v>
      </c>
      <c r="T11" s="37">
        <f t="shared" si="9"/>
        <v>0</v>
      </c>
      <c r="U11" s="42">
        <f t="shared" si="10"/>
        <v>0</v>
      </c>
      <c r="V11" s="41">
        <f>SUMIFS('Tabulka budov a podlaží'!$G:$G,'Tabulka budov a podlaží'!$C:$C,A11,'Tabulka budov a podlaží'!$H:$H,V$3)</f>
        <v>0</v>
      </c>
      <c r="W11" s="35"/>
      <c r="X11" s="36">
        <f>COUNTIFS('Tabulka budov a podlaží'!$C:$C,'Cenová nabídka'!$A11,'Tabulka budov a podlaží'!$H:$H,'Cenová nabídka'!V$3)</f>
        <v>0</v>
      </c>
      <c r="Y11" s="37">
        <f t="shared" si="11"/>
        <v>0</v>
      </c>
      <c r="Z11" s="42">
        <f t="shared" si="12"/>
        <v>0</v>
      </c>
      <c r="AA11" s="41">
        <f>SUMIFS('Tabulka budov a podlaží'!$G:$G,'Tabulka budov a podlaží'!$C:$C,A11,'Tabulka budov a podlaží'!$H:$H,AA$3)</f>
        <v>51.2</v>
      </c>
      <c r="AB11" s="36">
        <f>COUNTIFS('Tabulka budov a podlaží'!$C:$C,'Cenová nabídka'!$A11,'Tabulka budov a podlaží'!$H:$H,'Cenová nabídka'!AA$3)</f>
        <v>1</v>
      </c>
      <c r="AC11" s="37">
        <f t="shared" si="13"/>
        <v>0</v>
      </c>
      <c r="AD11" s="42">
        <f t="shared" si="14"/>
        <v>0</v>
      </c>
      <c r="AE11" s="41">
        <f>SUMIFS('Tabulka budov a podlaží'!$G:$G,'Tabulka budov a podlaží'!$C:$C,A11,'Tabulka budov a podlaží'!$H:$H,AE$3)</f>
        <v>0</v>
      </c>
      <c r="AF11" s="36">
        <f>COUNTIFS('Tabulka budov a podlaží'!$C:$C,'Cenová nabídka'!$A11,'Tabulka budov a podlaží'!$H:$H,'Cenová nabídka'!AE$3)</f>
        <v>0</v>
      </c>
      <c r="AG11" s="37">
        <f t="shared" si="15"/>
        <v>0</v>
      </c>
      <c r="AH11" s="42">
        <f t="shared" si="16"/>
        <v>0</v>
      </c>
      <c r="AI11" s="41">
        <f>SUMIFS('Tabulka budov a podlaží'!$G:$G,'Tabulka budov a podlaží'!$C:$C,A11,'Tabulka budov a podlaží'!$H:$H,AI$3)</f>
        <v>0</v>
      </c>
      <c r="AJ11" s="36">
        <f>COUNTIFS('Tabulka budov a podlaží'!$C:$C,'Cenová nabídka'!$A11,'Tabulka budov a podlaží'!$H:$H,'Cenová nabídka'!AI$3)</f>
        <v>0</v>
      </c>
      <c r="AK11" s="37">
        <f t="shared" si="17"/>
        <v>0</v>
      </c>
      <c r="AL11" s="42">
        <f t="shared" si="18"/>
        <v>0</v>
      </c>
      <c r="AM11" s="41">
        <f>SUMIFS('Tabulka budov a podlaží'!$G:$G,'Tabulka budov a podlaží'!$C:$C,A11,'Tabulka budov a podlaží'!$H:$H,AM$3)</f>
        <v>79.319999999999993</v>
      </c>
      <c r="AN11" s="36">
        <f>COUNTIFS('Tabulka budov a podlaží'!$C:$C,'Cenová nabídka'!$A11,'Tabulka budov a podlaží'!$H:$H,'Cenová nabídka'!AM$3)</f>
        <v>2</v>
      </c>
      <c r="AO11" s="37">
        <f t="shared" si="19"/>
        <v>0</v>
      </c>
      <c r="AP11" s="42">
        <f t="shared" si="20"/>
        <v>0</v>
      </c>
      <c r="AQ11" s="41">
        <f>SUMIFS('Tabulka budov a podlaží'!$G:$G,'Tabulka budov a podlaží'!$C:$C,A11,'Tabulka budov a podlaží'!$H:$H,AQ$3)</f>
        <v>0</v>
      </c>
      <c r="AR11" s="36">
        <f>COUNTIFS('Tabulka budov a podlaží'!$C:$C,'Cenová nabídka'!$A11,'Tabulka budov a podlaží'!$H:$H,'Cenová nabídka'!AQ$3)</f>
        <v>0</v>
      </c>
      <c r="AS11" s="37">
        <f t="shared" si="21"/>
        <v>0</v>
      </c>
      <c r="AT11" s="42">
        <f t="shared" si="22"/>
        <v>0</v>
      </c>
      <c r="AU11" s="41">
        <f>SUMIFS('Tabulka budov a podlaží'!$G:$G,'Tabulka budov a podlaží'!$C:$C,A11,'Tabulka budov a podlaží'!$H:$H,AU$3)</f>
        <v>56.26</v>
      </c>
      <c r="AV11" s="36">
        <f>COUNTIFS('Tabulka budov a podlaží'!$C:$C,'Cenová nabídka'!$A11,'Tabulka budov a podlaží'!$H:$H,'Cenová nabídka'!AU$3)</f>
        <v>3</v>
      </c>
      <c r="AW11" s="37">
        <f t="shared" si="2"/>
        <v>0</v>
      </c>
      <c r="AX11" s="42">
        <f t="shared" si="23"/>
        <v>0</v>
      </c>
      <c r="AY11" s="41">
        <f>SUMIFS('Tabulka budov a podlaží'!$G:$G,'Tabulka budov a podlaží'!$C:$C,A11,'Tabulka budov a podlaží'!$H:$H,AY$3)</f>
        <v>6.82</v>
      </c>
      <c r="AZ11" s="36">
        <f>COUNTIFS('Tabulka budov a podlaží'!$C:$C,'Cenová nabídka'!$A11,'Tabulka budov a podlaží'!$H:$H,'Cenová nabídka'!AY$3)</f>
        <v>2</v>
      </c>
      <c r="BA11" s="37">
        <f t="shared" si="24"/>
        <v>0</v>
      </c>
      <c r="BB11" s="42">
        <f t="shared" si="25"/>
        <v>0</v>
      </c>
      <c r="BC11" s="41">
        <f>SUMIFS('Tabulka budov a podlaží'!$G:$G,'Tabulka budov a podlaží'!$C:$C,A11,'Tabulka budov a podlaží'!$H:$H,BC$3)</f>
        <v>55.13</v>
      </c>
      <c r="BD11" s="36">
        <f>COUNTIFS('Tabulka budov a podlaží'!$C:$C,'Cenová nabídka'!$A11,'Tabulka budov a podlaží'!$H:$H,'Cenová nabídka'!BC$3)</f>
        <v>9</v>
      </c>
      <c r="BE11" s="37">
        <f t="shared" si="26"/>
        <v>0</v>
      </c>
      <c r="BF11" s="42">
        <f t="shared" si="27"/>
        <v>0</v>
      </c>
      <c r="BG11" s="41">
        <f>SUMIFS('Tabulka budov a podlaží'!$G:$G,'Tabulka budov a podlaží'!$C:$C,A11,'Tabulka budov a podlaží'!$H:$H,BG$3)</f>
        <v>0</v>
      </c>
      <c r="BH11" s="36">
        <f>COUNTIFS('Tabulka budov a podlaží'!$C:$C,'Cenová nabídka'!$A11,'Tabulka budov a podlaží'!$H:$H,'Cenová nabídka'!BG$3)</f>
        <v>0</v>
      </c>
      <c r="BI11" s="37">
        <f t="shared" si="28"/>
        <v>0</v>
      </c>
      <c r="BJ11" s="42">
        <f t="shared" si="29"/>
        <v>0</v>
      </c>
      <c r="BK11" s="41">
        <f>SUMIFS('Tabulka budov a podlaží'!$G:$G,'Tabulka budov a podlaží'!$C:$C,A11,'Tabulka budov a podlaží'!$H:$H,BK$3)</f>
        <v>0</v>
      </c>
      <c r="BL11" s="36">
        <f>COUNTIFS('Tabulka budov a podlaží'!$C:$C,'Cenová nabídka'!$A11,'Tabulka budov a podlaží'!$H:$H,'Cenová nabídka'!BK$3)</f>
        <v>0</v>
      </c>
      <c r="BM11" s="37">
        <f t="shared" si="30"/>
        <v>0</v>
      </c>
      <c r="BN11" s="42">
        <f t="shared" si="31"/>
        <v>0</v>
      </c>
      <c r="BO11" s="41">
        <f>SUMIFS('Tabulka budov a podlaží'!$G:$G,'Tabulka budov a podlaží'!$C:$C,A11,'Tabulka budov a podlaží'!$H:$H,BO$3)</f>
        <v>0</v>
      </c>
      <c r="BP11" s="36">
        <f>COUNTIFS('Tabulka budov a podlaží'!$C:$C,'Cenová nabídka'!$A11,'Tabulka budov a podlaží'!$H:$H,'Cenová nabídka'!BO$3)</f>
        <v>0</v>
      </c>
      <c r="BQ11" s="37">
        <f t="shared" si="32"/>
        <v>0</v>
      </c>
      <c r="BR11" s="42">
        <f t="shared" si="33"/>
        <v>0</v>
      </c>
      <c r="BS11" s="41">
        <f>SUMIFS('Tabulka budov a podlaží'!$G:$G,'Tabulka budov a podlaží'!$C:$C,A11,'Tabulka budov a podlaží'!$H:$H,BS$3)</f>
        <v>0</v>
      </c>
      <c r="BT11" s="36">
        <f>COUNTIFS('Tabulka budov a podlaží'!$C:$C,'Cenová nabídka'!$A11,'Tabulka budov a podlaží'!$H:$H,'Cenová nabídka'!BS$3)</f>
        <v>0</v>
      </c>
      <c r="BU11" s="37">
        <f t="shared" si="34"/>
        <v>0</v>
      </c>
      <c r="BV11" s="42">
        <f t="shared" si="35"/>
        <v>0</v>
      </c>
    </row>
    <row r="12" spans="1:74" x14ac:dyDescent="0.2">
      <c r="A12" s="48" t="s">
        <v>371</v>
      </c>
      <c r="B12" s="33">
        <f t="shared" si="0"/>
        <v>0</v>
      </c>
      <c r="C12" s="34">
        <f t="shared" si="1"/>
        <v>0</v>
      </c>
      <c r="D12" s="33">
        <f>SUMIF('Tabulka budov a podlaží'!C:C,A12,'Tabulka budov a podlaží'!G:G)</f>
        <v>0</v>
      </c>
      <c r="E12" s="49">
        <f>COUNTIFS('Tabulka budov a podlaží'!$C:$C,'Cenová nabídka'!$A12)</f>
        <v>0</v>
      </c>
      <c r="F12" s="41">
        <f>SUMIFS('Tabulka budov a podlaží'!$G:$G,'Tabulka budov a podlaží'!$C:$C,A12,'Tabulka budov a podlaží'!$H:$H,F$3)</f>
        <v>0</v>
      </c>
      <c r="G12" s="36">
        <f>COUNTIFS('Tabulka budov a podlaží'!$C:$C,'Cenová nabídka'!$A12,'Tabulka budov a podlaží'!$H:$H,'Cenová nabídka'!F$3)</f>
        <v>0</v>
      </c>
      <c r="H12" s="37">
        <f t="shared" si="3"/>
        <v>0</v>
      </c>
      <c r="I12" s="42">
        <f t="shared" si="4"/>
        <v>0</v>
      </c>
      <c r="J12" s="41">
        <f>SUMIFS('Tabulka budov a podlaží'!$G:$G,'Tabulka budov a podlaží'!$C:$C,A12,'Tabulka budov a podlaží'!$H:$H,J$3)</f>
        <v>0</v>
      </c>
      <c r="K12" s="36">
        <f>COUNTIFS('Tabulka budov a podlaží'!$C:$C,'Cenová nabídka'!$A12,'Tabulka budov a podlaží'!$H:$H,'Cenová nabídka'!J$3)</f>
        <v>0</v>
      </c>
      <c r="L12" s="37">
        <f t="shared" si="5"/>
        <v>0</v>
      </c>
      <c r="M12" s="42">
        <f t="shared" si="6"/>
        <v>0</v>
      </c>
      <c r="N12" s="41">
        <f>SUMIFS('Tabulka budov a podlaží'!$G:$G,'Tabulka budov a podlaží'!$C:$C,A12,'Tabulka budov a podlaží'!$H:$H,N$3)</f>
        <v>0</v>
      </c>
      <c r="O12" s="36">
        <f>COUNTIFS('Tabulka budov a podlaží'!$C:$C,'Cenová nabídka'!$A12,'Tabulka budov a podlaží'!$H:$H,'Cenová nabídka'!N$3)</f>
        <v>0</v>
      </c>
      <c r="P12" s="37">
        <f t="shared" si="7"/>
        <v>0</v>
      </c>
      <c r="Q12" s="42">
        <f t="shared" si="8"/>
        <v>0</v>
      </c>
      <c r="R12" s="41">
        <f>SUMIFS('Tabulka budov a podlaží'!$G:$G,'Tabulka budov a podlaží'!$C:$C,A12,'Tabulka budov a podlaží'!$H:$H,R$3)</f>
        <v>0</v>
      </c>
      <c r="S12" s="36">
        <f>COUNTIFS('Tabulka budov a podlaží'!$C:$C,'Cenová nabídka'!$A12,'Tabulka budov a podlaží'!$H:$H,'Cenová nabídka'!R$3)</f>
        <v>0</v>
      </c>
      <c r="T12" s="37">
        <f t="shared" si="9"/>
        <v>0</v>
      </c>
      <c r="U12" s="42">
        <f t="shared" si="10"/>
        <v>0</v>
      </c>
      <c r="V12" s="41">
        <f>SUMIFS('Tabulka budov a podlaží'!$G:$G,'Tabulka budov a podlaží'!$C:$C,A12,'Tabulka budov a podlaží'!$H:$H,V$3)</f>
        <v>0</v>
      </c>
      <c r="W12" s="35"/>
      <c r="X12" s="36">
        <f>COUNTIFS('Tabulka budov a podlaží'!$C:$C,'Cenová nabídka'!$A12,'Tabulka budov a podlaží'!$H:$H,'Cenová nabídka'!V$3)</f>
        <v>0</v>
      </c>
      <c r="Y12" s="37">
        <f t="shared" si="11"/>
        <v>0</v>
      </c>
      <c r="Z12" s="42">
        <f t="shared" si="12"/>
        <v>0</v>
      </c>
      <c r="AA12" s="41">
        <f>SUMIFS('Tabulka budov a podlaží'!$G:$G,'Tabulka budov a podlaží'!$C:$C,A12,'Tabulka budov a podlaží'!$H:$H,AA$3)</f>
        <v>0</v>
      </c>
      <c r="AB12" s="36">
        <f>COUNTIFS('Tabulka budov a podlaží'!$C:$C,'Cenová nabídka'!$A12,'Tabulka budov a podlaží'!$H:$H,'Cenová nabídka'!AA$3)</f>
        <v>0</v>
      </c>
      <c r="AC12" s="37">
        <f t="shared" si="13"/>
        <v>0</v>
      </c>
      <c r="AD12" s="42">
        <f t="shared" si="14"/>
        <v>0</v>
      </c>
      <c r="AE12" s="41">
        <f>SUMIFS('Tabulka budov a podlaží'!$G:$G,'Tabulka budov a podlaží'!$C:$C,A12,'Tabulka budov a podlaží'!$H:$H,AE$3)</f>
        <v>0</v>
      </c>
      <c r="AF12" s="36">
        <f>COUNTIFS('Tabulka budov a podlaží'!$C:$C,'Cenová nabídka'!$A12,'Tabulka budov a podlaží'!$H:$H,'Cenová nabídka'!AE$3)</f>
        <v>0</v>
      </c>
      <c r="AG12" s="37">
        <f t="shared" si="15"/>
        <v>0</v>
      </c>
      <c r="AH12" s="42">
        <f t="shared" si="16"/>
        <v>0</v>
      </c>
      <c r="AI12" s="41">
        <f>SUMIFS('Tabulka budov a podlaží'!$G:$G,'Tabulka budov a podlaží'!$C:$C,A12,'Tabulka budov a podlaží'!$H:$H,AI$3)</f>
        <v>0</v>
      </c>
      <c r="AJ12" s="36">
        <f>COUNTIFS('Tabulka budov a podlaží'!$C:$C,'Cenová nabídka'!$A12,'Tabulka budov a podlaží'!$H:$H,'Cenová nabídka'!AI$3)</f>
        <v>0</v>
      </c>
      <c r="AK12" s="37">
        <f t="shared" si="17"/>
        <v>0</v>
      </c>
      <c r="AL12" s="42">
        <f t="shared" si="18"/>
        <v>0</v>
      </c>
      <c r="AM12" s="41">
        <f>SUMIFS('Tabulka budov a podlaží'!$G:$G,'Tabulka budov a podlaží'!$C:$C,A12,'Tabulka budov a podlaží'!$H:$H,AM$3)</f>
        <v>0</v>
      </c>
      <c r="AN12" s="36">
        <f>COUNTIFS('Tabulka budov a podlaží'!$C:$C,'Cenová nabídka'!$A12,'Tabulka budov a podlaží'!$H:$H,'Cenová nabídka'!AM$3)</f>
        <v>0</v>
      </c>
      <c r="AO12" s="37">
        <f t="shared" si="19"/>
        <v>0</v>
      </c>
      <c r="AP12" s="42">
        <f t="shared" si="20"/>
        <v>0</v>
      </c>
      <c r="AQ12" s="41">
        <f>SUMIFS('Tabulka budov a podlaží'!$G:$G,'Tabulka budov a podlaží'!$C:$C,A12,'Tabulka budov a podlaží'!$H:$H,AQ$3)</f>
        <v>0</v>
      </c>
      <c r="AR12" s="36">
        <f>COUNTIFS('Tabulka budov a podlaží'!$C:$C,'Cenová nabídka'!$A12,'Tabulka budov a podlaží'!$H:$H,'Cenová nabídka'!AQ$3)</f>
        <v>0</v>
      </c>
      <c r="AS12" s="37">
        <f t="shared" si="21"/>
        <v>0</v>
      </c>
      <c r="AT12" s="42">
        <f t="shared" si="22"/>
        <v>0</v>
      </c>
      <c r="AU12" s="41">
        <f>SUMIFS('Tabulka budov a podlaží'!$G:$G,'Tabulka budov a podlaží'!$C:$C,A12,'Tabulka budov a podlaží'!$H:$H,AU$3)</f>
        <v>0</v>
      </c>
      <c r="AV12" s="36">
        <f>COUNTIFS('Tabulka budov a podlaží'!$C:$C,'Cenová nabídka'!$A12,'Tabulka budov a podlaží'!$H:$H,'Cenová nabídka'!AU$3)</f>
        <v>0</v>
      </c>
      <c r="AW12" s="37">
        <f t="shared" si="2"/>
        <v>0</v>
      </c>
      <c r="AX12" s="42">
        <f t="shared" si="23"/>
        <v>0</v>
      </c>
      <c r="AY12" s="41">
        <f>SUMIFS('Tabulka budov a podlaží'!$G:$G,'Tabulka budov a podlaží'!$C:$C,A12,'Tabulka budov a podlaží'!$H:$H,AY$3)</f>
        <v>0</v>
      </c>
      <c r="AZ12" s="36">
        <f>COUNTIFS('Tabulka budov a podlaží'!$C:$C,'Cenová nabídka'!$A12,'Tabulka budov a podlaží'!$H:$H,'Cenová nabídka'!AY$3)</f>
        <v>0</v>
      </c>
      <c r="BA12" s="37">
        <f t="shared" si="24"/>
        <v>0</v>
      </c>
      <c r="BB12" s="42">
        <f t="shared" si="25"/>
        <v>0</v>
      </c>
      <c r="BC12" s="41">
        <f>SUMIFS('Tabulka budov a podlaží'!$G:$G,'Tabulka budov a podlaží'!$C:$C,A12,'Tabulka budov a podlaží'!$H:$H,BC$3)</f>
        <v>0</v>
      </c>
      <c r="BD12" s="36">
        <f>COUNTIFS('Tabulka budov a podlaží'!$C:$C,'Cenová nabídka'!$A12,'Tabulka budov a podlaží'!$H:$H,'Cenová nabídka'!BC$3)</f>
        <v>0</v>
      </c>
      <c r="BE12" s="37">
        <f t="shared" si="26"/>
        <v>0</v>
      </c>
      <c r="BF12" s="42">
        <f t="shared" si="27"/>
        <v>0</v>
      </c>
      <c r="BG12" s="41">
        <f>SUMIFS('Tabulka budov a podlaží'!$G:$G,'Tabulka budov a podlaží'!$C:$C,A12,'Tabulka budov a podlaží'!$H:$H,BG$3)</f>
        <v>0</v>
      </c>
      <c r="BH12" s="36">
        <f>COUNTIFS('Tabulka budov a podlaží'!$C:$C,'Cenová nabídka'!$A12,'Tabulka budov a podlaží'!$H:$H,'Cenová nabídka'!BG$3)</f>
        <v>0</v>
      </c>
      <c r="BI12" s="37">
        <f t="shared" si="28"/>
        <v>0</v>
      </c>
      <c r="BJ12" s="42">
        <f t="shared" si="29"/>
        <v>0</v>
      </c>
      <c r="BK12" s="41">
        <f>SUMIFS('Tabulka budov a podlaží'!$G:$G,'Tabulka budov a podlaží'!$C:$C,A12,'Tabulka budov a podlaží'!$H:$H,BK$3)</f>
        <v>0</v>
      </c>
      <c r="BL12" s="36">
        <f>COUNTIFS('Tabulka budov a podlaží'!$C:$C,'Cenová nabídka'!$A12,'Tabulka budov a podlaží'!$H:$H,'Cenová nabídka'!BK$3)</f>
        <v>0</v>
      </c>
      <c r="BM12" s="37">
        <f t="shared" si="30"/>
        <v>0</v>
      </c>
      <c r="BN12" s="42">
        <f t="shared" si="31"/>
        <v>0</v>
      </c>
      <c r="BO12" s="41">
        <f>SUMIFS('Tabulka budov a podlaží'!$G:$G,'Tabulka budov a podlaží'!$C:$C,A12,'Tabulka budov a podlaží'!$H:$H,BO$3)</f>
        <v>0</v>
      </c>
      <c r="BP12" s="36">
        <f>COUNTIFS('Tabulka budov a podlaží'!$C:$C,'Cenová nabídka'!$A12,'Tabulka budov a podlaží'!$H:$H,'Cenová nabídka'!BO$3)</f>
        <v>0</v>
      </c>
      <c r="BQ12" s="37">
        <f t="shared" si="32"/>
        <v>0</v>
      </c>
      <c r="BR12" s="42">
        <f t="shared" si="33"/>
        <v>0</v>
      </c>
      <c r="BS12" s="41">
        <f>SUMIFS('Tabulka budov a podlaží'!$G:$G,'Tabulka budov a podlaží'!$C:$C,A12,'Tabulka budov a podlaží'!$H:$H,BS$3)</f>
        <v>0</v>
      </c>
      <c r="BT12" s="36">
        <f>COUNTIFS('Tabulka budov a podlaží'!$C:$C,'Cenová nabídka'!$A12,'Tabulka budov a podlaží'!$H:$H,'Cenová nabídka'!BS$3)</f>
        <v>0</v>
      </c>
      <c r="BU12" s="37">
        <f t="shared" si="34"/>
        <v>0</v>
      </c>
      <c r="BV12" s="42">
        <f t="shared" si="35"/>
        <v>0</v>
      </c>
    </row>
    <row r="13" spans="1:74" x14ac:dyDescent="0.2">
      <c r="A13" s="48" t="s">
        <v>668</v>
      </c>
      <c r="B13" s="33">
        <f t="shared" si="0"/>
        <v>0</v>
      </c>
      <c r="C13" s="34">
        <f t="shared" si="1"/>
        <v>0</v>
      </c>
      <c r="D13" s="33">
        <f>SUMIF('Tabulka budov a podlaží'!C:C,A13,'Tabulka budov a podlaží'!G:G)</f>
        <v>362.95000000000005</v>
      </c>
      <c r="E13" s="49">
        <f>COUNTIFS('Tabulka budov a podlaží'!$C:$C,'Cenová nabídka'!$A13)</f>
        <v>25</v>
      </c>
      <c r="F13" s="41">
        <f>SUMIFS('Tabulka budov a podlaží'!$G:$G,'Tabulka budov a podlaží'!$C:$C,A13,'Tabulka budov a podlaží'!$H:$H,F$3)</f>
        <v>34.35</v>
      </c>
      <c r="G13" s="36">
        <f>COUNTIFS('Tabulka budov a podlaží'!$C:$C,'Cenová nabídka'!$A13,'Tabulka budov a podlaží'!$H:$H,'Cenová nabídka'!F$3)</f>
        <v>3</v>
      </c>
      <c r="H13" s="37">
        <f t="shared" si="3"/>
        <v>0</v>
      </c>
      <c r="I13" s="42">
        <f t="shared" si="4"/>
        <v>0</v>
      </c>
      <c r="J13" s="41">
        <f>SUMIFS('Tabulka budov a podlaží'!$G:$G,'Tabulka budov a podlaží'!$C:$C,A13,'Tabulka budov a podlaží'!$H:$H,J$3)</f>
        <v>0</v>
      </c>
      <c r="K13" s="36">
        <f>COUNTIFS('Tabulka budov a podlaží'!$C:$C,'Cenová nabídka'!$A13,'Tabulka budov a podlaží'!$H:$H,'Cenová nabídka'!J$3)</f>
        <v>0</v>
      </c>
      <c r="L13" s="37">
        <f t="shared" si="5"/>
        <v>0</v>
      </c>
      <c r="M13" s="42">
        <f t="shared" si="6"/>
        <v>0</v>
      </c>
      <c r="N13" s="41">
        <f>SUMIFS('Tabulka budov a podlaží'!$G:$G,'Tabulka budov a podlaží'!$C:$C,A13,'Tabulka budov a podlaží'!$H:$H,N$3)</f>
        <v>0</v>
      </c>
      <c r="O13" s="36">
        <f>COUNTIFS('Tabulka budov a podlaží'!$C:$C,'Cenová nabídka'!$A13,'Tabulka budov a podlaží'!$H:$H,'Cenová nabídka'!N$3)</f>
        <v>0</v>
      </c>
      <c r="P13" s="37">
        <f t="shared" si="7"/>
        <v>0</v>
      </c>
      <c r="Q13" s="42">
        <f t="shared" si="8"/>
        <v>0</v>
      </c>
      <c r="R13" s="41">
        <f>SUMIFS('Tabulka budov a podlaží'!$G:$G,'Tabulka budov a podlaží'!$C:$C,A13,'Tabulka budov a podlaží'!$H:$H,R$3)</f>
        <v>48.55</v>
      </c>
      <c r="S13" s="36">
        <f>COUNTIFS('Tabulka budov a podlaží'!$C:$C,'Cenová nabídka'!$A13,'Tabulka budov a podlaží'!$H:$H,'Cenová nabídka'!R$3)</f>
        <v>2</v>
      </c>
      <c r="T13" s="37">
        <f t="shared" si="9"/>
        <v>0</v>
      </c>
      <c r="U13" s="42">
        <f t="shared" si="10"/>
        <v>0</v>
      </c>
      <c r="V13" s="41">
        <f>SUMIFS('Tabulka budov a podlaží'!$G:$G,'Tabulka budov a podlaží'!$C:$C,A13,'Tabulka budov a podlaží'!$H:$H,V$3)</f>
        <v>0</v>
      </c>
      <c r="W13" s="35"/>
      <c r="X13" s="36">
        <f>COUNTIFS('Tabulka budov a podlaží'!$C:$C,'Cenová nabídka'!$A13,'Tabulka budov a podlaží'!$H:$H,'Cenová nabídka'!V$3)</f>
        <v>0</v>
      </c>
      <c r="Y13" s="37">
        <f t="shared" si="11"/>
        <v>0</v>
      </c>
      <c r="Z13" s="42">
        <f t="shared" si="12"/>
        <v>0</v>
      </c>
      <c r="AA13" s="41">
        <f>SUMIFS('Tabulka budov a podlaží'!$G:$G,'Tabulka budov a podlaží'!$C:$C,A13,'Tabulka budov a podlaží'!$H:$H,AA$3)</f>
        <v>90.8</v>
      </c>
      <c r="AB13" s="36">
        <f>COUNTIFS('Tabulka budov a podlaží'!$C:$C,'Cenová nabídka'!$A13,'Tabulka budov a podlaží'!$H:$H,'Cenová nabídka'!AA$3)</f>
        <v>4</v>
      </c>
      <c r="AC13" s="37">
        <f t="shared" si="13"/>
        <v>0</v>
      </c>
      <c r="AD13" s="42">
        <f t="shared" si="14"/>
        <v>0</v>
      </c>
      <c r="AE13" s="41">
        <f>SUMIFS('Tabulka budov a podlaží'!$G:$G,'Tabulka budov a podlaží'!$C:$C,A13,'Tabulka budov a podlaží'!$H:$H,AE$3)</f>
        <v>0</v>
      </c>
      <c r="AF13" s="36">
        <f>COUNTIFS('Tabulka budov a podlaží'!$C:$C,'Cenová nabídka'!$A13,'Tabulka budov a podlaží'!$H:$H,'Cenová nabídka'!AE$3)</f>
        <v>0</v>
      </c>
      <c r="AG13" s="37">
        <f t="shared" si="15"/>
        <v>0</v>
      </c>
      <c r="AH13" s="42">
        <f t="shared" si="16"/>
        <v>0</v>
      </c>
      <c r="AI13" s="41">
        <f>SUMIFS('Tabulka budov a podlaží'!$G:$G,'Tabulka budov a podlaží'!$C:$C,A13,'Tabulka budov a podlaží'!$H:$H,AI$3)</f>
        <v>0</v>
      </c>
      <c r="AJ13" s="36">
        <f>COUNTIFS('Tabulka budov a podlaží'!$C:$C,'Cenová nabídka'!$A13,'Tabulka budov a podlaží'!$H:$H,'Cenová nabídka'!AI$3)</f>
        <v>0</v>
      </c>
      <c r="AK13" s="37">
        <f t="shared" si="17"/>
        <v>0</v>
      </c>
      <c r="AL13" s="42">
        <f t="shared" si="18"/>
        <v>0</v>
      </c>
      <c r="AM13" s="41">
        <f>SUMIFS('Tabulka budov a podlaží'!$G:$G,'Tabulka budov a podlaží'!$C:$C,A13,'Tabulka budov a podlaží'!$H:$H,AM$3)</f>
        <v>0</v>
      </c>
      <c r="AN13" s="36">
        <f>COUNTIFS('Tabulka budov a podlaží'!$C:$C,'Cenová nabídka'!$A13,'Tabulka budov a podlaží'!$H:$H,'Cenová nabídka'!AM$3)</f>
        <v>0</v>
      </c>
      <c r="AO13" s="37">
        <f t="shared" si="19"/>
        <v>0</v>
      </c>
      <c r="AP13" s="42">
        <f t="shared" si="20"/>
        <v>0</v>
      </c>
      <c r="AQ13" s="41">
        <f>SUMIFS('Tabulka budov a podlaží'!$G:$G,'Tabulka budov a podlaží'!$C:$C,A13,'Tabulka budov a podlaží'!$H:$H,AQ$3)</f>
        <v>0</v>
      </c>
      <c r="AR13" s="36">
        <f>COUNTIFS('Tabulka budov a podlaží'!$C:$C,'Cenová nabídka'!$A13,'Tabulka budov a podlaží'!$H:$H,'Cenová nabídka'!AQ$3)</f>
        <v>0</v>
      </c>
      <c r="AS13" s="37">
        <f t="shared" si="21"/>
        <v>0</v>
      </c>
      <c r="AT13" s="42">
        <f t="shared" si="22"/>
        <v>0</v>
      </c>
      <c r="AU13" s="41">
        <f>SUMIFS('Tabulka budov a podlaží'!$G:$G,'Tabulka budov a podlaží'!$C:$C,A13,'Tabulka budov a podlaží'!$H:$H,AU$3)</f>
        <v>0</v>
      </c>
      <c r="AV13" s="36">
        <f>COUNTIFS('Tabulka budov a podlaží'!$C:$C,'Cenová nabídka'!$A13,'Tabulka budov a podlaží'!$H:$H,'Cenová nabídka'!AU$3)</f>
        <v>0</v>
      </c>
      <c r="AW13" s="37">
        <f t="shared" si="2"/>
        <v>0</v>
      </c>
      <c r="AX13" s="42">
        <f t="shared" si="23"/>
        <v>0</v>
      </c>
      <c r="AY13" s="41">
        <f>SUMIFS('Tabulka budov a podlaží'!$G:$G,'Tabulka budov a podlaží'!$C:$C,A13,'Tabulka budov a podlaží'!$H:$H,AY$3)</f>
        <v>0</v>
      </c>
      <c r="AZ13" s="36">
        <f>COUNTIFS('Tabulka budov a podlaží'!$C:$C,'Cenová nabídka'!$A13,'Tabulka budov a podlaží'!$H:$H,'Cenová nabídka'!AY$3)</f>
        <v>0</v>
      </c>
      <c r="BA13" s="37">
        <f t="shared" si="24"/>
        <v>0</v>
      </c>
      <c r="BB13" s="42">
        <f t="shared" si="25"/>
        <v>0</v>
      </c>
      <c r="BC13" s="41">
        <f>SUMIFS('Tabulka budov a podlaží'!$G:$G,'Tabulka budov a podlaží'!$C:$C,A13,'Tabulka budov a podlaží'!$H:$H,BC$3)</f>
        <v>44.359999999999992</v>
      </c>
      <c r="BD13" s="36">
        <f>COUNTIFS('Tabulka budov a podlaží'!$C:$C,'Cenová nabídka'!$A13,'Tabulka budov a podlaží'!$H:$H,'Cenová nabídka'!BC$3)</f>
        <v>8</v>
      </c>
      <c r="BE13" s="37">
        <f t="shared" si="26"/>
        <v>0</v>
      </c>
      <c r="BF13" s="42">
        <f t="shared" si="27"/>
        <v>0</v>
      </c>
      <c r="BG13" s="41">
        <f>SUMIFS('Tabulka budov a podlaží'!$G:$G,'Tabulka budov a podlaží'!$C:$C,A13,'Tabulka budov a podlaží'!$H:$H,BG$3)</f>
        <v>0</v>
      </c>
      <c r="BH13" s="36">
        <f>COUNTIFS('Tabulka budov a podlaží'!$C:$C,'Cenová nabídka'!$A13,'Tabulka budov a podlaží'!$H:$H,'Cenová nabídka'!BG$3)</f>
        <v>0</v>
      </c>
      <c r="BI13" s="37">
        <f t="shared" si="28"/>
        <v>0</v>
      </c>
      <c r="BJ13" s="42">
        <f t="shared" si="29"/>
        <v>0</v>
      </c>
      <c r="BK13" s="41">
        <f>SUMIFS('Tabulka budov a podlaží'!$G:$G,'Tabulka budov a podlaží'!$C:$C,A13,'Tabulka budov a podlaží'!$H:$H,BK$3)</f>
        <v>113.29</v>
      </c>
      <c r="BL13" s="36">
        <f>COUNTIFS('Tabulka budov a podlaží'!$C:$C,'Cenová nabídka'!$A13,'Tabulka budov a podlaží'!$H:$H,'Cenová nabídka'!BK$3)</f>
        <v>6</v>
      </c>
      <c r="BM13" s="37">
        <f t="shared" si="30"/>
        <v>0</v>
      </c>
      <c r="BN13" s="42">
        <f t="shared" si="31"/>
        <v>0</v>
      </c>
      <c r="BO13" s="41">
        <f>SUMIFS('Tabulka budov a podlaží'!$G:$G,'Tabulka budov a podlaží'!$C:$C,A13,'Tabulka budov a podlaží'!$H:$H,BO$3)</f>
        <v>0</v>
      </c>
      <c r="BP13" s="36">
        <f>COUNTIFS('Tabulka budov a podlaží'!$C:$C,'Cenová nabídka'!$A13,'Tabulka budov a podlaží'!$H:$H,'Cenová nabídka'!BO$3)</f>
        <v>0</v>
      </c>
      <c r="BQ13" s="37">
        <f t="shared" si="32"/>
        <v>0</v>
      </c>
      <c r="BR13" s="42">
        <f t="shared" si="33"/>
        <v>0</v>
      </c>
      <c r="BS13" s="41">
        <f>SUMIFS('Tabulka budov a podlaží'!$G:$G,'Tabulka budov a podlaží'!$C:$C,A13,'Tabulka budov a podlaží'!$H:$H,BS$3)</f>
        <v>31.6</v>
      </c>
      <c r="BT13" s="36">
        <f>COUNTIFS('Tabulka budov a podlaží'!$C:$C,'Cenová nabídka'!$A13,'Tabulka budov a podlaží'!$H:$H,'Cenová nabídka'!BS$3)</f>
        <v>2</v>
      </c>
      <c r="BU13" s="37">
        <f t="shared" si="34"/>
        <v>0</v>
      </c>
      <c r="BV13" s="42">
        <f t="shared" si="35"/>
        <v>0</v>
      </c>
    </row>
    <row r="14" spans="1:74" x14ac:dyDescent="0.2">
      <c r="A14" s="48" t="s">
        <v>667</v>
      </c>
      <c r="B14" s="33">
        <f t="shared" si="0"/>
        <v>0</v>
      </c>
      <c r="C14" s="34">
        <f t="shared" si="1"/>
        <v>0</v>
      </c>
      <c r="D14" s="33">
        <f>SUMIF('Tabulka budov a podlaží'!C:C,A14,'Tabulka budov a podlaží'!G:G)</f>
        <v>205.95000000000002</v>
      </c>
      <c r="E14" s="49">
        <f>COUNTIFS('Tabulka budov a podlaží'!$C:$C,'Cenová nabídka'!$A14)</f>
        <v>11</v>
      </c>
      <c r="F14" s="41">
        <f>SUMIFS('Tabulka budov a podlaží'!$G:$G,'Tabulka budov a podlaží'!$C:$C,A14,'Tabulka budov a podlaží'!$H:$H,F$3)</f>
        <v>26.880000000000003</v>
      </c>
      <c r="G14" s="36">
        <f>COUNTIFS('Tabulka budov a podlaží'!$C:$C,'Cenová nabídka'!$A14,'Tabulka budov a podlaží'!$H:$H,'Cenová nabídka'!F$3)</f>
        <v>2</v>
      </c>
      <c r="H14" s="37">
        <f t="shared" si="3"/>
        <v>0</v>
      </c>
      <c r="I14" s="42">
        <f t="shared" si="4"/>
        <v>0</v>
      </c>
      <c r="J14" s="41">
        <f>SUMIFS('Tabulka budov a podlaží'!$G:$G,'Tabulka budov a podlaží'!$C:$C,A14,'Tabulka budov a podlaží'!$H:$H,J$3)</f>
        <v>0</v>
      </c>
      <c r="K14" s="36">
        <f>COUNTIFS('Tabulka budov a podlaží'!$C:$C,'Cenová nabídka'!$A14,'Tabulka budov a podlaží'!$H:$H,'Cenová nabídka'!J$3)</f>
        <v>0</v>
      </c>
      <c r="L14" s="37">
        <f t="shared" si="5"/>
        <v>0</v>
      </c>
      <c r="M14" s="42">
        <f t="shared" si="6"/>
        <v>0</v>
      </c>
      <c r="N14" s="41">
        <f>SUMIFS('Tabulka budov a podlaží'!$G:$G,'Tabulka budov a podlaží'!$C:$C,A14,'Tabulka budov a podlaží'!$H:$H,N$3)</f>
        <v>0</v>
      </c>
      <c r="O14" s="36">
        <f>COUNTIFS('Tabulka budov a podlaží'!$C:$C,'Cenová nabídka'!$A14,'Tabulka budov a podlaží'!$H:$H,'Cenová nabídka'!N$3)</f>
        <v>0</v>
      </c>
      <c r="P14" s="37">
        <f t="shared" si="7"/>
        <v>0</v>
      </c>
      <c r="Q14" s="42">
        <f t="shared" si="8"/>
        <v>0</v>
      </c>
      <c r="R14" s="41">
        <f>SUMIFS('Tabulka budov a podlaží'!$G:$G,'Tabulka budov a podlaží'!$C:$C,A14,'Tabulka budov a podlaží'!$H:$H,R$3)</f>
        <v>21.020000000000003</v>
      </c>
      <c r="S14" s="36">
        <f>COUNTIFS('Tabulka budov a podlaží'!$C:$C,'Cenová nabídka'!$A14,'Tabulka budov a podlaží'!$H:$H,'Cenová nabídka'!R$3)</f>
        <v>3</v>
      </c>
      <c r="T14" s="37">
        <f t="shared" si="9"/>
        <v>0</v>
      </c>
      <c r="U14" s="42">
        <f t="shared" si="10"/>
        <v>0</v>
      </c>
      <c r="V14" s="41">
        <f>SUMIFS('Tabulka budov a podlaží'!$G:$G,'Tabulka budov a podlaží'!$C:$C,A14,'Tabulka budov a podlaží'!$H:$H,V$3)</f>
        <v>0</v>
      </c>
      <c r="W14" s="35"/>
      <c r="X14" s="36">
        <f>COUNTIFS('Tabulka budov a podlaží'!$C:$C,'Cenová nabídka'!$A14,'Tabulka budov a podlaží'!$H:$H,'Cenová nabídka'!V$3)</f>
        <v>0</v>
      </c>
      <c r="Y14" s="37">
        <f t="shared" si="11"/>
        <v>0</v>
      </c>
      <c r="Z14" s="42">
        <f t="shared" si="12"/>
        <v>0</v>
      </c>
      <c r="AA14" s="41">
        <f>SUMIFS('Tabulka budov a podlaží'!$G:$G,'Tabulka budov a podlaží'!$C:$C,A14,'Tabulka budov a podlaží'!$H:$H,AA$3)</f>
        <v>0</v>
      </c>
      <c r="AB14" s="36">
        <f>COUNTIFS('Tabulka budov a podlaží'!$C:$C,'Cenová nabídka'!$A14,'Tabulka budov a podlaží'!$H:$H,'Cenová nabídka'!AA$3)</f>
        <v>0</v>
      </c>
      <c r="AC14" s="37">
        <f t="shared" si="13"/>
        <v>0</v>
      </c>
      <c r="AD14" s="42">
        <f t="shared" si="14"/>
        <v>0</v>
      </c>
      <c r="AE14" s="41">
        <f>SUMIFS('Tabulka budov a podlaží'!$G:$G,'Tabulka budov a podlaží'!$C:$C,A14,'Tabulka budov a podlaží'!$H:$H,AE$3)</f>
        <v>0</v>
      </c>
      <c r="AF14" s="36">
        <f>COUNTIFS('Tabulka budov a podlaží'!$C:$C,'Cenová nabídka'!$A14,'Tabulka budov a podlaží'!$H:$H,'Cenová nabídka'!AE$3)</f>
        <v>0</v>
      </c>
      <c r="AG14" s="37">
        <f t="shared" si="15"/>
        <v>0</v>
      </c>
      <c r="AH14" s="42">
        <f t="shared" si="16"/>
        <v>0</v>
      </c>
      <c r="AI14" s="41">
        <f>SUMIFS('Tabulka budov a podlaží'!$G:$G,'Tabulka budov a podlaží'!$C:$C,A14,'Tabulka budov a podlaží'!$H:$H,AI$3)</f>
        <v>0</v>
      </c>
      <c r="AJ14" s="36">
        <f>COUNTIFS('Tabulka budov a podlaží'!$C:$C,'Cenová nabídka'!$A14,'Tabulka budov a podlaží'!$H:$H,'Cenová nabídka'!AI$3)</f>
        <v>0</v>
      </c>
      <c r="AK14" s="37">
        <f t="shared" si="17"/>
        <v>0</v>
      </c>
      <c r="AL14" s="42">
        <f t="shared" si="18"/>
        <v>0</v>
      </c>
      <c r="AM14" s="41">
        <f>SUMIFS('Tabulka budov a podlaží'!$G:$G,'Tabulka budov a podlaží'!$C:$C,A14,'Tabulka budov a podlaží'!$H:$H,AM$3)</f>
        <v>0</v>
      </c>
      <c r="AN14" s="36">
        <f>COUNTIFS('Tabulka budov a podlaží'!$C:$C,'Cenová nabídka'!$A14,'Tabulka budov a podlaží'!$H:$H,'Cenová nabídka'!AM$3)</f>
        <v>0</v>
      </c>
      <c r="AO14" s="37">
        <f t="shared" si="19"/>
        <v>0</v>
      </c>
      <c r="AP14" s="42">
        <f t="shared" si="20"/>
        <v>0</v>
      </c>
      <c r="AQ14" s="41">
        <f>SUMIFS('Tabulka budov a podlaží'!$G:$G,'Tabulka budov a podlaží'!$C:$C,A14,'Tabulka budov a podlaží'!$H:$H,AQ$3)</f>
        <v>0</v>
      </c>
      <c r="AR14" s="36">
        <f>COUNTIFS('Tabulka budov a podlaží'!$C:$C,'Cenová nabídka'!$A14,'Tabulka budov a podlaží'!$H:$H,'Cenová nabídka'!AQ$3)</f>
        <v>0</v>
      </c>
      <c r="AS14" s="37">
        <f t="shared" si="21"/>
        <v>0</v>
      </c>
      <c r="AT14" s="42">
        <f t="shared" si="22"/>
        <v>0</v>
      </c>
      <c r="AU14" s="41">
        <f>SUMIFS('Tabulka budov a podlaží'!$G:$G,'Tabulka budov a podlaží'!$C:$C,A14,'Tabulka budov a podlaží'!$H:$H,AU$3)</f>
        <v>0</v>
      </c>
      <c r="AV14" s="36">
        <f>COUNTIFS('Tabulka budov a podlaží'!$C:$C,'Cenová nabídka'!$A14,'Tabulka budov a podlaží'!$H:$H,'Cenová nabídka'!AU$3)</f>
        <v>0</v>
      </c>
      <c r="AW14" s="37">
        <f t="shared" si="2"/>
        <v>0</v>
      </c>
      <c r="AX14" s="42">
        <f t="shared" si="23"/>
        <v>0</v>
      </c>
      <c r="AY14" s="41">
        <f>SUMIFS('Tabulka budov a podlaží'!$G:$G,'Tabulka budov a podlaží'!$C:$C,A14,'Tabulka budov a podlaží'!$H:$H,AY$3)</f>
        <v>3.52</v>
      </c>
      <c r="AZ14" s="36">
        <f>COUNTIFS('Tabulka budov a podlaží'!$C:$C,'Cenová nabídka'!$A14,'Tabulka budov a podlaží'!$H:$H,'Cenová nabídka'!AY$3)</f>
        <v>1</v>
      </c>
      <c r="BA14" s="37">
        <f t="shared" si="24"/>
        <v>0</v>
      </c>
      <c r="BB14" s="42">
        <f t="shared" si="25"/>
        <v>0</v>
      </c>
      <c r="BC14" s="41">
        <f>SUMIFS('Tabulka budov a podlaží'!$G:$G,'Tabulka budov a podlaží'!$C:$C,A14,'Tabulka budov a podlaží'!$H:$H,BC$3)</f>
        <v>12.95</v>
      </c>
      <c r="BD14" s="36">
        <f>COUNTIFS('Tabulka budov a podlaží'!$C:$C,'Cenová nabídka'!$A14,'Tabulka budov a podlaží'!$H:$H,'Cenová nabídka'!BC$3)</f>
        <v>1</v>
      </c>
      <c r="BE14" s="37">
        <f t="shared" si="26"/>
        <v>0</v>
      </c>
      <c r="BF14" s="42">
        <f t="shared" si="27"/>
        <v>0</v>
      </c>
      <c r="BG14" s="41">
        <f>SUMIFS('Tabulka budov a podlaží'!$G:$G,'Tabulka budov a podlaží'!$C:$C,A14,'Tabulka budov a podlaží'!$H:$H,BG$3)</f>
        <v>0</v>
      </c>
      <c r="BH14" s="36">
        <f>COUNTIFS('Tabulka budov a podlaží'!$C:$C,'Cenová nabídka'!$A14,'Tabulka budov a podlaží'!$H:$H,'Cenová nabídka'!BG$3)</f>
        <v>0</v>
      </c>
      <c r="BI14" s="37">
        <f t="shared" si="28"/>
        <v>0</v>
      </c>
      <c r="BJ14" s="42">
        <f t="shared" si="29"/>
        <v>0</v>
      </c>
      <c r="BK14" s="41">
        <f>SUMIFS('Tabulka budov a podlaží'!$G:$G,'Tabulka budov a podlaží'!$C:$C,A14,'Tabulka budov a podlaží'!$H:$H,BK$3)</f>
        <v>141.58000000000001</v>
      </c>
      <c r="BL14" s="36">
        <f>COUNTIFS('Tabulka budov a podlaží'!$C:$C,'Cenová nabídka'!$A14,'Tabulka budov a podlaží'!$H:$H,'Cenová nabídka'!BK$3)</f>
        <v>4</v>
      </c>
      <c r="BM14" s="37">
        <f t="shared" si="30"/>
        <v>0</v>
      </c>
      <c r="BN14" s="42">
        <f t="shared" si="31"/>
        <v>0</v>
      </c>
      <c r="BO14" s="41">
        <f>SUMIFS('Tabulka budov a podlaží'!$G:$G,'Tabulka budov a podlaží'!$C:$C,A14,'Tabulka budov a podlaží'!$H:$H,BO$3)</f>
        <v>0</v>
      </c>
      <c r="BP14" s="36">
        <f>COUNTIFS('Tabulka budov a podlaží'!$C:$C,'Cenová nabídka'!$A14,'Tabulka budov a podlaží'!$H:$H,'Cenová nabídka'!BO$3)</f>
        <v>0</v>
      </c>
      <c r="BQ14" s="37">
        <f t="shared" si="32"/>
        <v>0</v>
      </c>
      <c r="BR14" s="42">
        <f t="shared" si="33"/>
        <v>0</v>
      </c>
      <c r="BS14" s="41">
        <f>SUMIFS('Tabulka budov a podlaží'!$G:$G,'Tabulka budov a podlaží'!$C:$C,A14,'Tabulka budov a podlaží'!$H:$H,BS$3)</f>
        <v>0</v>
      </c>
      <c r="BT14" s="36">
        <f>COUNTIFS('Tabulka budov a podlaží'!$C:$C,'Cenová nabídka'!$A14,'Tabulka budov a podlaží'!$H:$H,'Cenová nabídka'!BS$3)</f>
        <v>0</v>
      </c>
      <c r="BU14" s="37">
        <f t="shared" si="34"/>
        <v>0</v>
      </c>
      <c r="BV14" s="42">
        <f t="shared" si="35"/>
        <v>0</v>
      </c>
    </row>
    <row r="15" spans="1:74" x14ac:dyDescent="0.2">
      <c r="A15" s="48" t="s">
        <v>578</v>
      </c>
      <c r="B15" s="33">
        <f t="shared" si="0"/>
        <v>0</v>
      </c>
      <c r="C15" s="34">
        <f t="shared" si="1"/>
        <v>0</v>
      </c>
      <c r="D15" s="33">
        <f>SUMIF('Tabulka budov a podlaží'!C:C,A15,'Tabulka budov a podlaží'!G:G)</f>
        <v>861.53000000000054</v>
      </c>
      <c r="E15" s="49">
        <f>COUNTIFS('Tabulka budov a podlaží'!$C:$C,'Cenová nabídka'!$A15)</f>
        <v>47</v>
      </c>
      <c r="F15" s="41">
        <f>SUMIFS('Tabulka budov a podlaží'!$G:$G,'Tabulka budov a podlaží'!$C:$C,A15,'Tabulka budov a podlaží'!$H:$H,F$3)</f>
        <v>414.4799999999999</v>
      </c>
      <c r="G15" s="36">
        <f>COUNTIFS('Tabulka budov a podlaží'!$C:$C,'Cenová nabídka'!$A15,'Tabulka budov a podlaží'!$H:$H,'Cenová nabídka'!F$3)</f>
        <v>22</v>
      </c>
      <c r="H15" s="37">
        <f t="shared" si="3"/>
        <v>0</v>
      </c>
      <c r="I15" s="42">
        <f t="shared" si="4"/>
        <v>0</v>
      </c>
      <c r="J15" s="41">
        <f>SUMIFS('Tabulka budov a podlaží'!$G:$G,'Tabulka budov a podlaží'!$C:$C,A15,'Tabulka budov a podlaží'!$H:$H,J$3)</f>
        <v>125.05000000000001</v>
      </c>
      <c r="K15" s="36">
        <f>COUNTIFS('Tabulka budov a podlaží'!$C:$C,'Cenová nabídka'!$A15,'Tabulka budov a podlaží'!$H:$H,'Cenová nabídka'!J$3)</f>
        <v>7</v>
      </c>
      <c r="L15" s="37">
        <f t="shared" si="5"/>
        <v>0</v>
      </c>
      <c r="M15" s="42">
        <f t="shared" si="6"/>
        <v>0</v>
      </c>
      <c r="N15" s="41">
        <f>SUMIFS('Tabulka budov a podlaží'!$G:$G,'Tabulka budov a podlaží'!$C:$C,A15,'Tabulka budov a podlaží'!$H:$H,N$3)</f>
        <v>0</v>
      </c>
      <c r="O15" s="36">
        <f>COUNTIFS('Tabulka budov a podlaží'!$C:$C,'Cenová nabídka'!$A15,'Tabulka budov a podlaží'!$H:$H,'Cenová nabídka'!N$3)</f>
        <v>0</v>
      </c>
      <c r="P15" s="37">
        <f t="shared" si="7"/>
        <v>0</v>
      </c>
      <c r="Q15" s="42">
        <f t="shared" si="8"/>
        <v>0</v>
      </c>
      <c r="R15" s="41">
        <f>SUMIFS('Tabulka budov a podlaží'!$G:$G,'Tabulka budov a podlaží'!$C:$C,A15,'Tabulka budov a podlaží'!$H:$H,R$3)</f>
        <v>103.61000000000001</v>
      </c>
      <c r="S15" s="36">
        <f>COUNTIFS('Tabulka budov a podlaží'!$C:$C,'Cenová nabídka'!$A15,'Tabulka budov a podlaží'!$H:$H,'Cenová nabídka'!R$3)</f>
        <v>7</v>
      </c>
      <c r="T15" s="37">
        <f t="shared" si="9"/>
        <v>0</v>
      </c>
      <c r="U15" s="42">
        <f t="shared" si="10"/>
        <v>0</v>
      </c>
      <c r="V15" s="41">
        <f>SUMIFS('Tabulka budov a podlaží'!$G:$G,'Tabulka budov a podlaží'!$C:$C,A15,'Tabulka budov a podlaží'!$H:$H,V$3)</f>
        <v>43.3</v>
      </c>
      <c r="W15" s="35">
        <v>12</v>
      </c>
      <c r="X15" s="36">
        <f>COUNTIFS('Tabulka budov a podlaží'!$C:$C,'Cenová nabídka'!$A15,'Tabulka budov a podlaží'!$H:$H,'Cenová nabídka'!V$3)</f>
        <v>3</v>
      </c>
      <c r="Y15" s="37">
        <f t="shared" si="11"/>
        <v>0</v>
      </c>
      <c r="Z15" s="42">
        <f t="shared" si="12"/>
        <v>0</v>
      </c>
      <c r="AA15" s="41">
        <f>SUMIFS('Tabulka budov a podlaží'!$G:$G,'Tabulka budov a podlaží'!$C:$C,A15,'Tabulka budov a podlaží'!$H:$H,AA$3)</f>
        <v>131.04</v>
      </c>
      <c r="AB15" s="36">
        <f>COUNTIFS('Tabulka budov a podlaží'!$C:$C,'Cenová nabídka'!$A15,'Tabulka budov a podlaží'!$H:$H,'Cenová nabídka'!AA$3)</f>
        <v>3</v>
      </c>
      <c r="AC15" s="37">
        <f t="shared" si="13"/>
        <v>0</v>
      </c>
      <c r="AD15" s="42">
        <f t="shared" si="14"/>
        <v>0</v>
      </c>
      <c r="AE15" s="41">
        <f>SUMIFS('Tabulka budov a podlaží'!$G:$G,'Tabulka budov a podlaží'!$C:$C,A15,'Tabulka budov a podlaží'!$H:$H,AE$3)</f>
        <v>0</v>
      </c>
      <c r="AF15" s="36">
        <f>COUNTIFS('Tabulka budov a podlaží'!$C:$C,'Cenová nabídka'!$A15,'Tabulka budov a podlaží'!$H:$H,'Cenová nabídka'!AE$3)</f>
        <v>0</v>
      </c>
      <c r="AG15" s="37">
        <f t="shared" si="15"/>
        <v>0</v>
      </c>
      <c r="AH15" s="42">
        <f t="shared" si="16"/>
        <v>0</v>
      </c>
      <c r="AI15" s="41">
        <f>SUMIFS('Tabulka budov a podlaží'!$G:$G,'Tabulka budov a podlaží'!$C:$C,A15,'Tabulka budov a podlaží'!$H:$H,AI$3)</f>
        <v>0</v>
      </c>
      <c r="AJ15" s="36">
        <f>COUNTIFS('Tabulka budov a podlaží'!$C:$C,'Cenová nabídka'!$A15,'Tabulka budov a podlaží'!$H:$H,'Cenová nabídka'!AI$3)</f>
        <v>0</v>
      </c>
      <c r="AK15" s="37">
        <f t="shared" si="17"/>
        <v>0</v>
      </c>
      <c r="AL15" s="42">
        <f t="shared" si="18"/>
        <v>0</v>
      </c>
      <c r="AM15" s="41">
        <f>SUMIFS('Tabulka budov a podlaží'!$G:$G,'Tabulka budov a podlaží'!$C:$C,A15,'Tabulka budov a podlaží'!$H:$H,AM$3)</f>
        <v>0</v>
      </c>
      <c r="AN15" s="36">
        <f>COUNTIFS('Tabulka budov a podlaží'!$C:$C,'Cenová nabídka'!$A15,'Tabulka budov a podlaží'!$H:$H,'Cenová nabídka'!AM$3)</f>
        <v>0</v>
      </c>
      <c r="AO15" s="37">
        <f t="shared" si="19"/>
        <v>0</v>
      </c>
      <c r="AP15" s="42">
        <f t="shared" si="20"/>
        <v>0</v>
      </c>
      <c r="AQ15" s="41">
        <f>SUMIFS('Tabulka budov a podlaží'!$G:$G,'Tabulka budov a podlaží'!$C:$C,A15,'Tabulka budov a podlaží'!$H:$H,AQ$3)</f>
        <v>0</v>
      </c>
      <c r="AR15" s="36">
        <f>COUNTIFS('Tabulka budov a podlaží'!$C:$C,'Cenová nabídka'!$A15,'Tabulka budov a podlaží'!$H:$H,'Cenová nabídka'!AQ$3)</f>
        <v>0</v>
      </c>
      <c r="AS15" s="37">
        <f t="shared" si="21"/>
        <v>0</v>
      </c>
      <c r="AT15" s="42">
        <f t="shared" si="22"/>
        <v>0</v>
      </c>
      <c r="AU15" s="41">
        <f>SUMIFS('Tabulka budov a podlaží'!$G:$G,'Tabulka budov a podlaží'!$C:$C,A15,'Tabulka budov a podlaží'!$H:$H,AU$3)</f>
        <v>23.11</v>
      </c>
      <c r="AV15" s="36">
        <f>COUNTIFS('Tabulka budov a podlaží'!$C:$C,'Cenová nabídka'!$A15,'Tabulka budov a podlaží'!$H:$H,'Cenová nabídka'!AU$3)</f>
        <v>1</v>
      </c>
      <c r="AW15" s="37">
        <f t="shared" si="2"/>
        <v>0</v>
      </c>
      <c r="AX15" s="42">
        <f t="shared" si="23"/>
        <v>0</v>
      </c>
      <c r="AY15" s="41">
        <f>SUMIFS('Tabulka budov a podlaží'!$G:$G,'Tabulka budov a podlaží'!$C:$C,A15,'Tabulka budov a podlaží'!$H:$H,AY$3)</f>
        <v>4.2300000000000004</v>
      </c>
      <c r="AZ15" s="36">
        <f>COUNTIFS('Tabulka budov a podlaží'!$C:$C,'Cenová nabídka'!$A15,'Tabulka budov a podlaží'!$H:$H,'Cenová nabídka'!AY$3)</f>
        <v>1</v>
      </c>
      <c r="BA15" s="37">
        <f t="shared" si="24"/>
        <v>0</v>
      </c>
      <c r="BB15" s="42">
        <f t="shared" si="25"/>
        <v>0</v>
      </c>
      <c r="BC15" s="41">
        <f>SUMIFS('Tabulka budov a podlaží'!$G:$G,'Tabulka budov a podlaží'!$C:$C,A15,'Tabulka budov a podlaží'!$H:$H,BC$3)</f>
        <v>16.71</v>
      </c>
      <c r="BD15" s="36">
        <f>COUNTIFS('Tabulka budov a podlaží'!$C:$C,'Cenová nabídka'!$A15,'Tabulka budov a podlaží'!$H:$H,'Cenová nabídka'!BC$3)</f>
        <v>3</v>
      </c>
      <c r="BE15" s="37">
        <f t="shared" si="26"/>
        <v>0</v>
      </c>
      <c r="BF15" s="42">
        <f t="shared" si="27"/>
        <v>0</v>
      </c>
      <c r="BG15" s="41">
        <f>SUMIFS('Tabulka budov a podlaží'!$G:$G,'Tabulka budov a podlaží'!$C:$C,A15,'Tabulka budov a podlaží'!$H:$H,BG$3)</f>
        <v>0</v>
      </c>
      <c r="BH15" s="36">
        <f>COUNTIFS('Tabulka budov a podlaží'!$C:$C,'Cenová nabídka'!$A15,'Tabulka budov a podlaží'!$H:$H,'Cenová nabídka'!BG$3)</f>
        <v>0</v>
      </c>
      <c r="BI15" s="37">
        <f t="shared" si="28"/>
        <v>0</v>
      </c>
      <c r="BJ15" s="42">
        <f t="shared" si="29"/>
        <v>0</v>
      </c>
      <c r="BK15" s="41">
        <f>SUMIFS('Tabulka budov a podlaží'!$G:$G,'Tabulka budov a podlaží'!$C:$C,A15,'Tabulka budov a podlaží'!$H:$H,BK$3)</f>
        <v>0</v>
      </c>
      <c r="BL15" s="36">
        <f>COUNTIFS('Tabulka budov a podlaží'!$C:$C,'Cenová nabídka'!$A15,'Tabulka budov a podlaží'!$H:$H,'Cenová nabídka'!BK$3)</f>
        <v>0</v>
      </c>
      <c r="BM15" s="37">
        <f t="shared" si="30"/>
        <v>0</v>
      </c>
      <c r="BN15" s="42">
        <f t="shared" si="31"/>
        <v>0</v>
      </c>
      <c r="BO15" s="41">
        <f>SUMIFS('Tabulka budov a podlaží'!$G:$G,'Tabulka budov a podlaží'!$C:$C,A15,'Tabulka budov a podlaží'!$H:$H,BO$3)</f>
        <v>0</v>
      </c>
      <c r="BP15" s="36">
        <f>COUNTIFS('Tabulka budov a podlaží'!$C:$C,'Cenová nabídka'!$A15,'Tabulka budov a podlaží'!$H:$H,'Cenová nabídka'!BO$3)</f>
        <v>0</v>
      </c>
      <c r="BQ15" s="37">
        <f t="shared" si="32"/>
        <v>0</v>
      </c>
      <c r="BR15" s="42">
        <f t="shared" si="33"/>
        <v>0</v>
      </c>
      <c r="BS15" s="41">
        <f>SUMIFS('Tabulka budov a podlaží'!$G:$G,'Tabulka budov a podlaží'!$C:$C,A15,'Tabulka budov a podlaží'!$H:$H,BS$3)</f>
        <v>0</v>
      </c>
      <c r="BT15" s="36">
        <f>COUNTIFS('Tabulka budov a podlaží'!$C:$C,'Cenová nabídka'!$A15,'Tabulka budov a podlaží'!$H:$H,'Cenová nabídka'!BS$3)</f>
        <v>0</v>
      </c>
      <c r="BU15" s="37">
        <f t="shared" si="34"/>
        <v>0</v>
      </c>
      <c r="BV15" s="42">
        <f t="shared" si="35"/>
        <v>0</v>
      </c>
    </row>
    <row r="16" spans="1:74" x14ac:dyDescent="0.2">
      <c r="A16" s="48" t="s">
        <v>576</v>
      </c>
      <c r="B16" s="33">
        <f t="shared" si="0"/>
        <v>0</v>
      </c>
      <c r="C16" s="34">
        <f t="shared" si="1"/>
        <v>0</v>
      </c>
      <c r="D16" s="33">
        <f>SUMIF('Tabulka budov a podlaží'!C:C,A16,'Tabulka budov a podlaží'!G:G)</f>
        <v>1276.9436000000007</v>
      </c>
      <c r="E16" s="49">
        <f>COUNTIFS('Tabulka budov a podlaží'!$C:$C,'Cenová nabídka'!$A16)</f>
        <v>86</v>
      </c>
      <c r="F16" s="41">
        <f>SUMIFS('Tabulka budov a podlaží'!$G:$G,'Tabulka budov a podlaží'!$C:$C,A16,'Tabulka budov a podlaží'!$H:$H,F$3)</f>
        <v>872.54359999999986</v>
      </c>
      <c r="G16" s="36">
        <f>COUNTIFS('Tabulka budov a podlaží'!$C:$C,'Cenová nabídka'!$A16,'Tabulka budov a podlaží'!$H:$H,'Cenová nabídka'!F$3)</f>
        <v>55</v>
      </c>
      <c r="H16" s="37">
        <f t="shared" si="3"/>
        <v>0</v>
      </c>
      <c r="I16" s="42">
        <f t="shared" si="4"/>
        <v>0</v>
      </c>
      <c r="J16" s="41">
        <f>SUMIFS('Tabulka budov a podlaží'!$G:$G,'Tabulka budov a podlaží'!$C:$C,A16,'Tabulka budov a podlaží'!$H:$H,J$3)</f>
        <v>155.87</v>
      </c>
      <c r="K16" s="36">
        <f>COUNTIFS('Tabulka budov a podlaží'!$C:$C,'Cenová nabídka'!$A16,'Tabulka budov a podlaží'!$H:$H,'Cenová nabídka'!J$3)</f>
        <v>9</v>
      </c>
      <c r="L16" s="37">
        <f t="shared" si="5"/>
        <v>0</v>
      </c>
      <c r="M16" s="42">
        <f t="shared" si="6"/>
        <v>0</v>
      </c>
      <c r="N16" s="41">
        <f>SUMIFS('Tabulka budov a podlaží'!$G:$G,'Tabulka budov a podlaží'!$C:$C,A16,'Tabulka budov a podlaží'!$H:$H,N$3)</f>
        <v>0</v>
      </c>
      <c r="O16" s="36">
        <f>COUNTIFS('Tabulka budov a podlaží'!$C:$C,'Cenová nabídka'!$A16,'Tabulka budov a podlaží'!$H:$H,'Cenová nabídka'!N$3)</f>
        <v>0</v>
      </c>
      <c r="P16" s="37">
        <f t="shared" si="7"/>
        <v>0</v>
      </c>
      <c r="Q16" s="42">
        <f t="shared" si="8"/>
        <v>0</v>
      </c>
      <c r="R16" s="41">
        <f>SUMIFS('Tabulka budov a podlaží'!$G:$G,'Tabulka budov a podlaží'!$C:$C,A16,'Tabulka budov a podlaží'!$H:$H,R$3)</f>
        <v>106.51000000000002</v>
      </c>
      <c r="S16" s="36">
        <f>COUNTIFS('Tabulka budov a podlaží'!$C:$C,'Cenová nabídka'!$A16,'Tabulka budov a podlaží'!$H:$H,'Cenová nabídka'!R$3)</f>
        <v>8</v>
      </c>
      <c r="T16" s="37">
        <f t="shared" si="9"/>
        <v>0</v>
      </c>
      <c r="U16" s="42">
        <f t="shared" si="10"/>
        <v>0</v>
      </c>
      <c r="V16" s="41">
        <f>SUMIFS('Tabulka budov a podlaží'!$G:$G,'Tabulka budov a podlaží'!$C:$C,A16,'Tabulka budov a podlaží'!$H:$H,V$3)</f>
        <v>0</v>
      </c>
      <c r="W16" s="35"/>
      <c r="X16" s="36">
        <f>COUNTIFS('Tabulka budov a podlaží'!$C:$C,'Cenová nabídka'!$A16,'Tabulka budov a podlaží'!$H:$H,'Cenová nabídka'!V$3)</f>
        <v>0</v>
      </c>
      <c r="Y16" s="37">
        <f t="shared" si="11"/>
        <v>0</v>
      </c>
      <c r="Z16" s="42">
        <f t="shared" si="12"/>
        <v>0</v>
      </c>
      <c r="AA16" s="41">
        <f>SUMIFS('Tabulka budov a podlaží'!$G:$G,'Tabulka budov a podlaží'!$C:$C,A16,'Tabulka budov a podlaží'!$H:$H,AA$3)</f>
        <v>39.730000000000004</v>
      </c>
      <c r="AB16" s="36">
        <f>COUNTIFS('Tabulka budov a podlaží'!$C:$C,'Cenová nabídka'!$A16,'Tabulka budov a podlaží'!$H:$H,'Cenová nabídka'!AA$3)</f>
        <v>2</v>
      </c>
      <c r="AC16" s="37">
        <f t="shared" si="13"/>
        <v>0</v>
      </c>
      <c r="AD16" s="42">
        <f t="shared" si="14"/>
        <v>0</v>
      </c>
      <c r="AE16" s="41">
        <f>SUMIFS('Tabulka budov a podlaží'!$G:$G,'Tabulka budov a podlaží'!$C:$C,A16,'Tabulka budov a podlaží'!$H:$H,AE$3)</f>
        <v>0</v>
      </c>
      <c r="AF16" s="36">
        <f>COUNTIFS('Tabulka budov a podlaží'!$C:$C,'Cenová nabídka'!$A16,'Tabulka budov a podlaží'!$H:$H,'Cenová nabídka'!AE$3)</f>
        <v>0</v>
      </c>
      <c r="AG16" s="37">
        <f t="shared" si="15"/>
        <v>0</v>
      </c>
      <c r="AH16" s="42">
        <f t="shared" si="16"/>
        <v>0</v>
      </c>
      <c r="AI16" s="41">
        <f>SUMIFS('Tabulka budov a podlaží'!$G:$G,'Tabulka budov a podlaží'!$C:$C,A16,'Tabulka budov a podlaží'!$H:$H,AI$3)</f>
        <v>0</v>
      </c>
      <c r="AJ16" s="36">
        <f>COUNTIFS('Tabulka budov a podlaží'!$C:$C,'Cenová nabídka'!$A16,'Tabulka budov a podlaží'!$H:$H,'Cenová nabídka'!AI$3)</f>
        <v>0</v>
      </c>
      <c r="AK16" s="37">
        <f t="shared" si="17"/>
        <v>0</v>
      </c>
      <c r="AL16" s="42">
        <f t="shared" si="18"/>
        <v>0</v>
      </c>
      <c r="AM16" s="41">
        <f>SUMIFS('Tabulka budov a podlaží'!$G:$G,'Tabulka budov a podlaží'!$C:$C,A16,'Tabulka budov a podlaží'!$H:$H,AM$3)</f>
        <v>0</v>
      </c>
      <c r="AN16" s="36">
        <f>COUNTIFS('Tabulka budov a podlaží'!$C:$C,'Cenová nabídka'!$A16,'Tabulka budov a podlaží'!$H:$H,'Cenová nabídka'!AM$3)</f>
        <v>0</v>
      </c>
      <c r="AO16" s="37">
        <f t="shared" si="19"/>
        <v>0</v>
      </c>
      <c r="AP16" s="42">
        <f t="shared" si="20"/>
        <v>0</v>
      </c>
      <c r="AQ16" s="41">
        <f>SUMIFS('Tabulka budov a podlaží'!$G:$G,'Tabulka budov a podlaží'!$C:$C,A16,'Tabulka budov a podlaží'!$H:$H,AQ$3)</f>
        <v>0</v>
      </c>
      <c r="AR16" s="36">
        <f>COUNTIFS('Tabulka budov a podlaží'!$C:$C,'Cenová nabídka'!$A16,'Tabulka budov a podlaží'!$H:$H,'Cenová nabídka'!AQ$3)</f>
        <v>0</v>
      </c>
      <c r="AS16" s="37">
        <f t="shared" si="21"/>
        <v>0</v>
      </c>
      <c r="AT16" s="42">
        <f t="shared" si="22"/>
        <v>0</v>
      </c>
      <c r="AU16" s="41">
        <f>SUMIFS('Tabulka budov a podlaží'!$G:$G,'Tabulka budov a podlaží'!$C:$C,A16,'Tabulka budov a podlaží'!$H:$H,AU$3)</f>
        <v>23.11</v>
      </c>
      <c r="AV16" s="36">
        <f>COUNTIFS('Tabulka budov a podlaží'!$C:$C,'Cenová nabídka'!$A16,'Tabulka budov a podlaží'!$H:$H,'Cenová nabídka'!AU$3)</f>
        <v>1</v>
      </c>
      <c r="AW16" s="37">
        <f t="shared" si="2"/>
        <v>0</v>
      </c>
      <c r="AX16" s="42">
        <f t="shared" si="23"/>
        <v>0</v>
      </c>
      <c r="AY16" s="41">
        <f>SUMIFS('Tabulka budov a podlaží'!$G:$G,'Tabulka budov a podlaží'!$C:$C,A16,'Tabulka budov a podlaží'!$H:$H,AY$3)</f>
        <v>7.29</v>
      </c>
      <c r="AZ16" s="36">
        <f>COUNTIFS('Tabulka budov a podlaží'!$C:$C,'Cenová nabídka'!$A16,'Tabulka budov a podlaží'!$H:$H,'Cenová nabídka'!AY$3)</f>
        <v>2</v>
      </c>
      <c r="BA16" s="37">
        <f t="shared" si="24"/>
        <v>0</v>
      </c>
      <c r="BB16" s="42">
        <f t="shared" si="25"/>
        <v>0</v>
      </c>
      <c r="BC16" s="41">
        <f>SUMIFS('Tabulka budov a podlaží'!$G:$G,'Tabulka budov a podlaží'!$C:$C,A16,'Tabulka budov a podlaží'!$H:$H,BC$3)</f>
        <v>58.65</v>
      </c>
      <c r="BD16" s="36">
        <f>COUNTIFS('Tabulka budov a podlaží'!$C:$C,'Cenová nabídka'!$A16,'Tabulka budov a podlaží'!$H:$H,'Cenová nabídka'!BC$3)</f>
        <v>7</v>
      </c>
      <c r="BE16" s="37">
        <f t="shared" si="26"/>
        <v>0</v>
      </c>
      <c r="BF16" s="42">
        <f t="shared" si="27"/>
        <v>0</v>
      </c>
      <c r="BG16" s="41">
        <f>SUMIFS('Tabulka budov a podlaží'!$G:$G,'Tabulka budov a podlaží'!$C:$C,A16,'Tabulka budov a podlaží'!$H:$H,BG$3)</f>
        <v>0</v>
      </c>
      <c r="BH16" s="36">
        <f>COUNTIFS('Tabulka budov a podlaží'!$C:$C,'Cenová nabídka'!$A16,'Tabulka budov a podlaží'!$H:$H,'Cenová nabídka'!BG$3)</f>
        <v>0</v>
      </c>
      <c r="BI16" s="37">
        <f t="shared" si="28"/>
        <v>0</v>
      </c>
      <c r="BJ16" s="42">
        <f t="shared" si="29"/>
        <v>0</v>
      </c>
      <c r="BK16" s="41">
        <f>SUMIFS('Tabulka budov a podlaží'!$G:$G,'Tabulka budov a podlaží'!$C:$C,A16,'Tabulka budov a podlaží'!$H:$H,BK$3)</f>
        <v>0</v>
      </c>
      <c r="BL16" s="36">
        <f>COUNTIFS('Tabulka budov a podlaží'!$C:$C,'Cenová nabídka'!$A16,'Tabulka budov a podlaží'!$H:$H,'Cenová nabídka'!BK$3)</f>
        <v>0</v>
      </c>
      <c r="BM16" s="37">
        <f t="shared" si="30"/>
        <v>0</v>
      </c>
      <c r="BN16" s="42">
        <f t="shared" si="31"/>
        <v>0</v>
      </c>
      <c r="BO16" s="41">
        <f>SUMIFS('Tabulka budov a podlaží'!$G:$G,'Tabulka budov a podlaží'!$C:$C,A16,'Tabulka budov a podlaží'!$H:$H,BO$3)</f>
        <v>0</v>
      </c>
      <c r="BP16" s="36">
        <f>COUNTIFS('Tabulka budov a podlaží'!$C:$C,'Cenová nabídka'!$A16,'Tabulka budov a podlaží'!$H:$H,'Cenová nabídka'!BO$3)</f>
        <v>0</v>
      </c>
      <c r="BQ16" s="37">
        <f t="shared" si="32"/>
        <v>0</v>
      </c>
      <c r="BR16" s="42">
        <f t="shared" si="33"/>
        <v>0</v>
      </c>
      <c r="BS16" s="41">
        <f>SUMIFS('Tabulka budov a podlaží'!$G:$G,'Tabulka budov a podlaží'!$C:$C,A16,'Tabulka budov a podlaží'!$H:$H,BS$3)</f>
        <v>13.24</v>
      </c>
      <c r="BT16" s="36">
        <f>COUNTIFS('Tabulka budov a podlaží'!$C:$C,'Cenová nabídka'!$A16,'Tabulka budov a podlaží'!$H:$H,'Cenová nabídka'!BS$3)</f>
        <v>2</v>
      </c>
      <c r="BU16" s="37">
        <f t="shared" si="34"/>
        <v>0</v>
      </c>
      <c r="BV16" s="42">
        <f t="shared" si="35"/>
        <v>0</v>
      </c>
    </row>
    <row r="17" spans="1:74" x14ac:dyDescent="0.2">
      <c r="A17" s="48" t="s">
        <v>575</v>
      </c>
      <c r="B17" s="33">
        <f t="shared" si="0"/>
        <v>0</v>
      </c>
      <c r="C17" s="34">
        <f t="shared" si="1"/>
        <v>0</v>
      </c>
      <c r="D17" s="33">
        <f>SUMIF('Tabulka budov a podlaží'!C:C,A17,'Tabulka budov a podlaží'!G:G)</f>
        <v>1491.4299999999996</v>
      </c>
      <c r="E17" s="49">
        <f>COUNTIFS('Tabulka budov a podlaží'!$C:$C,'Cenová nabídka'!$A17)</f>
        <v>98</v>
      </c>
      <c r="F17" s="41">
        <f>SUMIFS('Tabulka budov a podlaží'!$G:$G,'Tabulka budov a podlaží'!$C:$C,A17,'Tabulka budov a podlaží'!$H:$H,F$3)</f>
        <v>715.7700000000001</v>
      </c>
      <c r="G17" s="36">
        <f>COUNTIFS('Tabulka budov a podlaží'!$C:$C,'Cenová nabídka'!$A17,'Tabulka budov a podlaží'!$H:$H,'Cenová nabídka'!F$3)</f>
        <v>51</v>
      </c>
      <c r="H17" s="37">
        <f t="shared" si="3"/>
        <v>0</v>
      </c>
      <c r="I17" s="42">
        <f t="shared" si="4"/>
        <v>0</v>
      </c>
      <c r="J17" s="41">
        <f>SUMIFS('Tabulka budov a podlaží'!$G:$G,'Tabulka budov a podlaží'!$C:$C,A17,'Tabulka budov a podlaží'!$H:$H,J$3)</f>
        <v>330.41</v>
      </c>
      <c r="K17" s="36">
        <f>COUNTIFS('Tabulka budov a podlaží'!$C:$C,'Cenová nabídka'!$A17,'Tabulka budov a podlaží'!$H:$H,'Cenová nabídka'!J$3)</f>
        <v>21</v>
      </c>
      <c r="L17" s="37">
        <f t="shared" si="5"/>
        <v>0</v>
      </c>
      <c r="M17" s="42">
        <f t="shared" si="6"/>
        <v>0</v>
      </c>
      <c r="N17" s="41">
        <f>SUMIFS('Tabulka budov a podlaží'!$G:$G,'Tabulka budov a podlaží'!$C:$C,A17,'Tabulka budov a podlaží'!$H:$H,N$3)</f>
        <v>0</v>
      </c>
      <c r="O17" s="36">
        <f>COUNTIFS('Tabulka budov a podlaží'!$C:$C,'Cenová nabídka'!$A17,'Tabulka budov a podlaží'!$H:$H,'Cenová nabídka'!N$3)</f>
        <v>0</v>
      </c>
      <c r="P17" s="37">
        <f t="shared" si="7"/>
        <v>0</v>
      </c>
      <c r="Q17" s="42">
        <f t="shared" si="8"/>
        <v>0</v>
      </c>
      <c r="R17" s="41">
        <f>SUMIFS('Tabulka budov a podlaží'!$G:$G,'Tabulka budov a podlaží'!$C:$C,A17,'Tabulka budov a podlaží'!$H:$H,R$3)</f>
        <v>153.85000000000002</v>
      </c>
      <c r="S17" s="36">
        <f>COUNTIFS('Tabulka budov a podlaží'!$C:$C,'Cenová nabídka'!$A17,'Tabulka budov a podlaží'!$H:$H,'Cenová nabídka'!R$3)</f>
        <v>11</v>
      </c>
      <c r="T17" s="37">
        <f t="shared" si="9"/>
        <v>0</v>
      </c>
      <c r="U17" s="42">
        <f t="shared" si="10"/>
        <v>0</v>
      </c>
      <c r="V17" s="41">
        <f>SUMIFS('Tabulka budov a podlaží'!$G:$G,'Tabulka budov a podlaží'!$C:$C,A17,'Tabulka budov a podlaží'!$H:$H,V$3)</f>
        <v>0</v>
      </c>
      <c r="W17" s="35"/>
      <c r="X17" s="36">
        <f>COUNTIFS('Tabulka budov a podlaží'!$C:$C,'Cenová nabídka'!$A17,'Tabulka budov a podlaží'!$H:$H,'Cenová nabídka'!V$3)</f>
        <v>0</v>
      </c>
      <c r="Y17" s="37">
        <f t="shared" si="11"/>
        <v>0</v>
      </c>
      <c r="Z17" s="42">
        <f t="shared" si="12"/>
        <v>0</v>
      </c>
      <c r="AA17" s="41">
        <f>SUMIFS('Tabulka budov a podlaží'!$G:$G,'Tabulka budov a podlaží'!$C:$C,A17,'Tabulka budov a podlaží'!$H:$H,AA$3)</f>
        <v>199.48000000000002</v>
      </c>
      <c r="AB17" s="36">
        <f>COUNTIFS('Tabulka budov a podlaží'!$C:$C,'Cenová nabídka'!$A17,'Tabulka budov a podlaží'!$H:$H,'Cenová nabídka'!AA$3)</f>
        <v>5</v>
      </c>
      <c r="AC17" s="37">
        <f t="shared" si="13"/>
        <v>0</v>
      </c>
      <c r="AD17" s="42">
        <f t="shared" si="14"/>
        <v>0</v>
      </c>
      <c r="AE17" s="41">
        <f>SUMIFS('Tabulka budov a podlaží'!$G:$G,'Tabulka budov a podlaží'!$C:$C,A17,'Tabulka budov a podlaží'!$H:$H,AE$3)</f>
        <v>0</v>
      </c>
      <c r="AF17" s="36">
        <f>COUNTIFS('Tabulka budov a podlaží'!$C:$C,'Cenová nabídka'!$A17,'Tabulka budov a podlaží'!$H:$H,'Cenová nabídka'!AE$3)</f>
        <v>0</v>
      </c>
      <c r="AG17" s="37">
        <f t="shared" si="15"/>
        <v>0</v>
      </c>
      <c r="AH17" s="42">
        <f t="shared" si="16"/>
        <v>0</v>
      </c>
      <c r="AI17" s="41">
        <f>SUMIFS('Tabulka budov a podlaží'!$G:$G,'Tabulka budov a podlaží'!$C:$C,A17,'Tabulka budov a podlaží'!$H:$H,AI$3)</f>
        <v>0</v>
      </c>
      <c r="AJ17" s="36">
        <f>COUNTIFS('Tabulka budov a podlaží'!$C:$C,'Cenová nabídka'!$A17,'Tabulka budov a podlaží'!$H:$H,'Cenová nabídka'!AI$3)</f>
        <v>0</v>
      </c>
      <c r="AK17" s="37">
        <f t="shared" si="17"/>
        <v>0</v>
      </c>
      <c r="AL17" s="42">
        <f t="shared" si="18"/>
        <v>0</v>
      </c>
      <c r="AM17" s="41">
        <f>SUMIFS('Tabulka budov a podlaží'!$G:$G,'Tabulka budov a podlaží'!$C:$C,A17,'Tabulka budov a podlaží'!$H:$H,AM$3)</f>
        <v>0</v>
      </c>
      <c r="AN17" s="36">
        <f>COUNTIFS('Tabulka budov a podlaží'!$C:$C,'Cenová nabídka'!$A17,'Tabulka budov a podlaží'!$H:$H,'Cenová nabídka'!AM$3)</f>
        <v>0</v>
      </c>
      <c r="AO17" s="37">
        <f t="shared" si="19"/>
        <v>0</v>
      </c>
      <c r="AP17" s="42">
        <f t="shared" si="20"/>
        <v>0</v>
      </c>
      <c r="AQ17" s="41">
        <f>SUMIFS('Tabulka budov a podlaží'!$G:$G,'Tabulka budov a podlaží'!$C:$C,A17,'Tabulka budov a podlaží'!$H:$H,AQ$3)</f>
        <v>0</v>
      </c>
      <c r="AR17" s="36">
        <f>COUNTIFS('Tabulka budov a podlaží'!$C:$C,'Cenová nabídka'!$A17,'Tabulka budov a podlaží'!$H:$H,'Cenová nabídka'!AQ$3)</f>
        <v>0</v>
      </c>
      <c r="AS17" s="37">
        <f t="shared" si="21"/>
        <v>0</v>
      </c>
      <c r="AT17" s="42">
        <f t="shared" si="22"/>
        <v>0</v>
      </c>
      <c r="AU17" s="41">
        <f>SUMIFS('Tabulka budov a podlaží'!$G:$G,'Tabulka budov a podlaží'!$C:$C,A17,'Tabulka budov a podlaží'!$H:$H,AU$3)</f>
        <v>23.11</v>
      </c>
      <c r="AV17" s="36">
        <f>COUNTIFS('Tabulka budov a podlaží'!$C:$C,'Cenová nabídka'!$A17,'Tabulka budov a podlaží'!$H:$H,'Cenová nabídka'!AU$3)</f>
        <v>1</v>
      </c>
      <c r="AW17" s="37">
        <f t="shared" si="2"/>
        <v>0</v>
      </c>
      <c r="AX17" s="42">
        <f t="shared" si="23"/>
        <v>0</v>
      </c>
      <c r="AY17" s="41">
        <f>SUMIFS('Tabulka budov a podlaží'!$G:$G,'Tabulka budov a podlaží'!$C:$C,A17,'Tabulka budov a podlaží'!$H:$H,AY$3)</f>
        <v>8.98</v>
      </c>
      <c r="AZ17" s="36">
        <f>COUNTIFS('Tabulka budov a podlaží'!$C:$C,'Cenová nabídka'!$A17,'Tabulka budov a podlaží'!$H:$H,'Cenová nabídka'!AY$3)</f>
        <v>3</v>
      </c>
      <c r="BA17" s="37">
        <f t="shared" si="24"/>
        <v>0</v>
      </c>
      <c r="BB17" s="42">
        <f t="shared" si="25"/>
        <v>0</v>
      </c>
      <c r="BC17" s="41">
        <f>SUMIFS('Tabulka budov a podlaží'!$G:$G,'Tabulka budov a podlaží'!$C:$C,A17,'Tabulka budov a podlaží'!$H:$H,BC$3)</f>
        <v>48.37</v>
      </c>
      <c r="BD17" s="36">
        <f>COUNTIFS('Tabulka budov a podlaží'!$C:$C,'Cenová nabídka'!$A17,'Tabulka budov a podlaží'!$H:$H,'Cenová nabídka'!BC$3)</f>
        <v>5</v>
      </c>
      <c r="BE17" s="37">
        <f t="shared" si="26"/>
        <v>0</v>
      </c>
      <c r="BF17" s="42">
        <f t="shared" si="27"/>
        <v>0</v>
      </c>
      <c r="BG17" s="41">
        <f>SUMIFS('Tabulka budov a podlaží'!$G:$G,'Tabulka budov a podlaží'!$C:$C,A17,'Tabulka budov a podlaží'!$H:$H,BG$3)</f>
        <v>0</v>
      </c>
      <c r="BH17" s="36">
        <f>COUNTIFS('Tabulka budov a podlaží'!$C:$C,'Cenová nabídka'!$A17,'Tabulka budov a podlaží'!$H:$H,'Cenová nabídka'!BG$3)</f>
        <v>0</v>
      </c>
      <c r="BI17" s="37">
        <f t="shared" si="28"/>
        <v>0</v>
      </c>
      <c r="BJ17" s="42">
        <f t="shared" si="29"/>
        <v>0</v>
      </c>
      <c r="BK17" s="41">
        <f>SUMIFS('Tabulka budov a podlaží'!$G:$G,'Tabulka budov a podlaží'!$C:$C,A17,'Tabulka budov a podlaží'!$H:$H,BK$3)</f>
        <v>0</v>
      </c>
      <c r="BL17" s="36">
        <f>COUNTIFS('Tabulka budov a podlaží'!$C:$C,'Cenová nabídka'!$A17,'Tabulka budov a podlaží'!$H:$H,'Cenová nabídka'!BK$3)</f>
        <v>0</v>
      </c>
      <c r="BM17" s="37">
        <f t="shared" si="30"/>
        <v>0</v>
      </c>
      <c r="BN17" s="42">
        <f t="shared" si="31"/>
        <v>0</v>
      </c>
      <c r="BO17" s="41">
        <f>SUMIFS('Tabulka budov a podlaží'!$G:$G,'Tabulka budov a podlaží'!$C:$C,A17,'Tabulka budov a podlaží'!$H:$H,BO$3)</f>
        <v>0</v>
      </c>
      <c r="BP17" s="36">
        <f>COUNTIFS('Tabulka budov a podlaží'!$C:$C,'Cenová nabídka'!$A17,'Tabulka budov a podlaží'!$H:$H,'Cenová nabídka'!BO$3)</f>
        <v>0</v>
      </c>
      <c r="BQ17" s="37">
        <f t="shared" si="32"/>
        <v>0</v>
      </c>
      <c r="BR17" s="42">
        <f t="shared" si="33"/>
        <v>0</v>
      </c>
      <c r="BS17" s="41">
        <f>SUMIFS('Tabulka budov a podlaží'!$G:$G,'Tabulka budov a podlaží'!$C:$C,A17,'Tabulka budov a podlaží'!$H:$H,BS$3)</f>
        <v>11.46</v>
      </c>
      <c r="BT17" s="36">
        <f>COUNTIFS('Tabulka budov a podlaží'!$C:$C,'Cenová nabídka'!$A17,'Tabulka budov a podlaží'!$H:$H,'Cenová nabídka'!BS$3)</f>
        <v>1</v>
      </c>
      <c r="BU17" s="37">
        <f t="shared" si="34"/>
        <v>0</v>
      </c>
      <c r="BV17" s="42">
        <f t="shared" si="35"/>
        <v>0</v>
      </c>
    </row>
    <row r="18" spans="1:74" x14ac:dyDescent="0.2">
      <c r="A18" s="48" t="s">
        <v>64</v>
      </c>
      <c r="B18" s="33">
        <f t="shared" si="0"/>
        <v>0</v>
      </c>
      <c r="C18" s="34">
        <f t="shared" si="1"/>
        <v>0</v>
      </c>
      <c r="D18" s="33">
        <f>SUMIF('Tabulka budov a podlaží'!C:C,A18,'Tabulka budov a podlaží'!G:G)</f>
        <v>530.9</v>
      </c>
      <c r="E18" s="49">
        <f>COUNTIFS('Tabulka budov a podlaží'!$C:$C,'Cenová nabídka'!$A18)</f>
        <v>23</v>
      </c>
      <c r="F18" s="41">
        <f>SUMIFS('Tabulka budov a podlaží'!$G:$G,'Tabulka budov a podlaží'!$C:$C,A18,'Tabulka budov a podlaží'!$H:$H,F$3)</f>
        <v>15.809999999999999</v>
      </c>
      <c r="G18" s="36">
        <f>COUNTIFS('Tabulka budov a podlaží'!$C:$C,'Cenová nabídka'!$A18,'Tabulka budov a podlaží'!$H:$H,'Cenová nabídka'!F$3)</f>
        <v>2</v>
      </c>
      <c r="H18" s="37">
        <f t="shared" si="3"/>
        <v>0</v>
      </c>
      <c r="I18" s="42">
        <f t="shared" si="4"/>
        <v>0</v>
      </c>
      <c r="J18" s="41">
        <f>SUMIFS('Tabulka budov a podlaží'!$G:$G,'Tabulka budov a podlaží'!$C:$C,A18,'Tabulka budov a podlaží'!$H:$H,J$3)</f>
        <v>0</v>
      </c>
      <c r="K18" s="36">
        <f>COUNTIFS('Tabulka budov a podlaží'!$C:$C,'Cenová nabídka'!$A18,'Tabulka budov a podlaží'!$H:$H,'Cenová nabídka'!J$3)</f>
        <v>0</v>
      </c>
      <c r="L18" s="37">
        <f t="shared" si="5"/>
        <v>0</v>
      </c>
      <c r="M18" s="42">
        <f t="shared" si="6"/>
        <v>0</v>
      </c>
      <c r="N18" s="41">
        <f>SUMIFS('Tabulka budov a podlaží'!$G:$G,'Tabulka budov a podlaží'!$C:$C,A18,'Tabulka budov a podlaží'!$H:$H,N$3)</f>
        <v>0</v>
      </c>
      <c r="O18" s="36">
        <f>COUNTIFS('Tabulka budov a podlaží'!$C:$C,'Cenová nabídka'!$A18,'Tabulka budov a podlaží'!$H:$H,'Cenová nabídka'!N$3)</f>
        <v>0</v>
      </c>
      <c r="P18" s="37">
        <f t="shared" si="7"/>
        <v>0</v>
      </c>
      <c r="Q18" s="42">
        <f t="shared" si="8"/>
        <v>0</v>
      </c>
      <c r="R18" s="41">
        <f>SUMIFS('Tabulka budov a podlaží'!$G:$G,'Tabulka budov a podlaží'!$C:$C,A18,'Tabulka budov a podlaží'!$H:$H,R$3)</f>
        <v>0</v>
      </c>
      <c r="S18" s="36">
        <f>COUNTIFS('Tabulka budov a podlaží'!$C:$C,'Cenová nabídka'!$A18,'Tabulka budov a podlaží'!$H:$H,'Cenová nabídka'!R$3)</f>
        <v>0</v>
      </c>
      <c r="T18" s="37">
        <f t="shared" si="9"/>
        <v>0</v>
      </c>
      <c r="U18" s="42">
        <f t="shared" si="10"/>
        <v>0</v>
      </c>
      <c r="V18" s="41">
        <f>SUMIFS('Tabulka budov a podlaží'!$G:$G,'Tabulka budov a podlaží'!$C:$C,A18,'Tabulka budov a podlaží'!$H:$H,V$3)</f>
        <v>0</v>
      </c>
      <c r="W18" s="35"/>
      <c r="X18" s="36">
        <f>COUNTIFS('Tabulka budov a podlaží'!$C:$C,'Cenová nabídka'!$A18,'Tabulka budov a podlaží'!$H:$H,'Cenová nabídka'!V$3)</f>
        <v>0</v>
      </c>
      <c r="Y18" s="37">
        <f t="shared" si="11"/>
        <v>0</v>
      </c>
      <c r="Z18" s="42">
        <f t="shared" si="12"/>
        <v>0</v>
      </c>
      <c r="AA18" s="41">
        <f>SUMIFS('Tabulka budov a podlaží'!$G:$G,'Tabulka budov a podlaží'!$C:$C,A18,'Tabulka budov a podlaží'!$H:$H,AA$3)</f>
        <v>0</v>
      </c>
      <c r="AB18" s="36">
        <f>COUNTIFS('Tabulka budov a podlaží'!$C:$C,'Cenová nabídka'!$A18,'Tabulka budov a podlaží'!$H:$H,'Cenová nabídka'!AA$3)</f>
        <v>0</v>
      </c>
      <c r="AC18" s="37">
        <f t="shared" si="13"/>
        <v>0</v>
      </c>
      <c r="AD18" s="42">
        <f t="shared" si="14"/>
        <v>0</v>
      </c>
      <c r="AE18" s="41">
        <f>SUMIFS('Tabulka budov a podlaží'!$G:$G,'Tabulka budov a podlaží'!$C:$C,A18,'Tabulka budov a podlaží'!$H:$H,AE$3)</f>
        <v>0</v>
      </c>
      <c r="AF18" s="36">
        <f>COUNTIFS('Tabulka budov a podlaží'!$C:$C,'Cenová nabídka'!$A18,'Tabulka budov a podlaží'!$H:$H,'Cenová nabídka'!AE$3)</f>
        <v>0</v>
      </c>
      <c r="AG18" s="37">
        <f t="shared" si="15"/>
        <v>0</v>
      </c>
      <c r="AH18" s="42">
        <f t="shared" si="16"/>
        <v>0</v>
      </c>
      <c r="AI18" s="41">
        <f>SUMIFS('Tabulka budov a podlaží'!$G:$G,'Tabulka budov a podlaží'!$C:$C,A18,'Tabulka budov a podlaží'!$H:$H,AI$3)</f>
        <v>0</v>
      </c>
      <c r="AJ18" s="36">
        <f>COUNTIFS('Tabulka budov a podlaží'!$C:$C,'Cenová nabídka'!$A18,'Tabulka budov a podlaží'!$H:$H,'Cenová nabídka'!AI$3)</f>
        <v>0</v>
      </c>
      <c r="AK18" s="37">
        <f t="shared" si="17"/>
        <v>0</v>
      </c>
      <c r="AL18" s="42">
        <f t="shared" si="18"/>
        <v>0</v>
      </c>
      <c r="AM18" s="41">
        <f>SUMIFS('Tabulka budov a podlaží'!$G:$G,'Tabulka budov a podlaží'!$C:$C,A18,'Tabulka budov a podlaží'!$H:$H,AM$3)</f>
        <v>0</v>
      </c>
      <c r="AN18" s="36">
        <f>COUNTIFS('Tabulka budov a podlaží'!$C:$C,'Cenová nabídka'!$A18,'Tabulka budov a podlaží'!$H:$H,'Cenová nabídka'!AM$3)</f>
        <v>0</v>
      </c>
      <c r="AO18" s="37">
        <f t="shared" si="19"/>
        <v>0</v>
      </c>
      <c r="AP18" s="42">
        <f t="shared" si="20"/>
        <v>0</v>
      </c>
      <c r="AQ18" s="41">
        <f>SUMIFS('Tabulka budov a podlaží'!$G:$G,'Tabulka budov a podlaží'!$C:$C,A18,'Tabulka budov a podlaží'!$H:$H,AQ$3)</f>
        <v>0</v>
      </c>
      <c r="AR18" s="36">
        <f>COUNTIFS('Tabulka budov a podlaží'!$C:$C,'Cenová nabídka'!$A18,'Tabulka budov a podlaží'!$H:$H,'Cenová nabídka'!AQ$3)</f>
        <v>0</v>
      </c>
      <c r="AS18" s="37">
        <f t="shared" si="21"/>
        <v>0</v>
      </c>
      <c r="AT18" s="42">
        <f t="shared" si="22"/>
        <v>0</v>
      </c>
      <c r="AU18" s="41">
        <f>SUMIFS('Tabulka budov a podlaží'!$G:$G,'Tabulka budov a podlaží'!$C:$C,A18,'Tabulka budov a podlaží'!$H:$H,AU$3)</f>
        <v>18</v>
      </c>
      <c r="AV18" s="36">
        <f>COUNTIFS('Tabulka budov a podlaží'!$C:$C,'Cenová nabídka'!$A18,'Tabulka budov a podlaží'!$H:$H,'Cenová nabídka'!AU$3)</f>
        <v>1</v>
      </c>
      <c r="AW18" s="37">
        <f t="shared" si="2"/>
        <v>0</v>
      </c>
      <c r="AX18" s="42">
        <f t="shared" si="23"/>
        <v>0</v>
      </c>
      <c r="AY18" s="41">
        <f>SUMIFS('Tabulka budov a podlaží'!$G:$G,'Tabulka budov a podlaží'!$C:$C,A18,'Tabulka budov a podlaží'!$H:$H,AY$3)</f>
        <v>0</v>
      </c>
      <c r="AZ18" s="36">
        <f>COUNTIFS('Tabulka budov a podlaží'!$C:$C,'Cenová nabídka'!$A18,'Tabulka budov a podlaží'!$H:$H,'Cenová nabídka'!AY$3)</f>
        <v>0</v>
      </c>
      <c r="BA18" s="37">
        <f t="shared" si="24"/>
        <v>0</v>
      </c>
      <c r="BB18" s="42">
        <f t="shared" si="25"/>
        <v>0</v>
      </c>
      <c r="BC18" s="41">
        <f>SUMIFS('Tabulka budov a podlaží'!$G:$G,'Tabulka budov a podlaží'!$C:$C,A18,'Tabulka budov a podlaží'!$H:$H,BC$3)</f>
        <v>61.38000000000001</v>
      </c>
      <c r="BD18" s="36">
        <f>COUNTIFS('Tabulka budov a podlaží'!$C:$C,'Cenová nabídka'!$A18,'Tabulka budov a podlaží'!$H:$H,'Cenová nabídka'!BC$3)</f>
        <v>3</v>
      </c>
      <c r="BE18" s="37">
        <f t="shared" si="26"/>
        <v>0</v>
      </c>
      <c r="BF18" s="42">
        <f t="shared" si="27"/>
        <v>0</v>
      </c>
      <c r="BG18" s="41">
        <f>SUMIFS('Tabulka budov a podlaží'!$G:$G,'Tabulka budov a podlaží'!$C:$C,A18,'Tabulka budov a podlaží'!$H:$H,BG$3)</f>
        <v>0</v>
      </c>
      <c r="BH18" s="36">
        <f>COUNTIFS('Tabulka budov a podlaží'!$C:$C,'Cenová nabídka'!$A18,'Tabulka budov a podlaží'!$H:$H,'Cenová nabídka'!BG$3)</f>
        <v>0</v>
      </c>
      <c r="BI18" s="37">
        <f t="shared" si="28"/>
        <v>0</v>
      </c>
      <c r="BJ18" s="42">
        <f t="shared" si="29"/>
        <v>0</v>
      </c>
      <c r="BK18" s="41">
        <f>SUMIFS('Tabulka budov a podlaží'!$G:$G,'Tabulka budov a podlaží'!$C:$C,A18,'Tabulka budov a podlaží'!$H:$H,BK$3)</f>
        <v>435.71000000000004</v>
      </c>
      <c r="BL18" s="36">
        <f>COUNTIFS('Tabulka budov a podlaží'!$C:$C,'Cenová nabídka'!$A18,'Tabulka budov a podlaží'!$H:$H,'Cenová nabídka'!BK$3)</f>
        <v>17</v>
      </c>
      <c r="BM18" s="37">
        <f t="shared" si="30"/>
        <v>0</v>
      </c>
      <c r="BN18" s="42">
        <f t="shared" si="31"/>
        <v>0</v>
      </c>
      <c r="BO18" s="41">
        <f>SUMIFS('Tabulka budov a podlaží'!$G:$G,'Tabulka budov a podlaží'!$C:$C,A18,'Tabulka budov a podlaží'!$H:$H,BO$3)</f>
        <v>0</v>
      </c>
      <c r="BP18" s="36">
        <f>COUNTIFS('Tabulka budov a podlaží'!$C:$C,'Cenová nabídka'!$A18,'Tabulka budov a podlaží'!$H:$H,'Cenová nabídka'!BO$3)</f>
        <v>0</v>
      </c>
      <c r="BQ18" s="37">
        <f t="shared" si="32"/>
        <v>0</v>
      </c>
      <c r="BR18" s="42">
        <f t="shared" si="33"/>
        <v>0</v>
      </c>
      <c r="BS18" s="41">
        <f>SUMIFS('Tabulka budov a podlaží'!$G:$G,'Tabulka budov a podlaží'!$C:$C,A18,'Tabulka budov a podlaží'!$H:$H,BS$3)</f>
        <v>0</v>
      </c>
      <c r="BT18" s="36">
        <f>COUNTIFS('Tabulka budov a podlaží'!$C:$C,'Cenová nabídka'!$A18,'Tabulka budov a podlaží'!$H:$H,'Cenová nabídka'!BS$3)</f>
        <v>0</v>
      </c>
      <c r="BU18" s="37">
        <f t="shared" si="34"/>
        <v>0</v>
      </c>
      <c r="BV18" s="42">
        <f t="shared" si="35"/>
        <v>0</v>
      </c>
    </row>
    <row r="19" spans="1:74" x14ac:dyDescent="0.2">
      <c r="A19" s="48" t="s">
        <v>748</v>
      </c>
      <c r="B19" s="33">
        <f t="shared" si="0"/>
        <v>0</v>
      </c>
      <c r="C19" s="34">
        <f t="shared" si="1"/>
        <v>0</v>
      </c>
      <c r="D19" s="33">
        <f>SUMIF('Tabulka budov a podlaží'!C:C,A19,'Tabulka budov a podlaží'!G:G)</f>
        <v>169.69469999999998</v>
      </c>
      <c r="E19" s="49">
        <f>COUNTIFS('Tabulka budov a podlaží'!$C:$C,'Cenová nabídka'!$A19)</f>
        <v>17</v>
      </c>
      <c r="F19" s="41">
        <f>SUMIFS('Tabulka budov a podlaží'!$G:$G,'Tabulka budov a podlaží'!$C:$C,A19,'Tabulka budov a podlaží'!$H:$H,F$3)</f>
        <v>0</v>
      </c>
      <c r="G19" s="36">
        <f>COUNTIFS('Tabulka budov a podlaží'!$C:$C,'Cenová nabídka'!$A19,'Tabulka budov a podlaží'!$H:$H,'Cenová nabídka'!F$3)</f>
        <v>0</v>
      </c>
      <c r="H19" s="37">
        <f t="shared" si="3"/>
        <v>0</v>
      </c>
      <c r="I19" s="42">
        <f t="shared" si="4"/>
        <v>0</v>
      </c>
      <c r="J19" s="41">
        <f>SUMIFS('Tabulka budov a podlaží'!$G:$G,'Tabulka budov a podlaží'!$C:$C,A19,'Tabulka budov a podlaží'!$H:$H,J$3)</f>
        <v>151.9847</v>
      </c>
      <c r="K19" s="36">
        <f>COUNTIFS('Tabulka budov a podlaží'!$C:$C,'Cenová nabídka'!$A19,'Tabulka budov a podlaží'!$H:$H,'Cenová nabídka'!J$3)</f>
        <v>15</v>
      </c>
      <c r="L19" s="37">
        <f t="shared" si="5"/>
        <v>0</v>
      </c>
      <c r="M19" s="42">
        <f t="shared" si="6"/>
        <v>0</v>
      </c>
      <c r="N19" s="41">
        <f>SUMIFS('Tabulka budov a podlaží'!$G:$G,'Tabulka budov a podlaží'!$C:$C,A19,'Tabulka budov a podlaží'!$H:$H,N$3)</f>
        <v>0</v>
      </c>
      <c r="O19" s="36">
        <f>COUNTIFS('Tabulka budov a podlaží'!$C:$C,'Cenová nabídka'!$A19,'Tabulka budov a podlaží'!$H:$H,'Cenová nabídka'!N$3)</f>
        <v>0</v>
      </c>
      <c r="P19" s="37">
        <f t="shared" si="7"/>
        <v>0</v>
      </c>
      <c r="Q19" s="42">
        <f t="shared" si="8"/>
        <v>0</v>
      </c>
      <c r="R19" s="41">
        <f>SUMIFS('Tabulka budov a podlaží'!$G:$G,'Tabulka budov a podlaží'!$C:$C,A19,'Tabulka budov a podlaží'!$H:$H,R$3)</f>
        <v>17.71</v>
      </c>
      <c r="S19" s="36">
        <f>COUNTIFS('Tabulka budov a podlaží'!$C:$C,'Cenová nabídka'!$A19,'Tabulka budov a podlaží'!$H:$H,'Cenová nabídka'!R$3)</f>
        <v>2</v>
      </c>
      <c r="T19" s="37">
        <f t="shared" si="9"/>
        <v>0</v>
      </c>
      <c r="U19" s="42">
        <f t="shared" si="10"/>
        <v>0</v>
      </c>
      <c r="V19" s="41">
        <f>SUMIFS('Tabulka budov a podlaží'!$G:$G,'Tabulka budov a podlaží'!$C:$C,A19,'Tabulka budov a podlaží'!$H:$H,V$3)</f>
        <v>0</v>
      </c>
      <c r="W19" s="35"/>
      <c r="X19" s="36">
        <f>COUNTIFS('Tabulka budov a podlaží'!$C:$C,'Cenová nabídka'!$A19,'Tabulka budov a podlaží'!$H:$H,'Cenová nabídka'!V$3)</f>
        <v>0</v>
      </c>
      <c r="Y19" s="37">
        <f t="shared" si="11"/>
        <v>0</v>
      </c>
      <c r="Z19" s="42">
        <f t="shared" si="12"/>
        <v>0</v>
      </c>
      <c r="AA19" s="41">
        <f>SUMIFS('Tabulka budov a podlaží'!$G:$G,'Tabulka budov a podlaží'!$C:$C,A19,'Tabulka budov a podlaží'!$H:$H,AA$3)</f>
        <v>0</v>
      </c>
      <c r="AB19" s="36">
        <f>COUNTIFS('Tabulka budov a podlaží'!$C:$C,'Cenová nabídka'!$A19,'Tabulka budov a podlaží'!$H:$H,'Cenová nabídka'!AA$3)</f>
        <v>0</v>
      </c>
      <c r="AC19" s="37">
        <f t="shared" si="13"/>
        <v>0</v>
      </c>
      <c r="AD19" s="42">
        <f t="shared" si="14"/>
        <v>0</v>
      </c>
      <c r="AE19" s="41">
        <f>SUMIFS('Tabulka budov a podlaží'!$G:$G,'Tabulka budov a podlaží'!$C:$C,A19,'Tabulka budov a podlaží'!$H:$H,AE$3)</f>
        <v>0</v>
      </c>
      <c r="AF19" s="36">
        <f>COUNTIFS('Tabulka budov a podlaží'!$C:$C,'Cenová nabídka'!$A19,'Tabulka budov a podlaží'!$H:$H,'Cenová nabídka'!AE$3)</f>
        <v>0</v>
      </c>
      <c r="AG19" s="37">
        <f t="shared" si="15"/>
        <v>0</v>
      </c>
      <c r="AH19" s="42">
        <f t="shared" si="16"/>
        <v>0</v>
      </c>
      <c r="AI19" s="41">
        <f>SUMIFS('Tabulka budov a podlaží'!$G:$G,'Tabulka budov a podlaží'!$C:$C,A19,'Tabulka budov a podlaží'!$H:$H,AI$3)</f>
        <v>0</v>
      </c>
      <c r="AJ19" s="36">
        <f>COUNTIFS('Tabulka budov a podlaží'!$C:$C,'Cenová nabídka'!$A19,'Tabulka budov a podlaží'!$H:$H,'Cenová nabídka'!AI$3)</f>
        <v>0</v>
      </c>
      <c r="AK19" s="37">
        <f t="shared" si="17"/>
        <v>0</v>
      </c>
      <c r="AL19" s="42">
        <f t="shared" si="18"/>
        <v>0</v>
      </c>
      <c r="AM19" s="41">
        <f>SUMIFS('Tabulka budov a podlaží'!$G:$G,'Tabulka budov a podlaží'!$C:$C,A19,'Tabulka budov a podlaží'!$H:$H,AM$3)</f>
        <v>0</v>
      </c>
      <c r="AN19" s="36">
        <f>COUNTIFS('Tabulka budov a podlaží'!$C:$C,'Cenová nabídka'!$A19,'Tabulka budov a podlaží'!$H:$H,'Cenová nabídka'!AM$3)</f>
        <v>0</v>
      </c>
      <c r="AO19" s="37">
        <f t="shared" si="19"/>
        <v>0</v>
      </c>
      <c r="AP19" s="42">
        <f t="shared" si="20"/>
        <v>0</v>
      </c>
      <c r="AQ19" s="41">
        <f>SUMIFS('Tabulka budov a podlaží'!$G:$G,'Tabulka budov a podlaží'!$C:$C,A19,'Tabulka budov a podlaží'!$H:$H,AQ$3)</f>
        <v>0</v>
      </c>
      <c r="AR19" s="36">
        <f>COUNTIFS('Tabulka budov a podlaží'!$C:$C,'Cenová nabídka'!$A19,'Tabulka budov a podlaží'!$H:$H,'Cenová nabídka'!AQ$3)</f>
        <v>0</v>
      </c>
      <c r="AS19" s="37">
        <f t="shared" si="21"/>
        <v>0</v>
      </c>
      <c r="AT19" s="42">
        <f t="shared" si="22"/>
        <v>0</v>
      </c>
      <c r="AU19" s="41">
        <f>SUMIFS('Tabulka budov a podlaží'!$G:$G,'Tabulka budov a podlaží'!$C:$C,A19,'Tabulka budov a podlaží'!$H:$H,AU$3)</f>
        <v>0</v>
      </c>
      <c r="AV19" s="36">
        <f>COUNTIFS('Tabulka budov a podlaží'!$C:$C,'Cenová nabídka'!$A19,'Tabulka budov a podlaží'!$H:$H,'Cenová nabídka'!AU$3)</f>
        <v>0</v>
      </c>
      <c r="AW19" s="37">
        <f t="shared" si="2"/>
        <v>0</v>
      </c>
      <c r="AX19" s="42">
        <f t="shared" si="23"/>
        <v>0</v>
      </c>
      <c r="AY19" s="41">
        <f>SUMIFS('Tabulka budov a podlaží'!$G:$G,'Tabulka budov a podlaží'!$C:$C,A19,'Tabulka budov a podlaží'!$H:$H,AY$3)</f>
        <v>0</v>
      </c>
      <c r="AZ19" s="36">
        <f>COUNTIFS('Tabulka budov a podlaží'!$C:$C,'Cenová nabídka'!$A19,'Tabulka budov a podlaží'!$H:$H,'Cenová nabídka'!AY$3)</f>
        <v>0</v>
      </c>
      <c r="BA19" s="37">
        <f t="shared" si="24"/>
        <v>0</v>
      </c>
      <c r="BB19" s="42">
        <f t="shared" si="25"/>
        <v>0</v>
      </c>
      <c r="BC19" s="41">
        <f>SUMIFS('Tabulka budov a podlaží'!$G:$G,'Tabulka budov a podlaží'!$C:$C,A19,'Tabulka budov a podlaží'!$H:$H,BC$3)</f>
        <v>0</v>
      </c>
      <c r="BD19" s="36">
        <f>COUNTIFS('Tabulka budov a podlaží'!$C:$C,'Cenová nabídka'!$A19,'Tabulka budov a podlaží'!$H:$H,'Cenová nabídka'!BC$3)</f>
        <v>0</v>
      </c>
      <c r="BE19" s="37">
        <f t="shared" si="26"/>
        <v>0</v>
      </c>
      <c r="BF19" s="42">
        <f t="shared" si="27"/>
        <v>0</v>
      </c>
      <c r="BG19" s="41">
        <f>SUMIFS('Tabulka budov a podlaží'!$G:$G,'Tabulka budov a podlaží'!$C:$C,A19,'Tabulka budov a podlaží'!$H:$H,BG$3)</f>
        <v>0</v>
      </c>
      <c r="BH19" s="36">
        <f>COUNTIFS('Tabulka budov a podlaží'!$C:$C,'Cenová nabídka'!$A19,'Tabulka budov a podlaží'!$H:$H,'Cenová nabídka'!BG$3)</f>
        <v>0</v>
      </c>
      <c r="BI19" s="37">
        <f t="shared" si="28"/>
        <v>0</v>
      </c>
      <c r="BJ19" s="42">
        <f t="shared" si="29"/>
        <v>0</v>
      </c>
      <c r="BK19" s="41">
        <f>SUMIFS('Tabulka budov a podlaží'!$G:$G,'Tabulka budov a podlaží'!$C:$C,A19,'Tabulka budov a podlaží'!$H:$H,BK$3)</f>
        <v>0</v>
      </c>
      <c r="BL19" s="36">
        <f>COUNTIFS('Tabulka budov a podlaží'!$C:$C,'Cenová nabídka'!$A19,'Tabulka budov a podlaží'!$H:$H,'Cenová nabídka'!BK$3)</f>
        <v>0</v>
      </c>
      <c r="BM19" s="37">
        <f t="shared" si="30"/>
        <v>0</v>
      </c>
      <c r="BN19" s="42">
        <f t="shared" si="31"/>
        <v>0</v>
      </c>
      <c r="BO19" s="41">
        <f>SUMIFS('Tabulka budov a podlaží'!$G:$G,'Tabulka budov a podlaží'!$C:$C,A19,'Tabulka budov a podlaží'!$H:$H,BO$3)</f>
        <v>0</v>
      </c>
      <c r="BP19" s="36">
        <f>COUNTIFS('Tabulka budov a podlaží'!$C:$C,'Cenová nabídka'!$A19,'Tabulka budov a podlaží'!$H:$H,'Cenová nabídka'!BO$3)</f>
        <v>0</v>
      </c>
      <c r="BQ19" s="37">
        <f t="shared" si="32"/>
        <v>0</v>
      </c>
      <c r="BR19" s="42">
        <f t="shared" si="33"/>
        <v>0</v>
      </c>
      <c r="BS19" s="41">
        <f>SUMIFS('Tabulka budov a podlaží'!$G:$G,'Tabulka budov a podlaží'!$C:$C,A19,'Tabulka budov a podlaží'!$H:$H,BS$3)</f>
        <v>0</v>
      </c>
      <c r="BT19" s="36">
        <f>COUNTIFS('Tabulka budov a podlaží'!$C:$C,'Cenová nabídka'!$A19,'Tabulka budov a podlaží'!$H:$H,'Cenová nabídka'!BS$3)</f>
        <v>0</v>
      </c>
      <c r="BU19" s="37">
        <f t="shared" si="34"/>
        <v>0</v>
      </c>
      <c r="BV19" s="42">
        <f t="shared" si="35"/>
        <v>0</v>
      </c>
    </row>
    <row r="20" spans="1:74" x14ac:dyDescent="0.2">
      <c r="A20" s="48" t="s">
        <v>461</v>
      </c>
      <c r="B20" s="33">
        <f t="shared" si="0"/>
        <v>0</v>
      </c>
      <c r="C20" s="34">
        <f t="shared" si="1"/>
        <v>0</v>
      </c>
      <c r="D20" s="33">
        <f>SUMIF('Tabulka budov a podlaží'!C:C,A20,'Tabulka budov a podlaží'!G:G)</f>
        <v>920.09999999999968</v>
      </c>
      <c r="E20" s="49">
        <f>COUNTIFS('Tabulka budov a podlaží'!$C:$C,'Cenová nabídka'!$A20)</f>
        <v>66</v>
      </c>
      <c r="F20" s="41">
        <f>SUMIFS('Tabulka budov a podlaží'!$G:$G,'Tabulka budov a podlaží'!$C:$C,A20,'Tabulka budov a podlaží'!$H:$H,F$3)</f>
        <v>605.49999999999977</v>
      </c>
      <c r="G20" s="36">
        <f>COUNTIFS('Tabulka budov a podlaží'!$C:$C,'Cenová nabídka'!$A20,'Tabulka budov a podlaží'!$H:$H,'Cenová nabídka'!F$3)</f>
        <v>40</v>
      </c>
      <c r="H20" s="37">
        <f t="shared" si="3"/>
        <v>0</v>
      </c>
      <c r="I20" s="42">
        <f t="shared" si="4"/>
        <v>0</v>
      </c>
      <c r="J20" s="41">
        <f>SUMIFS('Tabulka budov a podlaží'!$G:$G,'Tabulka budov a podlaží'!$C:$C,A20,'Tabulka budov a podlaží'!$H:$H,J$3)</f>
        <v>0</v>
      </c>
      <c r="K20" s="36">
        <f>COUNTIFS('Tabulka budov a podlaží'!$C:$C,'Cenová nabídka'!$A20,'Tabulka budov a podlaží'!$H:$H,'Cenová nabídka'!J$3)</f>
        <v>0</v>
      </c>
      <c r="L20" s="37">
        <f t="shared" si="5"/>
        <v>0</v>
      </c>
      <c r="M20" s="42">
        <f t="shared" si="6"/>
        <v>0</v>
      </c>
      <c r="N20" s="41">
        <f>SUMIFS('Tabulka budov a podlaží'!$G:$G,'Tabulka budov a podlaží'!$C:$C,A20,'Tabulka budov a podlaží'!$H:$H,N$3)</f>
        <v>0</v>
      </c>
      <c r="O20" s="36">
        <f>COUNTIFS('Tabulka budov a podlaží'!$C:$C,'Cenová nabídka'!$A20,'Tabulka budov a podlaží'!$H:$H,'Cenová nabídka'!N$3)</f>
        <v>0</v>
      </c>
      <c r="P20" s="37">
        <f t="shared" si="7"/>
        <v>0</v>
      </c>
      <c r="Q20" s="42">
        <f t="shared" si="8"/>
        <v>0</v>
      </c>
      <c r="R20" s="41">
        <f>SUMIFS('Tabulka budov a podlaží'!$G:$G,'Tabulka budov a podlaží'!$C:$C,A20,'Tabulka budov a podlaží'!$H:$H,R$3)</f>
        <v>197.79999999999998</v>
      </c>
      <c r="S20" s="36">
        <f>COUNTIFS('Tabulka budov a podlaží'!$C:$C,'Cenová nabídka'!$A20,'Tabulka budov a podlaží'!$H:$H,'Cenová nabídka'!R$3)</f>
        <v>10</v>
      </c>
      <c r="T20" s="37">
        <f t="shared" si="9"/>
        <v>0</v>
      </c>
      <c r="U20" s="42">
        <f t="shared" si="10"/>
        <v>0</v>
      </c>
      <c r="V20" s="41">
        <f>SUMIFS('Tabulka budov a podlaží'!$G:$G,'Tabulka budov a podlaží'!$C:$C,A20,'Tabulka budov a podlaží'!$H:$H,V$3)</f>
        <v>0</v>
      </c>
      <c r="W20" s="35"/>
      <c r="X20" s="36">
        <f>COUNTIFS('Tabulka budov a podlaží'!$C:$C,'Cenová nabídka'!$A20,'Tabulka budov a podlaží'!$H:$H,'Cenová nabídka'!V$3)</f>
        <v>0</v>
      </c>
      <c r="Y20" s="37">
        <f t="shared" si="11"/>
        <v>0</v>
      </c>
      <c r="Z20" s="42">
        <f t="shared" si="12"/>
        <v>0</v>
      </c>
      <c r="AA20" s="41">
        <f>SUMIFS('Tabulka budov a podlaží'!$G:$G,'Tabulka budov a podlaží'!$C:$C,A20,'Tabulka budov a podlaží'!$H:$H,AA$3)</f>
        <v>18.2</v>
      </c>
      <c r="AB20" s="36">
        <f>COUNTIFS('Tabulka budov a podlaží'!$C:$C,'Cenová nabídka'!$A20,'Tabulka budov a podlaží'!$H:$H,'Cenová nabídka'!AA$3)</f>
        <v>1</v>
      </c>
      <c r="AC20" s="37">
        <f t="shared" si="13"/>
        <v>0</v>
      </c>
      <c r="AD20" s="42">
        <f t="shared" si="14"/>
        <v>0</v>
      </c>
      <c r="AE20" s="41">
        <f>SUMIFS('Tabulka budov a podlaží'!$G:$G,'Tabulka budov a podlaží'!$C:$C,A20,'Tabulka budov a podlaží'!$H:$H,AE$3)</f>
        <v>0</v>
      </c>
      <c r="AF20" s="36">
        <f>COUNTIFS('Tabulka budov a podlaží'!$C:$C,'Cenová nabídka'!$A20,'Tabulka budov a podlaží'!$H:$H,'Cenová nabídka'!AE$3)</f>
        <v>0</v>
      </c>
      <c r="AG20" s="37">
        <f t="shared" si="15"/>
        <v>0</v>
      </c>
      <c r="AH20" s="42">
        <f t="shared" si="16"/>
        <v>0</v>
      </c>
      <c r="AI20" s="41">
        <f>SUMIFS('Tabulka budov a podlaží'!$G:$G,'Tabulka budov a podlaží'!$C:$C,A20,'Tabulka budov a podlaží'!$H:$H,AI$3)</f>
        <v>0</v>
      </c>
      <c r="AJ20" s="36">
        <f>COUNTIFS('Tabulka budov a podlaží'!$C:$C,'Cenová nabídka'!$A20,'Tabulka budov a podlaží'!$H:$H,'Cenová nabídka'!AI$3)</f>
        <v>0</v>
      </c>
      <c r="AK20" s="37">
        <f t="shared" si="17"/>
        <v>0</v>
      </c>
      <c r="AL20" s="42">
        <f t="shared" si="18"/>
        <v>0</v>
      </c>
      <c r="AM20" s="41">
        <f>SUMIFS('Tabulka budov a podlaží'!$G:$G,'Tabulka budov a podlaží'!$C:$C,A20,'Tabulka budov a podlaží'!$H:$H,AM$3)</f>
        <v>45</v>
      </c>
      <c r="AN20" s="36">
        <f>COUNTIFS('Tabulka budov a podlaží'!$C:$C,'Cenová nabídka'!$A20,'Tabulka budov a podlaží'!$H:$H,'Cenová nabídka'!AM$3)</f>
        <v>2</v>
      </c>
      <c r="AO20" s="37">
        <f t="shared" si="19"/>
        <v>0</v>
      </c>
      <c r="AP20" s="42">
        <f t="shared" si="20"/>
        <v>0</v>
      </c>
      <c r="AQ20" s="41">
        <f>SUMIFS('Tabulka budov a podlaží'!$G:$G,'Tabulka budov a podlaží'!$C:$C,A20,'Tabulka budov a podlaží'!$H:$H,AQ$3)</f>
        <v>0</v>
      </c>
      <c r="AR20" s="36">
        <f>COUNTIFS('Tabulka budov a podlaží'!$C:$C,'Cenová nabídka'!$A20,'Tabulka budov a podlaží'!$H:$H,'Cenová nabídka'!AQ$3)</f>
        <v>0</v>
      </c>
      <c r="AS20" s="37">
        <f t="shared" si="21"/>
        <v>0</v>
      </c>
      <c r="AT20" s="42">
        <f t="shared" si="22"/>
        <v>0</v>
      </c>
      <c r="AU20" s="41">
        <f>SUMIFS('Tabulka budov a podlaží'!$G:$G,'Tabulka budov a podlaží'!$C:$C,A20,'Tabulka budov a podlaží'!$H:$H,AU$3)</f>
        <v>0</v>
      </c>
      <c r="AV20" s="36">
        <f>COUNTIFS('Tabulka budov a podlaží'!$C:$C,'Cenová nabídka'!$A20,'Tabulka budov a podlaží'!$H:$H,'Cenová nabídka'!AU$3)</f>
        <v>0</v>
      </c>
      <c r="AW20" s="37">
        <f t="shared" si="2"/>
        <v>0</v>
      </c>
      <c r="AX20" s="42">
        <f t="shared" si="23"/>
        <v>0</v>
      </c>
      <c r="AY20" s="41">
        <f>SUMIFS('Tabulka budov a podlaží'!$G:$G,'Tabulka budov a podlaží'!$C:$C,A20,'Tabulka budov a podlaží'!$H:$H,AY$3)</f>
        <v>11.1</v>
      </c>
      <c r="AZ20" s="36">
        <f>COUNTIFS('Tabulka budov a podlaží'!$C:$C,'Cenová nabídka'!$A20,'Tabulka budov a podlaží'!$H:$H,'Cenová nabídka'!AY$3)</f>
        <v>2</v>
      </c>
      <c r="BA20" s="37">
        <f t="shared" si="24"/>
        <v>0</v>
      </c>
      <c r="BB20" s="42">
        <f t="shared" si="25"/>
        <v>0</v>
      </c>
      <c r="BC20" s="41">
        <f>SUMIFS('Tabulka budov a podlaží'!$G:$G,'Tabulka budov a podlaží'!$C:$C,A20,'Tabulka budov a podlaží'!$H:$H,BC$3)</f>
        <v>30.6</v>
      </c>
      <c r="BD20" s="36">
        <f>COUNTIFS('Tabulka budov a podlaží'!$C:$C,'Cenová nabídka'!$A20,'Tabulka budov a podlaží'!$H:$H,'Cenová nabídka'!BC$3)</f>
        <v>8</v>
      </c>
      <c r="BE20" s="37">
        <f t="shared" si="26"/>
        <v>0</v>
      </c>
      <c r="BF20" s="42">
        <f t="shared" si="27"/>
        <v>0</v>
      </c>
      <c r="BG20" s="41">
        <f>SUMIFS('Tabulka budov a podlaží'!$G:$G,'Tabulka budov a podlaží'!$C:$C,A20,'Tabulka budov a podlaží'!$H:$H,BG$3)</f>
        <v>0</v>
      </c>
      <c r="BH20" s="36">
        <f>COUNTIFS('Tabulka budov a podlaží'!$C:$C,'Cenová nabídka'!$A20,'Tabulka budov a podlaží'!$H:$H,'Cenová nabídka'!BG$3)</f>
        <v>0</v>
      </c>
      <c r="BI20" s="37">
        <f t="shared" si="28"/>
        <v>0</v>
      </c>
      <c r="BJ20" s="42">
        <f t="shared" si="29"/>
        <v>0</v>
      </c>
      <c r="BK20" s="41">
        <f>SUMIFS('Tabulka budov a podlaží'!$G:$G,'Tabulka budov a podlaží'!$C:$C,A20,'Tabulka budov a podlaží'!$H:$H,BK$3)</f>
        <v>0</v>
      </c>
      <c r="BL20" s="36">
        <f>COUNTIFS('Tabulka budov a podlaží'!$C:$C,'Cenová nabídka'!$A20,'Tabulka budov a podlaží'!$H:$H,'Cenová nabídka'!BK$3)</f>
        <v>0</v>
      </c>
      <c r="BM20" s="37">
        <f t="shared" si="30"/>
        <v>0</v>
      </c>
      <c r="BN20" s="42">
        <f t="shared" si="31"/>
        <v>0</v>
      </c>
      <c r="BO20" s="41">
        <f>SUMIFS('Tabulka budov a podlaží'!$G:$G,'Tabulka budov a podlaží'!$C:$C,A20,'Tabulka budov a podlaží'!$H:$H,BO$3)</f>
        <v>0</v>
      </c>
      <c r="BP20" s="36">
        <f>COUNTIFS('Tabulka budov a podlaží'!$C:$C,'Cenová nabídka'!$A20,'Tabulka budov a podlaží'!$H:$H,'Cenová nabídka'!BO$3)</f>
        <v>0</v>
      </c>
      <c r="BQ20" s="37">
        <f t="shared" si="32"/>
        <v>0</v>
      </c>
      <c r="BR20" s="42">
        <f t="shared" si="33"/>
        <v>0</v>
      </c>
      <c r="BS20" s="41">
        <f>SUMIFS('Tabulka budov a podlaží'!$G:$G,'Tabulka budov a podlaží'!$C:$C,A20,'Tabulka budov a podlaží'!$H:$H,BS$3)</f>
        <v>11.9</v>
      </c>
      <c r="BT20" s="36">
        <f>COUNTIFS('Tabulka budov a podlaží'!$C:$C,'Cenová nabídka'!$A20,'Tabulka budov a podlaží'!$H:$H,'Cenová nabídka'!BS$3)</f>
        <v>3</v>
      </c>
      <c r="BU20" s="37">
        <f t="shared" si="34"/>
        <v>0</v>
      </c>
      <c r="BV20" s="42">
        <f t="shared" si="35"/>
        <v>0</v>
      </c>
    </row>
    <row r="21" spans="1:74" x14ac:dyDescent="0.2">
      <c r="A21" s="48" t="s">
        <v>747</v>
      </c>
      <c r="B21" s="33">
        <f t="shared" si="0"/>
        <v>0</v>
      </c>
      <c r="C21" s="34">
        <f t="shared" si="1"/>
        <v>0</v>
      </c>
      <c r="D21" s="33">
        <f>SUMIF('Tabulka budov a podlaží'!C:C,A21,'Tabulka budov a podlaží'!G:G)</f>
        <v>306.44</v>
      </c>
      <c r="E21" s="49">
        <f>COUNTIFS('Tabulka budov a podlaží'!$C:$C,'Cenová nabídka'!$A21)</f>
        <v>33</v>
      </c>
      <c r="F21" s="41">
        <f>SUMIFS('Tabulka budov a podlaží'!$G:$G,'Tabulka budov a podlaží'!$C:$C,A21,'Tabulka budov a podlaží'!$H:$H,F$3)</f>
        <v>0</v>
      </c>
      <c r="G21" s="36">
        <f>COUNTIFS('Tabulka budov a podlaží'!$C:$C,'Cenová nabídka'!$A21,'Tabulka budov a podlaží'!$H:$H,'Cenová nabídka'!F$3)</f>
        <v>0</v>
      </c>
      <c r="H21" s="37">
        <f t="shared" si="3"/>
        <v>0</v>
      </c>
      <c r="I21" s="42">
        <f t="shared" si="4"/>
        <v>0</v>
      </c>
      <c r="J21" s="41">
        <f>SUMIFS('Tabulka budov a podlaží'!$G:$G,'Tabulka budov a podlaží'!$C:$C,A21,'Tabulka budov a podlaží'!$H:$H,J$3)</f>
        <v>21.85</v>
      </c>
      <c r="K21" s="36">
        <f>COUNTIFS('Tabulka budov a podlaží'!$C:$C,'Cenová nabídka'!$A21,'Tabulka budov a podlaží'!$H:$H,'Cenová nabídka'!J$3)</f>
        <v>11</v>
      </c>
      <c r="L21" s="37">
        <f t="shared" si="5"/>
        <v>0</v>
      </c>
      <c r="M21" s="42">
        <f t="shared" si="6"/>
        <v>0</v>
      </c>
      <c r="N21" s="41">
        <f>SUMIFS('Tabulka budov a podlaží'!$G:$G,'Tabulka budov a podlaží'!$C:$C,A21,'Tabulka budov a podlaží'!$H:$H,N$3)</f>
        <v>125.955</v>
      </c>
      <c r="O21" s="36">
        <f>COUNTIFS('Tabulka budov a podlaží'!$C:$C,'Cenová nabídka'!$A21,'Tabulka budov a podlaží'!$H:$H,'Cenová nabídka'!N$3)</f>
        <v>6</v>
      </c>
      <c r="P21" s="37">
        <f t="shared" si="7"/>
        <v>0</v>
      </c>
      <c r="Q21" s="42">
        <f t="shared" si="8"/>
        <v>0</v>
      </c>
      <c r="R21" s="41">
        <f>SUMIFS('Tabulka budov a podlaží'!$G:$G,'Tabulka budov a podlaží'!$C:$C,A21,'Tabulka budov a podlaží'!$H:$H,R$3)</f>
        <v>37.200000000000003</v>
      </c>
      <c r="S21" s="36">
        <f>COUNTIFS('Tabulka budov a podlaží'!$C:$C,'Cenová nabídka'!$A21,'Tabulka budov a podlaží'!$H:$H,'Cenová nabídka'!R$3)</f>
        <v>3</v>
      </c>
      <c r="T21" s="37">
        <f t="shared" si="9"/>
        <v>0</v>
      </c>
      <c r="U21" s="42">
        <f t="shared" si="10"/>
        <v>0</v>
      </c>
      <c r="V21" s="41">
        <f>SUMIFS('Tabulka budov a podlaží'!$G:$G,'Tabulka budov a podlaží'!$C:$C,A21,'Tabulka budov a podlaží'!$H:$H,V$3)</f>
        <v>0</v>
      </c>
      <c r="W21" s="35"/>
      <c r="X21" s="36">
        <f>COUNTIFS('Tabulka budov a podlaží'!$C:$C,'Cenová nabídka'!$A21,'Tabulka budov a podlaží'!$H:$H,'Cenová nabídka'!V$3)</f>
        <v>0</v>
      </c>
      <c r="Y21" s="37">
        <f t="shared" si="11"/>
        <v>0</v>
      </c>
      <c r="Z21" s="42">
        <f t="shared" si="12"/>
        <v>0</v>
      </c>
      <c r="AA21" s="41">
        <f>SUMIFS('Tabulka budov a podlaží'!$G:$G,'Tabulka budov a podlaží'!$C:$C,A21,'Tabulka budov a podlaží'!$H:$H,AA$3)</f>
        <v>0</v>
      </c>
      <c r="AB21" s="36">
        <f>COUNTIFS('Tabulka budov a podlaží'!$C:$C,'Cenová nabídka'!$A21,'Tabulka budov a podlaží'!$H:$H,'Cenová nabídka'!AA$3)</f>
        <v>0</v>
      </c>
      <c r="AC21" s="37">
        <f t="shared" si="13"/>
        <v>0</v>
      </c>
      <c r="AD21" s="42">
        <f t="shared" si="14"/>
        <v>0</v>
      </c>
      <c r="AE21" s="41">
        <f>SUMIFS('Tabulka budov a podlaží'!$G:$G,'Tabulka budov a podlaží'!$C:$C,A21,'Tabulka budov a podlaží'!$H:$H,AE$3)</f>
        <v>0</v>
      </c>
      <c r="AF21" s="36">
        <f>COUNTIFS('Tabulka budov a podlaží'!$C:$C,'Cenová nabídka'!$A21,'Tabulka budov a podlaží'!$H:$H,'Cenová nabídka'!AE$3)</f>
        <v>0</v>
      </c>
      <c r="AG21" s="37">
        <f t="shared" si="15"/>
        <v>0</v>
      </c>
      <c r="AH21" s="42">
        <f t="shared" si="16"/>
        <v>0</v>
      </c>
      <c r="AI21" s="41">
        <f>SUMIFS('Tabulka budov a podlaží'!$G:$G,'Tabulka budov a podlaží'!$C:$C,A21,'Tabulka budov a podlaží'!$H:$H,AI$3)</f>
        <v>0</v>
      </c>
      <c r="AJ21" s="36">
        <f>COUNTIFS('Tabulka budov a podlaží'!$C:$C,'Cenová nabídka'!$A21,'Tabulka budov a podlaží'!$H:$H,'Cenová nabídka'!AI$3)</f>
        <v>0</v>
      </c>
      <c r="AK21" s="37">
        <f t="shared" si="17"/>
        <v>0</v>
      </c>
      <c r="AL21" s="42">
        <f t="shared" si="18"/>
        <v>0</v>
      </c>
      <c r="AM21" s="41">
        <f>SUMIFS('Tabulka budov a podlaží'!$G:$G,'Tabulka budov a podlaží'!$C:$C,A21,'Tabulka budov a podlaží'!$H:$H,AM$3)</f>
        <v>0</v>
      </c>
      <c r="AN21" s="36">
        <f>COUNTIFS('Tabulka budov a podlaží'!$C:$C,'Cenová nabídka'!$A21,'Tabulka budov a podlaží'!$H:$H,'Cenová nabídka'!AM$3)</f>
        <v>0</v>
      </c>
      <c r="AO21" s="37">
        <f t="shared" si="19"/>
        <v>0</v>
      </c>
      <c r="AP21" s="42">
        <f t="shared" si="20"/>
        <v>0</v>
      </c>
      <c r="AQ21" s="41">
        <f>SUMIFS('Tabulka budov a podlaží'!$G:$G,'Tabulka budov a podlaží'!$C:$C,A21,'Tabulka budov a podlaží'!$H:$H,AQ$3)</f>
        <v>0</v>
      </c>
      <c r="AR21" s="36">
        <f>COUNTIFS('Tabulka budov a podlaží'!$C:$C,'Cenová nabídka'!$A21,'Tabulka budov a podlaží'!$H:$H,'Cenová nabídka'!AQ$3)</f>
        <v>0</v>
      </c>
      <c r="AS21" s="37">
        <f t="shared" si="21"/>
        <v>0</v>
      </c>
      <c r="AT21" s="42">
        <f t="shared" si="22"/>
        <v>0</v>
      </c>
      <c r="AU21" s="41">
        <f>SUMIFS('Tabulka budov a podlaží'!$G:$G,'Tabulka budov a podlaží'!$C:$C,A21,'Tabulka budov a podlaží'!$H:$H,AU$3)</f>
        <v>0</v>
      </c>
      <c r="AV21" s="36">
        <f>COUNTIFS('Tabulka budov a podlaží'!$C:$C,'Cenová nabídka'!$A21,'Tabulka budov a podlaží'!$H:$H,'Cenová nabídka'!AU$3)</f>
        <v>0</v>
      </c>
      <c r="AW21" s="37">
        <f t="shared" si="2"/>
        <v>0</v>
      </c>
      <c r="AX21" s="42">
        <f t="shared" si="23"/>
        <v>0</v>
      </c>
      <c r="AY21" s="41">
        <f>SUMIFS('Tabulka budov a podlaží'!$G:$G,'Tabulka budov a podlaží'!$C:$C,A21,'Tabulka budov a podlaží'!$H:$H,AY$3)</f>
        <v>1.575</v>
      </c>
      <c r="AZ21" s="36">
        <f>COUNTIFS('Tabulka budov a podlaží'!$C:$C,'Cenová nabídka'!$A21,'Tabulka budov a podlaží'!$H:$H,'Cenová nabídka'!AY$3)</f>
        <v>1</v>
      </c>
      <c r="BA21" s="37">
        <f t="shared" si="24"/>
        <v>0</v>
      </c>
      <c r="BB21" s="42">
        <f t="shared" si="25"/>
        <v>0</v>
      </c>
      <c r="BC21" s="41">
        <f>SUMIFS('Tabulka budov a podlaží'!$G:$G,'Tabulka budov a podlaží'!$C:$C,A21,'Tabulka budov a podlaží'!$H:$H,BC$3)</f>
        <v>33.04</v>
      </c>
      <c r="BD21" s="36">
        <f>COUNTIFS('Tabulka budov a podlaží'!$C:$C,'Cenová nabídka'!$A21,'Tabulka budov a podlaží'!$H:$H,'Cenová nabídka'!BC$3)</f>
        <v>7</v>
      </c>
      <c r="BE21" s="37">
        <f t="shared" si="26"/>
        <v>0</v>
      </c>
      <c r="BF21" s="42">
        <f t="shared" si="27"/>
        <v>0</v>
      </c>
      <c r="BG21" s="41">
        <f>SUMIFS('Tabulka budov a podlaží'!$G:$G,'Tabulka budov a podlaží'!$C:$C,A21,'Tabulka budov a podlaží'!$H:$H,BG$3)</f>
        <v>0</v>
      </c>
      <c r="BH21" s="36">
        <f>COUNTIFS('Tabulka budov a podlaží'!$C:$C,'Cenová nabídka'!$A21,'Tabulka budov a podlaží'!$H:$H,'Cenová nabídka'!BG$3)</f>
        <v>0</v>
      </c>
      <c r="BI21" s="37">
        <f t="shared" si="28"/>
        <v>0</v>
      </c>
      <c r="BJ21" s="42">
        <f t="shared" si="29"/>
        <v>0</v>
      </c>
      <c r="BK21" s="41">
        <f>SUMIFS('Tabulka budov a podlaží'!$G:$G,'Tabulka budov a podlaží'!$C:$C,A21,'Tabulka budov a podlaží'!$H:$H,BK$3)</f>
        <v>0</v>
      </c>
      <c r="BL21" s="36">
        <f>COUNTIFS('Tabulka budov a podlaží'!$C:$C,'Cenová nabídka'!$A21,'Tabulka budov a podlaží'!$H:$H,'Cenová nabídka'!BK$3)</f>
        <v>0</v>
      </c>
      <c r="BM21" s="37">
        <f t="shared" si="30"/>
        <v>0</v>
      </c>
      <c r="BN21" s="42">
        <f t="shared" si="31"/>
        <v>0</v>
      </c>
      <c r="BO21" s="41">
        <f>SUMIFS('Tabulka budov a podlaží'!$G:$G,'Tabulka budov a podlaží'!$C:$C,A21,'Tabulka budov a podlaží'!$H:$H,BO$3)</f>
        <v>0</v>
      </c>
      <c r="BP21" s="36">
        <f>COUNTIFS('Tabulka budov a podlaží'!$C:$C,'Cenová nabídka'!$A21,'Tabulka budov a podlaží'!$H:$H,'Cenová nabídka'!BO$3)</f>
        <v>0</v>
      </c>
      <c r="BQ21" s="37">
        <f t="shared" si="32"/>
        <v>0</v>
      </c>
      <c r="BR21" s="42">
        <f t="shared" si="33"/>
        <v>0</v>
      </c>
      <c r="BS21" s="41">
        <f>SUMIFS('Tabulka budov a podlaží'!$G:$G,'Tabulka budov a podlaží'!$C:$C,A21,'Tabulka budov a podlaží'!$H:$H,BS$3)</f>
        <v>86.82</v>
      </c>
      <c r="BT21" s="36">
        <f>COUNTIFS('Tabulka budov a podlaží'!$C:$C,'Cenová nabídka'!$A21,'Tabulka budov a podlaží'!$H:$H,'Cenová nabídka'!BS$3)</f>
        <v>5</v>
      </c>
      <c r="BU21" s="37">
        <f t="shared" si="34"/>
        <v>0</v>
      </c>
      <c r="BV21" s="42">
        <f t="shared" si="35"/>
        <v>0</v>
      </c>
    </row>
    <row r="22" spans="1:74" x14ac:dyDescent="0.2">
      <c r="A22" s="48" t="s">
        <v>579</v>
      </c>
      <c r="B22" s="33">
        <f t="shared" si="0"/>
        <v>0</v>
      </c>
      <c r="C22" s="34">
        <f t="shared" si="1"/>
        <v>0</v>
      </c>
      <c r="D22" s="33">
        <f>SUMIF('Tabulka budov a podlaží'!C:C,A22,'Tabulka budov a podlaží'!G:G)</f>
        <v>808.24</v>
      </c>
      <c r="E22" s="49">
        <f>COUNTIFS('Tabulka budov a podlaží'!$C:$C,'Cenová nabídka'!$A22)</f>
        <v>46</v>
      </c>
      <c r="F22" s="41">
        <f>SUMIFS('Tabulka budov a podlaží'!$G:$G,'Tabulka budov a podlaží'!$C:$C,A22,'Tabulka budov a podlaží'!$H:$H,F$3)</f>
        <v>438.97999999999996</v>
      </c>
      <c r="G22" s="36">
        <f>COUNTIFS('Tabulka budov a podlaží'!$C:$C,'Cenová nabídka'!$A22,'Tabulka budov a podlaží'!$H:$H,'Cenová nabídka'!F$3)</f>
        <v>27</v>
      </c>
      <c r="H22" s="37">
        <f t="shared" si="3"/>
        <v>0</v>
      </c>
      <c r="I22" s="42">
        <f t="shared" si="4"/>
        <v>0</v>
      </c>
      <c r="J22" s="41">
        <f>SUMIFS('Tabulka budov a podlaží'!$G:$G,'Tabulka budov a podlaží'!$C:$C,A22,'Tabulka budov a podlaží'!$H:$H,J$3)</f>
        <v>102.37</v>
      </c>
      <c r="K22" s="36">
        <f>COUNTIFS('Tabulka budov a podlaží'!$C:$C,'Cenová nabídka'!$A22,'Tabulka budov a podlaží'!$H:$H,'Cenová nabídka'!J$3)</f>
        <v>5</v>
      </c>
      <c r="L22" s="37">
        <f t="shared" si="5"/>
        <v>0</v>
      </c>
      <c r="M22" s="42">
        <f t="shared" si="6"/>
        <v>0</v>
      </c>
      <c r="N22" s="41">
        <f>SUMIFS('Tabulka budov a podlaží'!$G:$G,'Tabulka budov a podlaží'!$C:$C,A22,'Tabulka budov a podlaží'!$H:$H,N$3)</f>
        <v>0</v>
      </c>
      <c r="O22" s="36">
        <f>COUNTIFS('Tabulka budov a podlaží'!$C:$C,'Cenová nabídka'!$A22,'Tabulka budov a podlaží'!$H:$H,'Cenová nabídka'!N$3)</f>
        <v>0</v>
      </c>
      <c r="P22" s="37">
        <f t="shared" si="7"/>
        <v>0</v>
      </c>
      <c r="Q22" s="42">
        <f t="shared" si="8"/>
        <v>0</v>
      </c>
      <c r="R22" s="41">
        <f>SUMIFS('Tabulka budov a podlaží'!$G:$G,'Tabulka budov a podlaží'!$C:$C,A22,'Tabulka budov a podlaží'!$H:$H,R$3)</f>
        <v>77.510000000000019</v>
      </c>
      <c r="S22" s="36">
        <f>COUNTIFS('Tabulka budov a podlaží'!$C:$C,'Cenová nabídka'!$A22,'Tabulka budov a podlaží'!$H:$H,'Cenová nabídka'!R$3)</f>
        <v>6</v>
      </c>
      <c r="T22" s="37">
        <f t="shared" si="9"/>
        <v>0</v>
      </c>
      <c r="U22" s="42">
        <f t="shared" si="10"/>
        <v>0</v>
      </c>
      <c r="V22" s="41">
        <f>SUMIFS('Tabulka budov a podlaží'!$G:$G,'Tabulka budov a podlaží'!$C:$C,A22,'Tabulka budov a podlaží'!$H:$H,V$3)</f>
        <v>0</v>
      </c>
      <c r="W22" s="35"/>
      <c r="X22" s="36">
        <f>COUNTIFS('Tabulka budov a podlaží'!$C:$C,'Cenová nabídka'!$A22,'Tabulka budov a podlaží'!$H:$H,'Cenová nabídka'!V$3)</f>
        <v>0</v>
      </c>
      <c r="Y22" s="37">
        <f t="shared" si="11"/>
        <v>0</v>
      </c>
      <c r="Z22" s="42">
        <f t="shared" si="12"/>
        <v>0</v>
      </c>
      <c r="AA22" s="41">
        <f>SUMIFS('Tabulka budov a podlaží'!$G:$G,'Tabulka budov a podlaží'!$C:$C,A22,'Tabulka budov a podlaží'!$H:$H,AA$3)</f>
        <v>145.51999999999998</v>
      </c>
      <c r="AB22" s="36">
        <f>COUNTIFS('Tabulka budov a podlaží'!$C:$C,'Cenová nabídka'!$A22,'Tabulka budov a podlaží'!$H:$H,'Cenová nabídka'!AA$3)</f>
        <v>3</v>
      </c>
      <c r="AC22" s="37">
        <f t="shared" si="13"/>
        <v>0</v>
      </c>
      <c r="AD22" s="42">
        <f t="shared" si="14"/>
        <v>0</v>
      </c>
      <c r="AE22" s="41">
        <f>SUMIFS('Tabulka budov a podlaží'!$G:$G,'Tabulka budov a podlaží'!$C:$C,A22,'Tabulka budov a podlaží'!$H:$H,AE$3)</f>
        <v>0</v>
      </c>
      <c r="AF22" s="36">
        <f>COUNTIFS('Tabulka budov a podlaží'!$C:$C,'Cenová nabídka'!$A22,'Tabulka budov a podlaží'!$H:$H,'Cenová nabídka'!AE$3)</f>
        <v>0</v>
      </c>
      <c r="AG22" s="37">
        <f t="shared" si="15"/>
        <v>0</v>
      </c>
      <c r="AH22" s="42">
        <f t="shared" si="16"/>
        <v>0</v>
      </c>
      <c r="AI22" s="41">
        <f>SUMIFS('Tabulka budov a podlaží'!$G:$G,'Tabulka budov a podlaží'!$C:$C,A22,'Tabulka budov a podlaží'!$H:$H,AI$3)</f>
        <v>0</v>
      </c>
      <c r="AJ22" s="36">
        <f>COUNTIFS('Tabulka budov a podlaží'!$C:$C,'Cenová nabídka'!$A22,'Tabulka budov a podlaží'!$H:$H,'Cenová nabídka'!AI$3)</f>
        <v>0</v>
      </c>
      <c r="AK22" s="37">
        <f t="shared" si="17"/>
        <v>0</v>
      </c>
      <c r="AL22" s="42">
        <f t="shared" si="18"/>
        <v>0</v>
      </c>
      <c r="AM22" s="41">
        <f>SUMIFS('Tabulka budov a podlaží'!$G:$G,'Tabulka budov a podlaží'!$C:$C,A22,'Tabulka budov a podlaží'!$H:$H,AM$3)</f>
        <v>0</v>
      </c>
      <c r="AN22" s="36">
        <f>COUNTIFS('Tabulka budov a podlaží'!$C:$C,'Cenová nabídka'!$A22,'Tabulka budov a podlaží'!$H:$H,'Cenová nabídka'!AM$3)</f>
        <v>0</v>
      </c>
      <c r="AO22" s="37">
        <f t="shared" si="19"/>
        <v>0</v>
      </c>
      <c r="AP22" s="42">
        <f t="shared" si="20"/>
        <v>0</v>
      </c>
      <c r="AQ22" s="41">
        <f>SUMIFS('Tabulka budov a podlaží'!$G:$G,'Tabulka budov a podlaží'!$C:$C,A22,'Tabulka budov a podlaží'!$H:$H,AQ$3)</f>
        <v>0</v>
      </c>
      <c r="AR22" s="36">
        <f>COUNTIFS('Tabulka budov a podlaží'!$C:$C,'Cenová nabídka'!$A22,'Tabulka budov a podlaží'!$H:$H,'Cenová nabídka'!AQ$3)</f>
        <v>0</v>
      </c>
      <c r="AS22" s="37">
        <f t="shared" si="21"/>
        <v>0</v>
      </c>
      <c r="AT22" s="42">
        <f t="shared" si="22"/>
        <v>0</v>
      </c>
      <c r="AU22" s="41">
        <f>SUMIFS('Tabulka budov a podlaží'!$G:$G,'Tabulka budov a podlaží'!$C:$C,A22,'Tabulka budov a podlaží'!$H:$H,AU$3)</f>
        <v>23.11</v>
      </c>
      <c r="AV22" s="36">
        <f>COUNTIFS('Tabulka budov a podlaží'!$C:$C,'Cenová nabídka'!$A22,'Tabulka budov a podlaží'!$H:$H,'Cenová nabídka'!AU$3)</f>
        <v>1</v>
      </c>
      <c r="AW22" s="37">
        <f t="shared" si="2"/>
        <v>0</v>
      </c>
      <c r="AX22" s="42">
        <f t="shared" si="23"/>
        <v>0</v>
      </c>
      <c r="AY22" s="41">
        <f>SUMIFS('Tabulka budov a podlaží'!$G:$G,'Tabulka budov a podlaží'!$C:$C,A22,'Tabulka budov a podlaží'!$H:$H,AY$3)</f>
        <v>4.05</v>
      </c>
      <c r="AZ22" s="36">
        <f>COUNTIFS('Tabulka budov a podlaží'!$C:$C,'Cenová nabídka'!$A22,'Tabulka budov a podlaží'!$H:$H,'Cenová nabídka'!AY$3)</f>
        <v>1</v>
      </c>
      <c r="BA22" s="37">
        <f t="shared" si="24"/>
        <v>0</v>
      </c>
      <c r="BB22" s="42">
        <f t="shared" si="25"/>
        <v>0</v>
      </c>
      <c r="BC22" s="41">
        <f>SUMIFS('Tabulka budov a podlaží'!$G:$G,'Tabulka budov a podlaží'!$C:$C,A22,'Tabulka budov a podlaží'!$H:$H,BC$3)</f>
        <v>16.700000000000003</v>
      </c>
      <c r="BD22" s="36">
        <f>COUNTIFS('Tabulka budov a podlaží'!$C:$C,'Cenová nabídka'!$A22,'Tabulka budov a podlaží'!$H:$H,'Cenová nabídka'!BC$3)</f>
        <v>3</v>
      </c>
      <c r="BE22" s="37">
        <f t="shared" si="26"/>
        <v>0</v>
      </c>
      <c r="BF22" s="42">
        <f t="shared" si="27"/>
        <v>0</v>
      </c>
      <c r="BG22" s="41">
        <f>SUMIFS('Tabulka budov a podlaží'!$G:$G,'Tabulka budov a podlaží'!$C:$C,A22,'Tabulka budov a podlaží'!$H:$H,BG$3)</f>
        <v>0</v>
      </c>
      <c r="BH22" s="36">
        <f>COUNTIFS('Tabulka budov a podlaží'!$C:$C,'Cenová nabídka'!$A22,'Tabulka budov a podlaží'!$H:$H,'Cenová nabídka'!BG$3)</f>
        <v>0</v>
      </c>
      <c r="BI22" s="37">
        <f t="shared" si="28"/>
        <v>0</v>
      </c>
      <c r="BJ22" s="42">
        <f t="shared" si="29"/>
        <v>0</v>
      </c>
      <c r="BK22" s="41">
        <f>SUMIFS('Tabulka budov a podlaží'!$G:$G,'Tabulka budov a podlaží'!$C:$C,A22,'Tabulka budov a podlaží'!$H:$H,BK$3)</f>
        <v>0</v>
      </c>
      <c r="BL22" s="36">
        <f>COUNTIFS('Tabulka budov a podlaží'!$C:$C,'Cenová nabídka'!$A22,'Tabulka budov a podlaží'!$H:$H,'Cenová nabídka'!BK$3)</f>
        <v>0</v>
      </c>
      <c r="BM22" s="37">
        <f t="shared" si="30"/>
        <v>0</v>
      </c>
      <c r="BN22" s="42">
        <f t="shared" si="31"/>
        <v>0</v>
      </c>
      <c r="BO22" s="41">
        <f>SUMIFS('Tabulka budov a podlaží'!$G:$G,'Tabulka budov a podlaží'!$C:$C,A22,'Tabulka budov a podlaží'!$H:$H,BO$3)</f>
        <v>0</v>
      </c>
      <c r="BP22" s="36">
        <f>COUNTIFS('Tabulka budov a podlaží'!$C:$C,'Cenová nabídka'!$A22,'Tabulka budov a podlaží'!$H:$H,'Cenová nabídka'!BO$3)</f>
        <v>0</v>
      </c>
      <c r="BQ22" s="37">
        <f t="shared" si="32"/>
        <v>0</v>
      </c>
      <c r="BR22" s="42">
        <f t="shared" si="33"/>
        <v>0</v>
      </c>
      <c r="BS22" s="41">
        <f>SUMIFS('Tabulka budov a podlaží'!$G:$G,'Tabulka budov a podlaží'!$C:$C,A22,'Tabulka budov a podlaží'!$H:$H,BS$3)</f>
        <v>0</v>
      </c>
      <c r="BT22" s="36">
        <f>COUNTIFS('Tabulka budov a podlaží'!$C:$C,'Cenová nabídka'!$A22,'Tabulka budov a podlaží'!$H:$H,'Cenová nabídka'!BS$3)</f>
        <v>0</v>
      </c>
      <c r="BU22" s="37">
        <f t="shared" si="34"/>
        <v>0</v>
      </c>
      <c r="BV22" s="42">
        <f t="shared" si="35"/>
        <v>0</v>
      </c>
    </row>
    <row r="23" spans="1:74" x14ac:dyDescent="0.2">
      <c r="A23" s="48" t="s">
        <v>580</v>
      </c>
      <c r="B23" s="33">
        <f t="shared" si="0"/>
        <v>0</v>
      </c>
      <c r="C23" s="34">
        <f t="shared" si="1"/>
        <v>0</v>
      </c>
      <c r="D23" s="33">
        <f>SUMIF('Tabulka budov a podlaží'!C:C,A23,'Tabulka budov a podlaží'!G:G)</f>
        <v>492.09999999999997</v>
      </c>
      <c r="E23" s="49">
        <f>COUNTIFS('Tabulka budov a podlaží'!$C:$C,'Cenová nabídka'!$A23)</f>
        <v>51</v>
      </c>
      <c r="F23" s="41">
        <f>SUMIFS('Tabulka budov a podlaží'!$G:$G,'Tabulka budov a podlaží'!$C:$C,A23,'Tabulka budov a podlaží'!$H:$H,F$3)</f>
        <v>0</v>
      </c>
      <c r="G23" s="36">
        <f>COUNTIFS('Tabulka budov a podlaží'!$C:$C,'Cenová nabídka'!$A23,'Tabulka budov a podlaží'!$H:$H,'Cenová nabídka'!F$3)</f>
        <v>0</v>
      </c>
      <c r="H23" s="37">
        <f t="shared" si="3"/>
        <v>0</v>
      </c>
      <c r="I23" s="42">
        <f t="shared" si="4"/>
        <v>0</v>
      </c>
      <c r="J23" s="41">
        <f>SUMIFS('Tabulka budov a podlaží'!$G:$G,'Tabulka budov a podlaží'!$C:$C,A23,'Tabulka budov a podlaží'!$H:$H,J$3)</f>
        <v>0</v>
      </c>
      <c r="K23" s="36">
        <f>COUNTIFS('Tabulka budov a podlaží'!$C:$C,'Cenová nabídka'!$A23,'Tabulka budov a podlaží'!$H:$H,'Cenová nabídka'!J$3)</f>
        <v>0</v>
      </c>
      <c r="L23" s="37">
        <f t="shared" si="5"/>
        <v>0</v>
      </c>
      <c r="M23" s="42">
        <f t="shared" si="6"/>
        <v>0</v>
      </c>
      <c r="N23" s="41">
        <f>SUMIFS('Tabulka budov a podlaží'!$G:$G,'Tabulka budov a podlaží'!$C:$C,A23,'Tabulka budov a podlaží'!$H:$H,N$3)</f>
        <v>0</v>
      </c>
      <c r="O23" s="36">
        <f>COUNTIFS('Tabulka budov a podlaží'!$C:$C,'Cenová nabídka'!$A23,'Tabulka budov a podlaží'!$H:$H,'Cenová nabídka'!N$3)</f>
        <v>0</v>
      </c>
      <c r="P23" s="37">
        <f t="shared" si="7"/>
        <v>0</v>
      </c>
      <c r="Q23" s="42">
        <f t="shared" si="8"/>
        <v>0</v>
      </c>
      <c r="R23" s="41">
        <f>SUMIFS('Tabulka budov a podlaží'!$G:$G,'Tabulka budov a podlaží'!$C:$C,A23,'Tabulka budov a podlaží'!$H:$H,R$3)</f>
        <v>45.7</v>
      </c>
      <c r="S23" s="36">
        <f>COUNTIFS('Tabulka budov a podlaží'!$C:$C,'Cenová nabídka'!$A23,'Tabulka budov a podlaží'!$H:$H,'Cenová nabídka'!R$3)</f>
        <v>3</v>
      </c>
      <c r="T23" s="37">
        <f t="shared" si="9"/>
        <v>0</v>
      </c>
      <c r="U23" s="42">
        <f t="shared" si="10"/>
        <v>0</v>
      </c>
      <c r="V23" s="41">
        <f>SUMIFS('Tabulka budov a podlaží'!$G:$G,'Tabulka budov a podlaží'!$C:$C,A23,'Tabulka budov a podlaží'!$H:$H,V$3)</f>
        <v>0</v>
      </c>
      <c r="W23" s="35"/>
      <c r="X23" s="36">
        <f>COUNTIFS('Tabulka budov a podlaží'!$C:$C,'Cenová nabídka'!$A23,'Tabulka budov a podlaží'!$H:$H,'Cenová nabídka'!V$3)</f>
        <v>0</v>
      </c>
      <c r="Y23" s="37">
        <f t="shared" si="11"/>
        <v>0</v>
      </c>
      <c r="Z23" s="42">
        <f t="shared" si="12"/>
        <v>0</v>
      </c>
      <c r="AA23" s="41">
        <f>SUMIFS('Tabulka budov a podlaží'!$G:$G,'Tabulka budov a podlaží'!$C:$C,A23,'Tabulka budov a podlaží'!$H:$H,AA$3)</f>
        <v>38.1</v>
      </c>
      <c r="AB23" s="36">
        <f>COUNTIFS('Tabulka budov a podlaží'!$C:$C,'Cenová nabídka'!$A23,'Tabulka budov a podlaží'!$H:$H,'Cenová nabídka'!AA$3)</f>
        <v>3</v>
      </c>
      <c r="AC23" s="37">
        <f t="shared" si="13"/>
        <v>0</v>
      </c>
      <c r="AD23" s="42">
        <f t="shared" si="14"/>
        <v>0</v>
      </c>
      <c r="AE23" s="41">
        <f>SUMIFS('Tabulka budov a podlaží'!$G:$G,'Tabulka budov a podlaží'!$C:$C,A23,'Tabulka budov a podlaží'!$H:$H,AE$3)</f>
        <v>0</v>
      </c>
      <c r="AF23" s="36">
        <f>COUNTIFS('Tabulka budov a podlaží'!$C:$C,'Cenová nabídka'!$A23,'Tabulka budov a podlaží'!$H:$H,'Cenová nabídka'!AE$3)</f>
        <v>0</v>
      </c>
      <c r="AG23" s="37">
        <f t="shared" si="15"/>
        <v>0</v>
      </c>
      <c r="AH23" s="42">
        <f t="shared" si="16"/>
        <v>0</v>
      </c>
      <c r="AI23" s="41">
        <f>SUMIFS('Tabulka budov a podlaží'!$G:$G,'Tabulka budov a podlaží'!$C:$C,A23,'Tabulka budov a podlaží'!$H:$H,AI$3)</f>
        <v>0</v>
      </c>
      <c r="AJ23" s="36">
        <f>COUNTIFS('Tabulka budov a podlaží'!$C:$C,'Cenová nabídka'!$A23,'Tabulka budov a podlaží'!$H:$H,'Cenová nabídka'!AI$3)</f>
        <v>0</v>
      </c>
      <c r="AK23" s="37">
        <f t="shared" si="17"/>
        <v>0</v>
      </c>
      <c r="AL23" s="42">
        <f t="shared" si="18"/>
        <v>0</v>
      </c>
      <c r="AM23" s="41">
        <f>SUMIFS('Tabulka budov a podlaží'!$G:$G,'Tabulka budov a podlaží'!$C:$C,A23,'Tabulka budov a podlaží'!$H:$H,AM$3)</f>
        <v>0</v>
      </c>
      <c r="AN23" s="36">
        <f>COUNTIFS('Tabulka budov a podlaží'!$C:$C,'Cenová nabídka'!$A23,'Tabulka budov a podlaží'!$H:$H,'Cenová nabídka'!AM$3)</f>
        <v>0</v>
      </c>
      <c r="AO23" s="37">
        <f t="shared" si="19"/>
        <v>0</v>
      </c>
      <c r="AP23" s="42">
        <f t="shared" si="20"/>
        <v>0</v>
      </c>
      <c r="AQ23" s="41">
        <f>SUMIFS('Tabulka budov a podlaží'!$G:$G,'Tabulka budov a podlaží'!$C:$C,A23,'Tabulka budov a podlaží'!$H:$H,AQ$3)</f>
        <v>0</v>
      </c>
      <c r="AR23" s="36">
        <f>COUNTIFS('Tabulka budov a podlaží'!$C:$C,'Cenová nabídka'!$A23,'Tabulka budov a podlaží'!$H:$H,'Cenová nabídka'!AQ$3)</f>
        <v>0</v>
      </c>
      <c r="AS23" s="37">
        <f t="shared" si="21"/>
        <v>0</v>
      </c>
      <c r="AT23" s="42">
        <f t="shared" si="22"/>
        <v>0</v>
      </c>
      <c r="AU23" s="41">
        <f>SUMIFS('Tabulka budov a podlaží'!$G:$G,'Tabulka budov a podlaží'!$C:$C,A23,'Tabulka budov a podlaží'!$H:$H,AU$3)</f>
        <v>0</v>
      </c>
      <c r="AV23" s="36">
        <f>COUNTIFS('Tabulka budov a podlaží'!$C:$C,'Cenová nabídka'!$A23,'Tabulka budov a podlaží'!$H:$H,'Cenová nabídka'!AU$3)</f>
        <v>0</v>
      </c>
      <c r="AW23" s="37">
        <f t="shared" si="2"/>
        <v>0</v>
      </c>
      <c r="AX23" s="42">
        <f t="shared" si="23"/>
        <v>0</v>
      </c>
      <c r="AY23" s="41">
        <f>SUMIFS('Tabulka budov a podlaží'!$G:$G,'Tabulka budov a podlaží'!$C:$C,A23,'Tabulka budov a podlaží'!$H:$H,AY$3)</f>
        <v>7.4</v>
      </c>
      <c r="AZ23" s="36">
        <f>COUNTIFS('Tabulka budov a podlaží'!$C:$C,'Cenová nabídka'!$A23,'Tabulka budov a podlaží'!$H:$H,'Cenová nabídka'!AY$3)</f>
        <v>3</v>
      </c>
      <c r="BA23" s="37">
        <f t="shared" si="24"/>
        <v>0</v>
      </c>
      <c r="BB23" s="42">
        <f t="shared" si="25"/>
        <v>0</v>
      </c>
      <c r="BC23" s="41">
        <f>SUMIFS('Tabulka budov a podlaží'!$G:$G,'Tabulka budov a podlaží'!$C:$C,A23,'Tabulka budov a podlaží'!$H:$H,BC$3)</f>
        <v>0</v>
      </c>
      <c r="BD23" s="36">
        <f>COUNTIFS('Tabulka budov a podlaží'!$C:$C,'Cenová nabídka'!$A23,'Tabulka budov a podlaží'!$H:$H,'Cenová nabídka'!BC$3)</f>
        <v>0</v>
      </c>
      <c r="BE23" s="37">
        <f t="shared" si="26"/>
        <v>0</v>
      </c>
      <c r="BF23" s="42">
        <f t="shared" si="27"/>
        <v>0</v>
      </c>
      <c r="BG23" s="41">
        <f>SUMIFS('Tabulka budov a podlaží'!$G:$G,'Tabulka budov a podlaží'!$C:$C,A23,'Tabulka budov a podlaží'!$H:$H,BG$3)</f>
        <v>0</v>
      </c>
      <c r="BH23" s="36">
        <f>COUNTIFS('Tabulka budov a podlaží'!$C:$C,'Cenová nabídka'!$A23,'Tabulka budov a podlaží'!$H:$H,'Cenová nabídka'!BG$3)</f>
        <v>0</v>
      </c>
      <c r="BI23" s="37">
        <f t="shared" si="28"/>
        <v>0</v>
      </c>
      <c r="BJ23" s="42">
        <f t="shared" si="29"/>
        <v>0</v>
      </c>
      <c r="BK23" s="41">
        <f>SUMIFS('Tabulka budov a podlaží'!$G:$G,'Tabulka budov a podlaží'!$C:$C,A23,'Tabulka budov a podlaží'!$H:$H,BK$3)</f>
        <v>0</v>
      </c>
      <c r="BL23" s="36">
        <f>COUNTIFS('Tabulka budov a podlaží'!$C:$C,'Cenová nabídka'!$A23,'Tabulka budov a podlaží'!$H:$H,'Cenová nabídka'!BK$3)</f>
        <v>0</v>
      </c>
      <c r="BM23" s="37">
        <f t="shared" si="30"/>
        <v>0</v>
      </c>
      <c r="BN23" s="42">
        <f t="shared" si="31"/>
        <v>0</v>
      </c>
      <c r="BO23" s="41">
        <f>SUMIFS('Tabulka budov a podlaží'!$G:$G,'Tabulka budov a podlaží'!$C:$C,A23,'Tabulka budov a podlaží'!$H:$H,BO$3)</f>
        <v>400.9</v>
      </c>
      <c r="BP23" s="36">
        <f>COUNTIFS('Tabulka budov a podlaží'!$C:$C,'Cenová nabídka'!$A23,'Tabulka budov a podlaží'!$H:$H,'Cenová nabídka'!BO$3)</f>
        <v>42</v>
      </c>
      <c r="BQ23" s="37">
        <f t="shared" si="32"/>
        <v>0</v>
      </c>
      <c r="BR23" s="42">
        <f t="shared" si="33"/>
        <v>0</v>
      </c>
      <c r="BS23" s="41">
        <f>SUMIFS('Tabulka budov a podlaží'!$G:$G,'Tabulka budov a podlaží'!$C:$C,A23,'Tabulka budov a podlaží'!$H:$H,BS$3)</f>
        <v>0</v>
      </c>
      <c r="BT23" s="36">
        <f>COUNTIFS('Tabulka budov a podlaží'!$C:$C,'Cenová nabídka'!$A23,'Tabulka budov a podlaží'!$H:$H,'Cenová nabídka'!BS$3)</f>
        <v>0</v>
      </c>
      <c r="BU23" s="37">
        <f t="shared" si="34"/>
        <v>0</v>
      </c>
      <c r="BV23" s="42">
        <f t="shared" si="35"/>
        <v>0</v>
      </c>
    </row>
    <row r="24" spans="1:74" x14ac:dyDescent="0.2">
      <c r="A24" s="48" t="s">
        <v>581</v>
      </c>
      <c r="B24" s="33">
        <f t="shared" si="0"/>
        <v>0</v>
      </c>
      <c r="C24" s="34">
        <f t="shared" si="1"/>
        <v>0</v>
      </c>
      <c r="D24" s="33">
        <f>SUMIF('Tabulka budov a podlaží'!C:C,A24,'Tabulka budov a podlaží'!G:G)</f>
        <v>682.36</v>
      </c>
      <c r="E24" s="49">
        <f>COUNTIFS('Tabulka budov a podlaží'!$C:$C,'Cenová nabídka'!$A24)</f>
        <v>41</v>
      </c>
      <c r="F24" s="41">
        <f>SUMIFS('Tabulka budov a podlaží'!$G:$G,'Tabulka budov a podlaží'!$C:$C,A24,'Tabulka budov a podlaží'!$H:$H,F$3)</f>
        <v>8.7899999999999991</v>
      </c>
      <c r="G24" s="36">
        <f>COUNTIFS('Tabulka budov a podlaží'!$C:$C,'Cenová nabídka'!$A24,'Tabulka budov a podlaží'!$H:$H,'Cenová nabídka'!F$3)</f>
        <v>1</v>
      </c>
      <c r="H24" s="37">
        <f t="shared" si="3"/>
        <v>0</v>
      </c>
      <c r="I24" s="42">
        <f t="shared" si="4"/>
        <v>0</v>
      </c>
      <c r="J24" s="41">
        <f>SUMIFS('Tabulka budov a podlaží'!$G:$G,'Tabulka budov a podlaží'!$C:$C,A24,'Tabulka budov a podlaží'!$H:$H,J$3)</f>
        <v>425.25000000000006</v>
      </c>
      <c r="K24" s="36">
        <f>COUNTIFS('Tabulka budov a podlaží'!$C:$C,'Cenová nabídka'!$A24,'Tabulka budov a podlaží'!$H:$H,'Cenová nabídka'!J$3)</f>
        <v>22</v>
      </c>
      <c r="L24" s="37">
        <f t="shared" si="5"/>
        <v>0</v>
      </c>
      <c r="M24" s="42">
        <f t="shared" si="6"/>
        <v>0</v>
      </c>
      <c r="N24" s="41">
        <f>SUMIFS('Tabulka budov a podlaží'!$G:$G,'Tabulka budov a podlaží'!$C:$C,A24,'Tabulka budov a podlaží'!$H:$H,N$3)</f>
        <v>0</v>
      </c>
      <c r="O24" s="36">
        <f>COUNTIFS('Tabulka budov a podlaží'!$C:$C,'Cenová nabídka'!$A24,'Tabulka budov a podlaží'!$H:$H,'Cenová nabídka'!N$3)</f>
        <v>0</v>
      </c>
      <c r="P24" s="37">
        <f t="shared" si="7"/>
        <v>0</v>
      </c>
      <c r="Q24" s="42">
        <f t="shared" si="8"/>
        <v>0</v>
      </c>
      <c r="R24" s="41">
        <f>SUMIFS('Tabulka budov a podlaží'!$G:$G,'Tabulka budov a podlaží'!$C:$C,A24,'Tabulka budov a podlaží'!$H:$H,R$3)</f>
        <v>97.160000000000025</v>
      </c>
      <c r="S24" s="36">
        <f>COUNTIFS('Tabulka budov a podlaží'!$C:$C,'Cenová nabídka'!$A24,'Tabulka budov a podlaží'!$H:$H,'Cenová nabídka'!R$3)</f>
        <v>7</v>
      </c>
      <c r="T24" s="37">
        <f t="shared" si="9"/>
        <v>0</v>
      </c>
      <c r="U24" s="42">
        <f t="shared" si="10"/>
        <v>0</v>
      </c>
      <c r="V24" s="41">
        <f>SUMIFS('Tabulka budov a podlaží'!$G:$G,'Tabulka budov a podlaží'!$C:$C,A24,'Tabulka budov a podlaží'!$H:$H,V$3)</f>
        <v>71.900000000000006</v>
      </c>
      <c r="W24" s="35">
        <v>12</v>
      </c>
      <c r="X24" s="36">
        <f>COUNTIFS('Tabulka budov a podlaží'!$C:$C,'Cenová nabídka'!$A24,'Tabulka budov a podlaží'!$H:$H,'Cenová nabídka'!V$3)</f>
        <v>4</v>
      </c>
      <c r="Y24" s="37">
        <f t="shared" si="11"/>
        <v>0</v>
      </c>
      <c r="Z24" s="42">
        <f t="shared" si="12"/>
        <v>0</v>
      </c>
      <c r="AA24" s="41">
        <f>SUMIFS('Tabulka budov a podlaží'!$G:$G,'Tabulka budov a podlaží'!$C:$C,A24,'Tabulka budov a podlaží'!$H:$H,AA$3)</f>
        <v>50</v>
      </c>
      <c r="AB24" s="36">
        <f>COUNTIFS('Tabulka budov a podlaží'!$C:$C,'Cenová nabídka'!$A24,'Tabulka budov a podlaží'!$H:$H,'Cenová nabídka'!AA$3)</f>
        <v>1</v>
      </c>
      <c r="AC24" s="37">
        <f t="shared" si="13"/>
        <v>0</v>
      </c>
      <c r="AD24" s="42">
        <f t="shared" si="14"/>
        <v>0</v>
      </c>
      <c r="AE24" s="41">
        <f>SUMIFS('Tabulka budov a podlaží'!$G:$G,'Tabulka budov a podlaží'!$C:$C,A24,'Tabulka budov a podlaží'!$H:$H,AE$3)</f>
        <v>0</v>
      </c>
      <c r="AF24" s="36">
        <f>COUNTIFS('Tabulka budov a podlaží'!$C:$C,'Cenová nabídka'!$A24,'Tabulka budov a podlaží'!$H:$H,'Cenová nabídka'!AE$3)</f>
        <v>0</v>
      </c>
      <c r="AG24" s="37">
        <f t="shared" si="15"/>
        <v>0</v>
      </c>
      <c r="AH24" s="42">
        <f t="shared" si="16"/>
        <v>0</v>
      </c>
      <c r="AI24" s="41">
        <f>SUMIFS('Tabulka budov a podlaží'!$G:$G,'Tabulka budov a podlaží'!$C:$C,A24,'Tabulka budov a podlaží'!$H:$H,AI$3)</f>
        <v>0</v>
      </c>
      <c r="AJ24" s="36">
        <f>COUNTIFS('Tabulka budov a podlaží'!$C:$C,'Cenová nabídka'!$A24,'Tabulka budov a podlaží'!$H:$H,'Cenová nabídka'!AI$3)</f>
        <v>0</v>
      </c>
      <c r="AK24" s="37">
        <f t="shared" si="17"/>
        <v>0</v>
      </c>
      <c r="AL24" s="42">
        <f t="shared" si="18"/>
        <v>0</v>
      </c>
      <c r="AM24" s="41">
        <f>SUMIFS('Tabulka budov a podlaží'!$G:$G,'Tabulka budov a podlaží'!$C:$C,A24,'Tabulka budov a podlaží'!$H:$H,AM$3)</f>
        <v>0</v>
      </c>
      <c r="AN24" s="36">
        <f>COUNTIFS('Tabulka budov a podlaží'!$C:$C,'Cenová nabídka'!$A24,'Tabulka budov a podlaží'!$H:$H,'Cenová nabídka'!AM$3)</f>
        <v>0</v>
      </c>
      <c r="AO24" s="37">
        <f t="shared" si="19"/>
        <v>0</v>
      </c>
      <c r="AP24" s="42">
        <f t="shared" si="20"/>
        <v>0</v>
      </c>
      <c r="AQ24" s="41">
        <f>SUMIFS('Tabulka budov a podlaží'!$G:$G,'Tabulka budov a podlaží'!$C:$C,A24,'Tabulka budov a podlaží'!$H:$H,AQ$3)</f>
        <v>0</v>
      </c>
      <c r="AR24" s="36">
        <f>COUNTIFS('Tabulka budov a podlaží'!$C:$C,'Cenová nabídka'!$A24,'Tabulka budov a podlaží'!$H:$H,'Cenová nabídka'!AQ$3)</f>
        <v>0</v>
      </c>
      <c r="AS24" s="37">
        <f t="shared" si="21"/>
        <v>0</v>
      </c>
      <c r="AT24" s="42">
        <f t="shared" si="22"/>
        <v>0</v>
      </c>
      <c r="AU24" s="41">
        <f>SUMIFS('Tabulka budov a podlaží'!$G:$G,'Tabulka budov a podlaží'!$C:$C,A24,'Tabulka budov a podlaží'!$H:$H,AU$3)</f>
        <v>0</v>
      </c>
      <c r="AV24" s="36">
        <f>COUNTIFS('Tabulka budov a podlaží'!$C:$C,'Cenová nabídka'!$A24,'Tabulka budov a podlaží'!$H:$H,'Cenová nabídka'!AU$3)</f>
        <v>0</v>
      </c>
      <c r="AW24" s="37">
        <f t="shared" si="2"/>
        <v>0</v>
      </c>
      <c r="AX24" s="42">
        <f t="shared" si="23"/>
        <v>0</v>
      </c>
      <c r="AY24" s="41">
        <f>SUMIFS('Tabulka budov a podlaží'!$G:$G,'Tabulka budov a podlaží'!$C:$C,A24,'Tabulka budov a podlaží'!$H:$H,AY$3)</f>
        <v>7.39</v>
      </c>
      <c r="AZ24" s="36">
        <f>COUNTIFS('Tabulka budov a podlaží'!$C:$C,'Cenová nabídka'!$A24,'Tabulka budov a podlaží'!$H:$H,'Cenová nabídka'!AY$3)</f>
        <v>2</v>
      </c>
      <c r="BA24" s="37">
        <f t="shared" si="24"/>
        <v>0</v>
      </c>
      <c r="BB24" s="42">
        <f t="shared" si="25"/>
        <v>0</v>
      </c>
      <c r="BC24" s="41">
        <f>SUMIFS('Tabulka budov a podlaží'!$G:$G,'Tabulka budov a podlaží'!$C:$C,A24,'Tabulka budov a podlaží'!$H:$H,BC$3)</f>
        <v>21.869999999999997</v>
      </c>
      <c r="BD24" s="36">
        <f>COUNTIFS('Tabulka budov a podlaží'!$C:$C,'Cenová nabídka'!$A24,'Tabulka budov a podlaží'!$H:$H,'Cenová nabídka'!BC$3)</f>
        <v>4</v>
      </c>
      <c r="BE24" s="37">
        <f t="shared" si="26"/>
        <v>0</v>
      </c>
      <c r="BF24" s="42">
        <f t="shared" si="27"/>
        <v>0</v>
      </c>
      <c r="BG24" s="41">
        <f>SUMIFS('Tabulka budov a podlaží'!$G:$G,'Tabulka budov a podlaží'!$C:$C,A24,'Tabulka budov a podlaží'!$H:$H,BG$3)</f>
        <v>0</v>
      </c>
      <c r="BH24" s="36">
        <f>COUNTIFS('Tabulka budov a podlaží'!$C:$C,'Cenová nabídka'!$A24,'Tabulka budov a podlaží'!$H:$H,'Cenová nabídka'!BG$3)</f>
        <v>0</v>
      </c>
      <c r="BI24" s="37">
        <f t="shared" si="28"/>
        <v>0</v>
      </c>
      <c r="BJ24" s="42">
        <f t="shared" si="29"/>
        <v>0</v>
      </c>
      <c r="BK24" s="41">
        <f>SUMIFS('Tabulka budov a podlaží'!$G:$G,'Tabulka budov a podlaží'!$C:$C,A24,'Tabulka budov a podlaží'!$H:$H,BK$3)</f>
        <v>0</v>
      </c>
      <c r="BL24" s="36">
        <f>COUNTIFS('Tabulka budov a podlaží'!$C:$C,'Cenová nabídka'!$A24,'Tabulka budov a podlaží'!$H:$H,'Cenová nabídka'!BK$3)</f>
        <v>0</v>
      </c>
      <c r="BM24" s="37">
        <f t="shared" si="30"/>
        <v>0</v>
      </c>
      <c r="BN24" s="42">
        <f t="shared" si="31"/>
        <v>0</v>
      </c>
      <c r="BO24" s="41">
        <f>SUMIFS('Tabulka budov a podlaží'!$G:$G,'Tabulka budov a podlaží'!$C:$C,A24,'Tabulka budov a podlaží'!$H:$H,BO$3)</f>
        <v>0</v>
      </c>
      <c r="BP24" s="36">
        <f>COUNTIFS('Tabulka budov a podlaží'!$C:$C,'Cenová nabídka'!$A24,'Tabulka budov a podlaží'!$H:$H,'Cenová nabídka'!BO$3)</f>
        <v>0</v>
      </c>
      <c r="BQ24" s="37">
        <f t="shared" si="32"/>
        <v>0</v>
      </c>
      <c r="BR24" s="42">
        <f t="shared" si="33"/>
        <v>0</v>
      </c>
      <c r="BS24" s="41">
        <f>SUMIFS('Tabulka budov a podlaží'!$G:$G,'Tabulka budov a podlaží'!$C:$C,A24,'Tabulka budov a podlaží'!$H:$H,BS$3)</f>
        <v>0</v>
      </c>
      <c r="BT24" s="36">
        <f>COUNTIFS('Tabulka budov a podlaží'!$C:$C,'Cenová nabídka'!$A24,'Tabulka budov a podlaží'!$H:$H,'Cenová nabídka'!BS$3)</f>
        <v>0</v>
      </c>
      <c r="BU24" s="37">
        <f t="shared" si="34"/>
        <v>0</v>
      </c>
      <c r="BV24" s="42">
        <f t="shared" si="35"/>
        <v>0</v>
      </c>
    </row>
    <row r="25" spans="1:74" x14ac:dyDescent="0.2">
      <c r="A25" s="48" t="s">
        <v>582</v>
      </c>
      <c r="B25" s="33">
        <f t="shared" si="0"/>
        <v>0</v>
      </c>
      <c r="C25" s="34">
        <f t="shared" si="1"/>
        <v>0</v>
      </c>
      <c r="D25" s="33">
        <f>SUMIF('Tabulka budov a podlaží'!C:C,A25,'Tabulka budov a podlaží'!G:G)</f>
        <v>1048.1600000000001</v>
      </c>
      <c r="E25" s="49">
        <f>COUNTIFS('Tabulka budov a podlaží'!$C:$C,'Cenová nabídka'!$A25)</f>
        <v>60</v>
      </c>
      <c r="F25" s="41">
        <f>SUMIFS('Tabulka budov a podlaží'!$G:$G,'Tabulka budov a podlaží'!$C:$C,A25,'Tabulka budov a podlaží'!$H:$H,F$3)</f>
        <v>0</v>
      </c>
      <c r="G25" s="36">
        <f>COUNTIFS('Tabulka budov a podlaží'!$C:$C,'Cenová nabídka'!$A25,'Tabulka budov a podlaží'!$H:$H,'Cenová nabídka'!F$3)</f>
        <v>0</v>
      </c>
      <c r="H25" s="37">
        <f t="shared" si="3"/>
        <v>0</v>
      </c>
      <c r="I25" s="42">
        <f t="shared" si="4"/>
        <v>0</v>
      </c>
      <c r="J25" s="41">
        <f>SUMIFS('Tabulka budov a podlaží'!$G:$G,'Tabulka budov a podlaží'!$C:$C,A25,'Tabulka budov a podlaží'!$H:$H,J$3)</f>
        <v>0</v>
      </c>
      <c r="K25" s="36">
        <f>COUNTIFS('Tabulka budov a podlaží'!$C:$C,'Cenová nabídka'!$A25,'Tabulka budov a podlaží'!$H:$H,'Cenová nabídka'!J$3)</f>
        <v>0</v>
      </c>
      <c r="L25" s="37">
        <f t="shared" si="5"/>
        <v>0</v>
      </c>
      <c r="M25" s="42">
        <f t="shared" si="6"/>
        <v>0</v>
      </c>
      <c r="N25" s="41">
        <f>SUMIFS('Tabulka budov a podlaží'!$G:$G,'Tabulka budov a podlaží'!$C:$C,A25,'Tabulka budov a podlaží'!$H:$H,N$3)</f>
        <v>0</v>
      </c>
      <c r="O25" s="36">
        <f>COUNTIFS('Tabulka budov a podlaží'!$C:$C,'Cenová nabídka'!$A25,'Tabulka budov a podlaží'!$H:$H,'Cenová nabídka'!N$3)</f>
        <v>0</v>
      </c>
      <c r="P25" s="37">
        <f t="shared" si="7"/>
        <v>0</v>
      </c>
      <c r="Q25" s="42">
        <f t="shared" si="8"/>
        <v>0</v>
      </c>
      <c r="R25" s="41">
        <f>SUMIFS('Tabulka budov a podlaží'!$G:$G,'Tabulka budov a podlaží'!$C:$C,A25,'Tabulka budov a podlaží'!$H:$H,R$3)</f>
        <v>0</v>
      </c>
      <c r="S25" s="36">
        <f>COUNTIFS('Tabulka budov a podlaží'!$C:$C,'Cenová nabídka'!$A25,'Tabulka budov a podlaží'!$H:$H,'Cenová nabídka'!R$3)</f>
        <v>0</v>
      </c>
      <c r="T25" s="37">
        <f t="shared" si="9"/>
        <v>0</v>
      </c>
      <c r="U25" s="42">
        <f t="shared" si="10"/>
        <v>0</v>
      </c>
      <c r="V25" s="41">
        <f>SUMIFS('Tabulka budov a podlaží'!$G:$G,'Tabulka budov a podlaží'!$C:$C,A25,'Tabulka budov a podlaží'!$H:$H,V$3)</f>
        <v>995.12999999999977</v>
      </c>
      <c r="W25" s="35">
        <v>12</v>
      </c>
      <c r="X25" s="36">
        <f>COUNTIFS('Tabulka budov a podlaží'!$C:$C,'Cenová nabídka'!$A25,'Tabulka budov a podlaží'!$H:$H,'Cenová nabídka'!V$3)</f>
        <v>56</v>
      </c>
      <c r="Y25" s="37">
        <f t="shared" si="11"/>
        <v>0</v>
      </c>
      <c r="Z25" s="42">
        <f t="shared" si="12"/>
        <v>0</v>
      </c>
      <c r="AA25" s="41">
        <f>SUMIFS('Tabulka budov a podlaží'!$G:$G,'Tabulka budov a podlaží'!$C:$C,A25,'Tabulka budov a podlaží'!$H:$H,AA$3)</f>
        <v>0</v>
      </c>
      <c r="AB25" s="36">
        <f>COUNTIFS('Tabulka budov a podlaží'!$C:$C,'Cenová nabídka'!$A25,'Tabulka budov a podlaží'!$H:$H,'Cenová nabídka'!AA$3)</f>
        <v>0</v>
      </c>
      <c r="AC25" s="37">
        <f t="shared" si="13"/>
        <v>0</v>
      </c>
      <c r="AD25" s="42">
        <f t="shared" si="14"/>
        <v>0</v>
      </c>
      <c r="AE25" s="41">
        <f>SUMIFS('Tabulka budov a podlaží'!$G:$G,'Tabulka budov a podlaží'!$C:$C,A25,'Tabulka budov a podlaží'!$H:$H,AE$3)</f>
        <v>0</v>
      </c>
      <c r="AF25" s="36">
        <f>COUNTIFS('Tabulka budov a podlaží'!$C:$C,'Cenová nabídka'!$A25,'Tabulka budov a podlaží'!$H:$H,'Cenová nabídka'!AE$3)</f>
        <v>0</v>
      </c>
      <c r="AG25" s="37">
        <f t="shared" si="15"/>
        <v>0</v>
      </c>
      <c r="AH25" s="42">
        <f t="shared" si="16"/>
        <v>0</v>
      </c>
      <c r="AI25" s="41">
        <f>SUMIFS('Tabulka budov a podlaží'!$G:$G,'Tabulka budov a podlaží'!$C:$C,A25,'Tabulka budov a podlaží'!$H:$H,AI$3)</f>
        <v>0</v>
      </c>
      <c r="AJ25" s="36">
        <f>COUNTIFS('Tabulka budov a podlaží'!$C:$C,'Cenová nabídka'!$A25,'Tabulka budov a podlaží'!$H:$H,'Cenová nabídka'!AI$3)</f>
        <v>0</v>
      </c>
      <c r="AK25" s="37">
        <f t="shared" si="17"/>
        <v>0</v>
      </c>
      <c r="AL25" s="42">
        <f t="shared" si="18"/>
        <v>0</v>
      </c>
      <c r="AM25" s="41">
        <f>SUMIFS('Tabulka budov a podlaží'!$G:$G,'Tabulka budov a podlaží'!$C:$C,A25,'Tabulka budov a podlaží'!$H:$H,AM$3)</f>
        <v>27.04</v>
      </c>
      <c r="AN25" s="36">
        <f>COUNTIFS('Tabulka budov a podlaží'!$C:$C,'Cenová nabídka'!$A25,'Tabulka budov a podlaží'!$H:$H,'Cenová nabídka'!AM$3)</f>
        <v>1</v>
      </c>
      <c r="AO25" s="37">
        <f t="shared" si="19"/>
        <v>0</v>
      </c>
      <c r="AP25" s="42">
        <f t="shared" si="20"/>
        <v>0</v>
      </c>
      <c r="AQ25" s="41">
        <f>SUMIFS('Tabulka budov a podlaží'!$G:$G,'Tabulka budov a podlaží'!$C:$C,A25,'Tabulka budov a podlaží'!$H:$H,AQ$3)</f>
        <v>0</v>
      </c>
      <c r="AR25" s="36">
        <f>COUNTIFS('Tabulka budov a podlaží'!$C:$C,'Cenová nabídka'!$A25,'Tabulka budov a podlaží'!$H:$H,'Cenová nabídka'!AQ$3)</f>
        <v>0</v>
      </c>
      <c r="AS25" s="37">
        <f t="shared" si="21"/>
        <v>0</v>
      </c>
      <c r="AT25" s="42">
        <f t="shared" si="22"/>
        <v>0</v>
      </c>
      <c r="AU25" s="41">
        <f>SUMIFS('Tabulka budov a podlaží'!$G:$G,'Tabulka budov a podlaží'!$C:$C,A25,'Tabulka budov a podlaží'!$H:$H,AU$3)</f>
        <v>25.99</v>
      </c>
      <c r="AV25" s="36">
        <f>COUNTIFS('Tabulka budov a podlaží'!$C:$C,'Cenová nabídka'!$A25,'Tabulka budov a podlaží'!$H:$H,'Cenová nabídka'!AU$3)</f>
        <v>3</v>
      </c>
      <c r="AW25" s="37">
        <f t="shared" si="2"/>
        <v>0</v>
      </c>
      <c r="AX25" s="42">
        <f t="shared" si="23"/>
        <v>0</v>
      </c>
      <c r="AY25" s="41">
        <f>SUMIFS('Tabulka budov a podlaží'!$G:$G,'Tabulka budov a podlaží'!$C:$C,A25,'Tabulka budov a podlaží'!$H:$H,AY$3)</f>
        <v>0</v>
      </c>
      <c r="AZ25" s="36">
        <f>COUNTIFS('Tabulka budov a podlaží'!$C:$C,'Cenová nabídka'!$A25,'Tabulka budov a podlaží'!$H:$H,'Cenová nabídka'!AY$3)</f>
        <v>0</v>
      </c>
      <c r="BA25" s="37">
        <f t="shared" si="24"/>
        <v>0</v>
      </c>
      <c r="BB25" s="42">
        <f t="shared" si="25"/>
        <v>0</v>
      </c>
      <c r="BC25" s="41">
        <f>SUMIFS('Tabulka budov a podlaží'!$G:$G,'Tabulka budov a podlaží'!$C:$C,A25,'Tabulka budov a podlaží'!$H:$H,BC$3)</f>
        <v>0</v>
      </c>
      <c r="BD25" s="36">
        <f>COUNTIFS('Tabulka budov a podlaží'!$C:$C,'Cenová nabídka'!$A25,'Tabulka budov a podlaží'!$H:$H,'Cenová nabídka'!BC$3)</f>
        <v>0</v>
      </c>
      <c r="BE25" s="37">
        <f t="shared" si="26"/>
        <v>0</v>
      </c>
      <c r="BF25" s="42">
        <f t="shared" si="27"/>
        <v>0</v>
      </c>
      <c r="BG25" s="41">
        <f>SUMIFS('Tabulka budov a podlaží'!$G:$G,'Tabulka budov a podlaží'!$C:$C,A25,'Tabulka budov a podlaží'!$H:$H,BG$3)</f>
        <v>0</v>
      </c>
      <c r="BH25" s="36">
        <f>COUNTIFS('Tabulka budov a podlaží'!$C:$C,'Cenová nabídka'!$A25,'Tabulka budov a podlaží'!$H:$H,'Cenová nabídka'!BG$3)</f>
        <v>0</v>
      </c>
      <c r="BI25" s="37">
        <f t="shared" si="28"/>
        <v>0</v>
      </c>
      <c r="BJ25" s="42">
        <f t="shared" si="29"/>
        <v>0</v>
      </c>
      <c r="BK25" s="41">
        <f>SUMIFS('Tabulka budov a podlaží'!$G:$G,'Tabulka budov a podlaží'!$C:$C,A25,'Tabulka budov a podlaží'!$H:$H,BK$3)</f>
        <v>0</v>
      </c>
      <c r="BL25" s="36">
        <f>COUNTIFS('Tabulka budov a podlaží'!$C:$C,'Cenová nabídka'!$A25,'Tabulka budov a podlaží'!$H:$H,'Cenová nabídka'!BK$3)</f>
        <v>0</v>
      </c>
      <c r="BM25" s="37">
        <f t="shared" si="30"/>
        <v>0</v>
      </c>
      <c r="BN25" s="42">
        <f t="shared" si="31"/>
        <v>0</v>
      </c>
      <c r="BO25" s="41">
        <f>SUMIFS('Tabulka budov a podlaží'!$G:$G,'Tabulka budov a podlaží'!$C:$C,A25,'Tabulka budov a podlaží'!$H:$H,BO$3)</f>
        <v>0</v>
      </c>
      <c r="BP25" s="36">
        <f>COUNTIFS('Tabulka budov a podlaží'!$C:$C,'Cenová nabídka'!$A25,'Tabulka budov a podlaží'!$H:$H,'Cenová nabídka'!BO$3)</f>
        <v>0</v>
      </c>
      <c r="BQ25" s="37">
        <f t="shared" si="32"/>
        <v>0</v>
      </c>
      <c r="BR25" s="42">
        <f t="shared" si="33"/>
        <v>0</v>
      </c>
      <c r="BS25" s="41">
        <f>SUMIFS('Tabulka budov a podlaží'!$G:$G,'Tabulka budov a podlaží'!$C:$C,A25,'Tabulka budov a podlaží'!$H:$H,BS$3)</f>
        <v>0</v>
      </c>
      <c r="BT25" s="36">
        <f>COUNTIFS('Tabulka budov a podlaží'!$C:$C,'Cenová nabídka'!$A25,'Tabulka budov a podlaží'!$H:$H,'Cenová nabídka'!BS$3)</f>
        <v>0</v>
      </c>
      <c r="BU25" s="37">
        <f t="shared" si="34"/>
        <v>0</v>
      </c>
      <c r="BV25" s="42">
        <f t="shared" si="35"/>
        <v>0</v>
      </c>
    </row>
    <row r="26" spans="1:74" x14ac:dyDescent="0.2">
      <c r="A26" s="48" t="s">
        <v>39</v>
      </c>
      <c r="B26" s="33">
        <f t="shared" si="0"/>
        <v>0</v>
      </c>
      <c r="C26" s="34">
        <f t="shared" si="1"/>
        <v>0</v>
      </c>
      <c r="D26" s="33">
        <f>SUMIF('Tabulka budov a podlaží'!C:C,A26,'Tabulka budov a podlaží'!G:G)</f>
        <v>151.09</v>
      </c>
      <c r="E26" s="49">
        <f>COUNTIFS('Tabulka budov a podlaží'!$C:$C,'Cenová nabídka'!$A26)</f>
        <v>10</v>
      </c>
      <c r="F26" s="41">
        <f>SUMIFS('Tabulka budov a podlaží'!$G:$G,'Tabulka budov a podlaží'!$C:$C,A26,'Tabulka budov a podlaží'!$H:$H,F$3)</f>
        <v>0</v>
      </c>
      <c r="G26" s="36">
        <f>COUNTIFS('Tabulka budov a podlaží'!$C:$C,'Cenová nabídka'!$A26,'Tabulka budov a podlaží'!$H:$H,'Cenová nabídka'!F$3)</f>
        <v>0</v>
      </c>
      <c r="H26" s="37">
        <f t="shared" si="3"/>
        <v>0</v>
      </c>
      <c r="I26" s="42">
        <f t="shared" si="4"/>
        <v>0</v>
      </c>
      <c r="J26" s="41">
        <f>SUMIFS('Tabulka budov a podlaží'!$G:$G,'Tabulka budov a podlaží'!$C:$C,A26,'Tabulka budov a podlaží'!$H:$H,J$3)</f>
        <v>104.46000000000001</v>
      </c>
      <c r="K26" s="36">
        <f>COUNTIFS('Tabulka budov a podlaží'!$C:$C,'Cenová nabídka'!$A26,'Tabulka budov a podlaží'!$H:$H,'Cenová nabídka'!J$3)</f>
        <v>6</v>
      </c>
      <c r="L26" s="37">
        <f t="shared" si="5"/>
        <v>0</v>
      </c>
      <c r="M26" s="42">
        <f t="shared" si="6"/>
        <v>0</v>
      </c>
      <c r="N26" s="41">
        <f>SUMIFS('Tabulka budov a podlaží'!$G:$G,'Tabulka budov a podlaží'!$C:$C,A26,'Tabulka budov a podlaží'!$H:$H,N$3)</f>
        <v>0</v>
      </c>
      <c r="O26" s="36">
        <f>COUNTIFS('Tabulka budov a podlaží'!$C:$C,'Cenová nabídka'!$A26,'Tabulka budov a podlaží'!$H:$H,'Cenová nabídka'!N$3)</f>
        <v>0</v>
      </c>
      <c r="P26" s="37">
        <f t="shared" si="7"/>
        <v>0</v>
      </c>
      <c r="Q26" s="42">
        <f t="shared" si="8"/>
        <v>0</v>
      </c>
      <c r="R26" s="41">
        <f>SUMIFS('Tabulka budov a podlaží'!$G:$G,'Tabulka budov a podlaží'!$C:$C,A26,'Tabulka budov a podlaží'!$H:$H,R$3)</f>
        <v>46.63</v>
      </c>
      <c r="S26" s="36">
        <f>COUNTIFS('Tabulka budov a podlaží'!$C:$C,'Cenová nabídka'!$A26,'Tabulka budov a podlaží'!$H:$H,'Cenová nabídka'!R$3)</f>
        <v>4</v>
      </c>
      <c r="T26" s="37">
        <f t="shared" si="9"/>
        <v>0</v>
      </c>
      <c r="U26" s="42">
        <f t="shared" si="10"/>
        <v>0</v>
      </c>
      <c r="V26" s="41">
        <f>SUMIFS('Tabulka budov a podlaží'!$G:$G,'Tabulka budov a podlaží'!$C:$C,A26,'Tabulka budov a podlaží'!$H:$H,V$3)</f>
        <v>0</v>
      </c>
      <c r="W26" s="35"/>
      <c r="X26" s="36">
        <f>COUNTIFS('Tabulka budov a podlaží'!$C:$C,'Cenová nabídka'!$A26,'Tabulka budov a podlaží'!$H:$H,'Cenová nabídka'!V$3)</f>
        <v>0</v>
      </c>
      <c r="Y26" s="37">
        <f t="shared" si="11"/>
        <v>0</v>
      </c>
      <c r="Z26" s="42">
        <f t="shared" si="12"/>
        <v>0</v>
      </c>
      <c r="AA26" s="41">
        <f>SUMIFS('Tabulka budov a podlaží'!$G:$G,'Tabulka budov a podlaží'!$C:$C,A26,'Tabulka budov a podlaží'!$H:$H,AA$3)</f>
        <v>0</v>
      </c>
      <c r="AB26" s="36">
        <f>COUNTIFS('Tabulka budov a podlaží'!$C:$C,'Cenová nabídka'!$A26,'Tabulka budov a podlaží'!$H:$H,'Cenová nabídka'!AA$3)</f>
        <v>0</v>
      </c>
      <c r="AC26" s="37">
        <f t="shared" si="13"/>
        <v>0</v>
      </c>
      <c r="AD26" s="42">
        <f t="shared" si="14"/>
        <v>0</v>
      </c>
      <c r="AE26" s="41">
        <f>SUMIFS('Tabulka budov a podlaží'!$G:$G,'Tabulka budov a podlaží'!$C:$C,A26,'Tabulka budov a podlaží'!$H:$H,AE$3)</f>
        <v>0</v>
      </c>
      <c r="AF26" s="36">
        <f>COUNTIFS('Tabulka budov a podlaží'!$C:$C,'Cenová nabídka'!$A26,'Tabulka budov a podlaží'!$H:$H,'Cenová nabídka'!AE$3)</f>
        <v>0</v>
      </c>
      <c r="AG26" s="37">
        <f t="shared" si="15"/>
        <v>0</v>
      </c>
      <c r="AH26" s="42">
        <f t="shared" si="16"/>
        <v>0</v>
      </c>
      <c r="AI26" s="41">
        <f>SUMIFS('Tabulka budov a podlaží'!$G:$G,'Tabulka budov a podlaží'!$C:$C,A26,'Tabulka budov a podlaží'!$H:$H,AI$3)</f>
        <v>0</v>
      </c>
      <c r="AJ26" s="36">
        <f>COUNTIFS('Tabulka budov a podlaží'!$C:$C,'Cenová nabídka'!$A26,'Tabulka budov a podlaží'!$H:$H,'Cenová nabídka'!AI$3)</f>
        <v>0</v>
      </c>
      <c r="AK26" s="37">
        <f t="shared" si="17"/>
        <v>0</v>
      </c>
      <c r="AL26" s="42">
        <f t="shared" si="18"/>
        <v>0</v>
      </c>
      <c r="AM26" s="41">
        <f>SUMIFS('Tabulka budov a podlaží'!$G:$G,'Tabulka budov a podlaží'!$C:$C,A26,'Tabulka budov a podlaží'!$H:$H,AM$3)</f>
        <v>0</v>
      </c>
      <c r="AN26" s="36">
        <f>COUNTIFS('Tabulka budov a podlaží'!$C:$C,'Cenová nabídka'!$A26,'Tabulka budov a podlaží'!$H:$H,'Cenová nabídka'!AM$3)</f>
        <v>0</v>
      </c>
      <c r="AO26" s="37">
        <f t="shared" si="19"/>
        <v>0</v>
      </c>
      <c r="AP26" s="42">
        <f t="shared" si="20"/>
        <v>0</v>
      </c>
      <c r="AQ26" s="41">
        <f>SUMIFS('Tabulka budov a podlaží'!$G:$G,'Tabulka budov a podlaží'!$C:$C,A26,'Tabulka budov a podlaží'!$H:$H,AQ$3)</f>
        <v>0</v>
      </c>
      <c r="AR26" s="36">
        <f>COUNTIFS('Tabulka budov a podlaží'!$C:$C,'Cenová nabídka'!$A26,'Tabulka budov a podlaží'!$H:$H,'Cenová nabídka'!AQ$3)</f>
        <v>0</v>
      </c>
      <c r="AS26" s="37">
        <f t="shared" si="21"/>
        <v>0</v>
      </c>
      <c r="AT26" s="42">
        <f t="shared" si="22"/>
        <v>0</v>
      </c>
      <c r="AU26" s="41">
        <f>SUMIFS('Tabulka budov a podlaží'!$G:$G,'Tabulka budov a podlaží'!$C:$C,A26,'Tabulka budov a podlaží'!$H:$H,AU$3)</f>
        <v>0</v>
      </c>
      <c r="AV26" s="36">
        <f>COUNTIFS('Tabulka budov a podlaží'!$C:$C,'Cenová nabídka'!$A26,'Tabulka budov a podlaží'!$H:$H,'Cenová nabídka'!AU$3)</f>
        <v>0</v>
      </c>
      <c r="AW26" s="37">
        <f t="shared" si="2"/>
        <v>0</v>
      </c>
      <c r="AX26" s="42">
        <f t="shared" si="23"/>
        <v>0</v>
      </c>
      <c r="AY26" s="41">
        <f>SUMIFS('Tabulka budov a podlaží'!$G:$G,'Tabulka budov a podlaží'!$C:$C,A26,'Tabulka budov a podlaží'!$H:$H,AY$3)</f>
        <v>0</v>
      </c>
      <c r="AZ26" s="36">
        <f>COUNTIFS('Tabulka budov a podlaží'!$C:$C,'Cenová nabídka'!$A26,'Tabulka budov a podlaží'!$H:$H,'Cenová nabídka'!AY$3)</f>
        <v>0</v>
      </c>
      <c r="BA26" s="37">
        <f t="shared" si="24"/>
        <v>0</v>
      </c>
      <c r="BB26" s="42">
        <f t="shared" si="25"/>
        <v>0</v>
      </c>
      <c r="BC26" s="41">
        <f>SUMIFS('Tabulka budov a podlaží'!$G:$G,'Tabulka budov a podlaží'!$C:$C,A26,'Tabulka budov a podlaží'!$H:$H,BC$3)</f>
        <v>0</v>
      </c>
      <c r="BD26" s="36">
        <f>COUNTIFS('Tabulka budov a podlaží'!$C:$C,'Cenová nabídka'!$A26,'Tabulka budov a podlaží'!$H:$H,'Cenová nabídka'!BC$3)</f>
        <v>0</v>
      </c>
      <c r="BE26" s="37">
        <f t="shared" si="26"/>
        <v>0</v>
      </c>
      <c r="BF26" s="42">
        <f t="shared" si="27"/>
        <v>0</v>
      </c>
      <c r="BG26" s="41">
        <f>SUMIFS('Tabulka budov a podlaží'!$G:$G,'Tabulka budov a podlaží'!$C:$C,A26,'Tabulka budov a podlaží'!$H:$H,BG$3)</f>
        <v>0</v>
      </c>
      <c r="BH26" s="36">
        <f>COUNTIFS('Tabulka budov a podlaží'!$C:$C,'Cenová nabídka'!$A26,'Tabulka budov a podlaží'!$H:$H,'Cenová nabídka'!BG$3)</f>
        <v>0</v>
      </c>
      <c r="BI26" s="37">
        <f t="shared" si="28"/>
        <v>0</v>
      </c>
      <c r="BJ26" s="42">
        <f t="shared" si="29"/>
        <v>0</v>
      </c>
      <c r="BK26" s="41">
        <f>SUMIFS('Tabulka budov a podlaží'!$G:$G,'Tabulka budov a podlaží'!$C:$C,A26,'Tabulka budov a podlaží'!$H:$H,BK$3)</f>
        <v>0</v>
      </c>
      <c r="BL26" s="36">
        <f>COUNTIFS('Tabulka budov a podlaží'!$C:$C,'Cenová nabídka'!$A26,'Tabulka budov a podlaží'!$H:$H,'Cenová nabídka'!BK$3)</f>
        <v>0</v>
      </c>
      <c r="BM26" s="37">
        <f t="shared" si="30"/>
        <v>0</v>
      </c>
      <c r="BN26" s="42">
        <f t="shared" si="31"/>
        <v>0</v>
      </c>
      <c r="BO26" s="41">
        <f>SUMIFS('Tabulka budov a podlaží'!$G:$G,'Tabulka budov a podlaží'!$C:$C,A26,'Tabulka budov a podlaží'!$H:$H,BO$3)</f>
        <v>0</v>
      </c>
      <c r="BP26" s="36">
        <f>COUNTIFS('Tabulka budov a podlaží'!$C:$C,'Cenová nabídka'!$A26,'Tabulka budov a podlaží'!$H:$H,'Cenová nabídka'!BO$3)</f>
        <v>0</v>
      </c>
      <c r="BQ26" s="37">
        <f t="shared" si="32"/>
        <v>0</v>
      </c>
      <c r="BR26" s="42">
        <f t="shared" si="33"/>
        <v>0</v>
      </c>
      <c r="BS26" s="41">
        <f>SUMIFS('Tabulka budov a podlaží'!$G:$G,'Tabulka budov a podlaží'!$C:$C,A26,'Tabulka budov a podlaží'!$H:$H,BS$3)</f>
        <v>0</v>
      </c>
      <c r="BT26" s="36">
        <f>COUNTIFS('Tabulka budov a podlaží'!$C:$C,'Cenová nabídka'!$A26,'Tabulka budov a podlaží'!$H:$H,'Cenová nabídka'!BS$3)</f>
        <v>0</v>
      </c>
      <c r="BU26" s="37">
        <f t="shared" si="34"/>
        <v>0</v>
      </c>
      <c r="BV26" s="42">
        <f t="shared" si="35"/>
        <v>0</v>
      </c>
    </row>
    <row r="27" spans="1:74" x14ac:dyDescent="0.2">
      <c r="A27" s="48" t="s">
        <v>583</v>
      </c>
      <c r="B27" s="33">
        <f t="shared" si="0"/>
        <v>0</v>
      </c>
      <c r="C27" s="34">
        <f t="shared" si="1"/>
        <v>0</v>
      </c>
      <c r="D27" s="33">
        <f>SUMIF('Tabulka budov a podlaží'!C:C,A27,'Tabulka budov a podlaží'!G:G)</f>
        <v>823.86</v>
      </c>
      <c r="E27" s="49">
        <f>COUNTIFS('Tabulka budov a podlaží'!$C:$C,'Cenová nabídka'!$A27)</f>
        <v>51</v>
      </c>
      <c r="F27" s="41">
        <f>SUMIFS('Tabulka budov a podlaží'!$G:$G,'Tabulka budov a podlaží'!$C:$C,A27,'Tabulka budov a podlaží'!$H:$H,F$3)</f>
        <v>418.04999999999995</v>
      </c>
      <c r="G27" s="36">
        <f>COUNTIFS('Tabulka budov a podlaží'!$C:$C,'Cenová nabídka'!$A27,'Tabulka budov a podlaží'!$H:$H,'Cenová nabídka'!F$3)</f>
        <v>27</v>
      </c>
      <c r="H27" s="37">
        <f t="shared" si="3"/>
        <v>0</v>
      </c>
      <c r="I27" s="42">
        <f t="shared" si="4"/>
        <v>0</v>
      </c>
      <c r="J27" s="41">
        <f>SUMIFS('Tabulka budov a podlaží'!$G:$G,'Tabulka budov a podlaží'!$C:$C,A27,'Tabulka budov a podlaží'!$H:$H,J$3)</f>
        <v>124.5</v>
      </c>
      <c r="K27" s="36">
        <f>COUNTIFS('Tabulka budov a podlaží'!$C:$C,'Cenová nabídka'!$A27,'Tabulka budov a podlaží'!$H:$H,'Cenová nabídka'!J$3)</f>
        <v>9</v>
      </c>
      <c r="L27" s="37">
        <f t="shared" si="5"/>
        <v>0</v>
      </c>
      <c r="M27" s="42">
        <f t="shared" si="6"/>
        <v>0</v>
      </c>
      <c r="N27" s="41">
        <f>SUMIFS('Tabulka budov a podlaží'!$G:$G,'Tabulka budov a podlaží'!$C:$C,A27,'Tabulka budov a podlaží'!$H:$H,N$3)</f>
        <v>0</v>
      </c>
      <c r="O27" s="36">
        <f>COUNTIFS('Tabulka budov a podlaží'!$C:$C,'Cenová nabídka'!$A27,'Tabulka budov a podlaží'!$H:$H,'Cenová nabídka'!N$3)</f>
        <v>0</v>
      </c>
      <c r="P27" s="37">
        <f t="shared" si="7"/>
        <v>0</v>
      </c>
      <c r="Q27" s="42">
        <f t="shared" si="8"/>
        <v>0</v>
      </c>
      <c r="R27" s="41">
        <f>SUMIFS('Tabulka budov a podlaží'!$G:$G,'Tabulka budov a podlaží'!$C:$C,A27,'Tabulka budov a podlaží'!$H:$H,R$3)</f>
        <v>93.360000000000014</v>
      </c>
      <c r="S27" s="36">
        <f>COUNTIFS('Tabulka budov a podlaží'!$C:$C,'Cenová nabídka'!$A27,'Tabulka budov a podlaží'!$H:$H,'Cenová nabídka'!R$3)</f>
        <v>6</v>
      </c>
      <c r="T27" s="37">
        <f t="shared" si="9"/>
        <v>0</v>
      </c>
      <c r="U27" s="42">
        <f t="shared" si="10"/>
        <v>0</v>
      </c>
      <c r="V27" s="41">
        <f>SUMIFS('Tabulka budov a podlaží'!$G:$G,'Tabulka budov a podlaží'!$C:$C,A27,'Tabulka budov a podlaží'!$H:$H,V$3)</f>
        <v>0</v>
      </c>
      <c r="W27" s="35"/>
      <c r="X27" s="36">
        <f>COUNTIFS('Tabulka budov a podlaží'!$C:$C,'Cenová nabídka'!$A27,'Tabulka budov a podlaží'!$H:$H,'Cenová nabídka'!V$3)</f>
        <v>0</v>
      </c>
      <c r="Y27" s="37">
        <f t="shared" si="11"/>
        <v>0</v>
      </c>
      <c r="Z27" s="42">
        <f t="shared" si="12"/>
        <v>0</v>
      </c>
      <c r="AA27" s="41">
        <f>SUMIFS('Tabulka budov a podlaží'!$G:$G,'Tabulka budov a podlaží'!$C:$C,A27,'Tabulka budov a podlaží'!$H:$H,AA$3)</f>
        <v>127.41</v>
      </c>
      <c r="AB27" s="36">
        <f>COUNTIFS('Tabulka budov a podlaží'!$C:$C,'Cenová nabídka'!$A27,'Tabulka budov a podlaží'!$H:$H,'Cenová nabídka'!AA$3)</f>
        <v>3</v>
      </c>
      <c r="AC27" s="37">
        <f t="shared" si="13"/>
        <v>0</v>
      </c>
      <c r="AD27" s="42">
        <f t="shared" si="14"/>
        <v>0</v>
      </c>
      <c r="AE27" s="41">
        <f>SUMIFS('Tabulka budov a podlaží'!$G:$G,'Tabulka budov a podlaží'!$C:$C,A27,'Tabulka budov a podlaží'!$H:$H,AE$3)</f>
        <v>0</v>
      </c>
      <c r="AF27" s="36">
        <f>COUNTIFS('Tabulka budov a podlaží'!$C:$C,'Cenová nabídka'!$A27,'Tabulka budov a podlaží'!$H:$H,'Cenová nabídka'!AE$3)</f>
        <v>0</v>
      </c>
      <c r="AG27" s="37">
        <f t="shared" si="15"/>
        <v>0</v>
      </c>
      <c r="AH27" s="42">
        <f t="shared" si="16"/>
        <v>0</v>
      </c>
      <c r="AI27" s="41">
        <f>SUMIFS('Tabulka budov a podlaží'!$G:$G,'Tabulka budov a podlaží'!$C:$C,A27,'Tabulka budov a podlaží'!$H:$H,AI$3)</f>
        <v>0</v>
      </c>
      <c r="AJ27" s="36">
        <f>COUNTIFS('Tabulka budov a podlaží'!$C:$C,'Cenová nabídka'!$A27,'Tabulka budov a podlaží'!$H:$H,'Cenová nabídka'!AI$3)</f>
        <v>0</v>
      </c>
      <c r="AK27" s="37">
        <f t="shared" si="17"/>
        <v>0</v>
      </c>
      <c r="AL27" s="42">
        <f t="shared" si="18"/>
        <v>0</v>
      </c>
      <c r="AM27" s="41">
        <f>SUMIFS('Tabulka budov a podlaží'!$G:$G,'Tabulka budov a podlaží'!$C:$C,A27,'Tabulka budov a podlaží'!$H:$H,AM$3)</f>
        <v>0</v>
      </c>
      <c r="AN27" s="36">
        <f>COUNTIFS('Tabulka budov a podlaží'!$C:$C,'Cenová nabídka'!$A27,'Tabulka budov a podlaží'!$H:$H,'Cenová nabídka'!AM$3)</f>
        <v>0</v>
      </c>
      <c r="AO27" s="37">
        <f t="shared" si="19"/>
        <v>0</v>
      </c>
      <c r="AP27" s="42">
        <f t="shared" si="20"/>
        <v>0</v>
      </c>
      <c r="AQ27" s="41">
        <f>SUMIFS('Tabulka budov a podlaží'!$G:$G,'Tabulka budov a podlaží'!$C:$C,A27,'Tabulka budov a podlaží'!$H:$H,AQ$3)</f>
        <v>0</v>
      </c>
      <c r="AR27" s="36">
        <f>COUNTIFS('Tabulka budov a podlaží'!$C:$C,'Cenová nabídka'!$A27,'Tabulka budov a podlaží'!$H:$H,'Cenová nabídka'!AQ$3)</f>
        <v>0</v>
      </c>
      <c r="AS27" s="37">
        <f t="shared" si="21"/>
        <v>0</v>
      </c>
      <c r="AT27" s="42">
        <f t="shared" si="22"/>
        <v>0</v>
      </c>
      <c r="AU27" s="41">
        <f>SUMIFS('Tabulka budov a podlaží'!$G:$G,'Tabulka budov a podlaží'!$C:$C,A27,'Tabulka budov a podlaží'!$H:$H,AU$3)</f>
        <v>23.11</v>
      </c>
      <c r="AV27" s="36">
        <f>COUNTIFS('Tabulka budov a podlaží'!$C:$C,'Cenová nabídka'!$A27,'Tabulka budov a podlaží'!$H:$H,'Cenová nabídka'!AU$3)</f>
        <v>1</v>
      </c>
      <c r="AW27" s="37">
        <f t="shared" si="2"/>
        <v>0</v>
      </c>
      <c r="AX27" s="42">
        <f t="shared" si="23"/>
        <v>0</v>
      </c>
      <c r="AY27" s="41">
        <f>SUMIFS('Tabulka budov a podlaží'!$G:$G,'Tabulka budov a podlaží'!$C:$C,A27,'Tabulka budov a podlaží'!$H:$H,AY$3)</f>
        <v>2.69</v>
      </c>
      <c r="AZ27" s="36">
        <f>COUNTIFS('Tabulka budov a podlaží'!$C:$C,'Cenová nabídka'!$A27,'Tabulka budov a podlaží'!$H:$H,'Cenová nabídka'!AY$3)</f>
        <v>1</v>
      </c>
      <c r="BA27" s="37">
        <f t="shared" si="24"/>
        <v>0</v>
      </c>
      <c r="BB27" s="42">
        <f t="shared" si="25"/>
        <v>0</v>
      </c>
      <c r="BC27" s="41">
        <f>SUMIFS('Tabulka budov a podlaží'!$G:$G,'Tabulka budov a podlaží'!$C:$C,A27,'Tabulka budov a podlaží'!$H:$H,BC$3)</f>
        <v>16.62</v>
      </c>
      <c r="BD27" s="36">
        <f>COUNTIFS('Tabulka budov a podlaží'!$C:$C,'Cenová nabídka'!$A27,'Tabulka budov a podlaží'!$H:$H,'Cenová nabídka'!BC$3)</f>
        <v>3</v>
      </c>
      <c r="BE27" s="37">
        <f t="shared" si="26"/>
        <v>0</v>
      </c>
      <c r="BF27" s="42">
        <f t="shared" si="27"/>
        <v>0</v>
      </c>
      <c r="BG27" s="41">
        <f>SUMIFS('Tabulka budov a podlaží'!$G:$G,'Tabulka budov a podlaží'!$C:$C,A27,'Tabulka budov a podlaží'!$H:$H,BG$3)</f>
        <v>0</v>
      </c>
      <c r="BH27" s="36">
        <f>COUNTIFS('Tabulka budov a podlaží'!$C:$C,'Cenová nabídka'!$A27,'Tabulka budov a podlaží'!$H:$H,'Cenová nabídka'!BG$3)</f>
        <v>0</v>
      </c>
      <c r="BI27" s="37">
        <f t="shared" si="28"/>
        <v>0</v>
      </c>
      <c r="BJ27" s="42">
        <f t="shared" si="29"/>
        <v>0</v>
      </c>
      <c r="BK27" s="41">
        <f>SUMIFS('Tabulka budov a podlaží'!$G:$G,'Tabulka budov a podlaží'!$C:$C,A27,'Tabulka budov a podlaží'!$H:$H,BK$3)</f>
        <v>0</v>
      </c>
      <c r="BL27" s="36">
        <f>COUNTIFS('Tabulka budov a podlaží'!$C:$C,'Cenová nabídka'!$A27,'Tabulka budov a podlaží'!$H:$H,'Cenová nabídka'!BK$3)</f>
        <v>0</v>
      </c>
      <c r="BM27" s="37">
        <f t="shared" si="30"/>
        <v>0</v>
      </c>
      <c r="BN27" s="42">
        <f t="shared" si="31"/>
        <v>0</v>
      </c>
      <c r="BO27" s="41">
        <f>SUMIFS('Tabulka budov a podlaží'!$G:$G,'Tabulka budov a podlaží'!$C:$C,A27,'Tabulka budov a podlaží'!$H:$H,BO$3)</f>
        <v>0</v>
      </c>
      <c r="BP27" s="36">
        <f>COUNTIFS('Tabulka budov a podlaží'!$C:$C,'Cenová nabídka'!$A27,'Tabulka budov a podlaží'!$H:$H,'Cenová nabídka'!BO$3)</f>
        <v>0</v>
      </c>
      <c r="BQ27" s="37">
        <f t="shared" si="32"/>
        <v>0</v>
      </c>
      <c r="BR27" s="42">
        <f t="shared" si="33"/>
        <v>0</v>
      </c>
      <c r="BS27" s="41">
        <f>SUMIFS('Tabulka budov a podlaží'!$G:$G,'Tabulka budov a podlaží'!$C:$C,A27,'Tabulka budov a podlaží'!$H:$H,BS$3)</f>
        <v>18.12</v>
      </c>
      <c r="BT27" s="36">
        <f>COUNTIFS('Tabulka budov a podlaží'!$C:$C,'Cenová nabídka'!$A27,'Tabulka budov a podlaží'!$H:$H,'Cenová nabídka'!BS$3)</f>
        <v>1</v>
      </c>
      <c r="BU27" s="37">
        <f t="shared" si="34"/>
        <v>0</v>
      </c>
      <c r="BV27" s="42">
        <f t="shared" si="35"/>
        <v>0</v>
      </c>
    </row>
    <row r="28" spans="1:74" x14ac:dyDescent="0.2">
      <c r="A28" s="48" t="s">
        <v>323</v>
      </c>
      <c r="B28" s="33">
        <f t="shared" si="0"/>
        <v>0</v>
      </c>
      <c r="C28" s="34">
        <f t="shared" si="1"/>
        <v>0</v>
      </c>
      <c r="D28" s="33">
        <f>SUMIF('Tabulka budov a podlaží'!C:C,A28,'Tabulka budov a podlaží'!G:G)</f>
        <v>248.4</v>
      </c>
      <c r="E28" s="49">
        <f>COUNTIFS('Tabulka budov a podlaží'!$C:$C,'Cenová nabídka'!$A28)</f>
        <v>25</v>
      </c>
      <c r="F28" s="41">
        <f>SUMIFS('Tabulka budov a podlaží'!$G:$G,'Tabulka budov a podlaží'!$C:$C,A28,'Tabulka budov a podlaží'!$H:$H,F$3)</f>
        <v>0</v>
      </c>
      <c r="G28" s="36">
        <f>COUNTIFS('Tabulka budov a podlaží'!$C:$C,'Cenová nabídka'!$A28,'Tabulka budov a podlaží'!$H:$H,'Cenová nabídka'!F$3)</f>
        <v>0</v>
      </c>
      <c r="H28" s="37">
        <f t="shared" si="3"/>
        <v>0</v>
      </c>
      <c r="I28" s="42">
        <f t="shared" si="4"/>
        <v>0</v>
      </c>
      <c r="J28" s="41">
        <f>SUMIFS('Tabulka budov a podlaží'!$G:$G,'Tabulka budov a podlaží'!$C:$C,A28,'Tabulka budov a podlaží'!$H:$H,J$3)</f>
        <v>0</v>
      </c>
      <c r="K28" s="36">
        <f>COUNTIFS('Tabulka budov a podlaží'!$C:$C,'Cenová nabídka'!$A28,'Tabulka budov a podlaží'!$H:$H,'Cenová nabídka'!J$3)</f>
        <v>0</v>
      </c>
      <c r="L28" s="37">
        <f t="shared" si="5"/>
        <v>0</v>
      </c>
      <c r="M28" s="42">
        <f t="shared" si="6"/>
        <v>0</v>
      </c>
      <c r="N28" s="41">
        <f>SUMIFS('Tabulka budov a podlaží'!$G:$G,'Tabulka budov a podlaží'!$C:$C,A28,'Tabulka budov a podlaží'!$H:$H,N$3)</f>
        <v>62.3</v>
      </c>
      <c r="O28" s="36">
        <f>COUNTIFS('Tabulka budov a podlaží'!$C:$C,'Cenová nabídka'!$A28,'Tabulka budov a podlaží'!$H:$H,'Cenová nabídka'!N$3)</f>
        <v>3</v>
      </c>
      <c r="P28" s="37">
        <f t="shared" si="7"/>
        <v>0</v>
      </c>
      <c r="Q28" s="42">
        <f t="shared" si="8"/>
        <v>0</v>
      </c>
      <c r="R28" s="41">
        <f>SUMIFS('Tabulka budov a podlaží'!$G:$G,'Tabulka budov a podlaží'!$C:$C,A28,'Tabulka budov a podlaží'!$H:$H,R$3)</f>
        <v>68.2</v>
      </c>
      <c r="S28" s="36">
        <f>COUNTIFS('Tabulka budov a podlaží'!$C:$C,'Cenová nabídka'!$A28,'Tabulka budov a podlaží'!$H:$H,'Cenová nabídka'!R$3)</f>
        <v>5</v>
      </c>
      <c r="T28" s="37">
        <f t="shared" si="9"/>
        <v>0</v>
      </c>
      <c r="U28" s="42">
        <f t="shared" si="10"/>
        <v>0</v>
      </c>
      <c r="V28" s="41">
        <f>SUMIFS('Tabulka budov a podlaží'!$G:$G,'Tabulka budov a podlaží'!$C:$C,A28,'Tabulka budov a podlaží'!$H:$H,V$3)</f>
        <v>0</v>
      </c>
      <c r="W28" s="35"/>
      <c r="X28" s="36">
        <f>COUNTIFS('Tabulka budov a podlaží'!$C:$C,'Cenová nabídka'!$A28,'Tabulka budov a podlaží'!$H:$H,'Cenová nabídka'!V$3)</f>
        <v>0</v>
      </c>
      <c r="Y28" s="37">
        <f t="shared" si="11"/>
        <v>0</v>
      </c>
      <c r="Z28" s="42">
        <f t="shared" si="12"/>
        <v>0</v>
      </c>
      <c r="AA28" s="41">
        <f>SUMIFS('Tabulka budov a podlaží'!$G:$G,'Tabulka budov a podlaží'!$C:$C,A28,'Tabulka budov a podlaží'!$H:$H,AA$3)</f>
        <v>61.5</v>
      </c>
      <c r="AB28" s="36">
        <f>COUNTIFS('Tabulka budov a podlaží'!$C:$C,'Cenová nabídka'!$A28,'Tabulka budov a podlaží'!$H:$H,'Cenová nabídka'!AA$3)</f>
        <v>7</v>
      </c>
      <c r="AC28" s="37">
        <f t="shared" si="13"/>
        <v>0</v>
      </c>
      <c r="AD28" s="42">
        <f t="shared" si="14"/>
        <v>0</v>
      </c>
      <c r="AE28" s="41">
        <f>SUMIFS('Tabulka budov a podlaží'!$G:$G,'Tabulka budov a podlaží'!$C:$C,A28,'Tabulka budov a podlaží'!$H:$H,AE$3)</f>
        <v>0</v>
      </c>
      <c r="AF28" s="36">
        <f>COUNTIFS('Tabulka budov a podlaží'!$C:$C,'Cenová nabídka'!$A28,'Tabulka budov a podlaží'!$H:$H,'Cenová nabídka'!AE$3)</f>
        <v>0</v>
      </c>
      <c r="AG28" s="37">
        <f t="shared" si="15"/>
        <v>0</v>
      </c>
      <c r="AH28" s="42">
        <f t="shared" si="16"/>
        <v>0</v>
      </c>
      <c r="AI28" s="41">
        <f>SUMIFS('Tabulka budov a podlaží'!$G:$G,'Tabulka budov a podlaží'!$C:$C,A28,'Tabulka budov a podlaží'!$H:$H,AI$3)</f>
        <v>0</v>
      </c>
      <c r="AJ28" s="36">
        <f>COUNTIFS('Tabulka budov a podlaží'!$C:$C,'Cenová nabídka'!$A28,'Tabulka budov a podlaží'!$H:$H,'Cenová nabídka'!AI$3)</f>
        <v>0</v>
      </c>
      <c r="AK28" s="37">
        <f t="shared" si="17"/>
        <v>0</v>
      </c>
      <c r="AL28" s="42">
        <f t="shared" si="18"/>
        <v>0</v>
      </c>
      <c r="AM28" s="41">
        <f>SUMIFS('Tabulka budov a podlaží'!$G:$G,'Tabulka budov a podlaží'!$C:$C,A28,'Tabulka budov a podlaží'!$H:$H,AM$3)</f>
        <v>28.9</v>
      </c>
      <c r="AN28" s="36">
        <f>COUNTIFS('Tabulka budov a podlaží'!$C:$C,'Cenová nabídka'!$A28,'Tabulka budov a podlaží'!$H:$H,'Cenová nabídka'!AM$3)</f>
        <v>2</v>
      </c>
      <c r="AO28" s="37">
        <f t="shared" si="19"/>
        <v>0</v>
      </c>
      <c r="AP28" s="42">
        <f t="shared" si="20"/>
        <v>0</v>
      </c>
      <c r="AQ28" s="41">
        <f>SUMIFS('Tabulka budov a podlaží'!$G:$G,'Tabulka budov a podlaží'!$C:$C,A28,'Tabulka budov a podlaží'!$H:$H,AQ$3)</f>
        <v>0</v>
      </c>
      <c r="AR28" s="36">
        <f>COUNTIFS('Tabulka budov a podlaží'!$C:$C,'Cenová nabídka'!$A28,'Tabulka budov a podlaží'!$H:$H,'Cenová nabídka'!AQ$3)</f>
        <v>0</v>
      </c>
      <c r="AS28" s="37">
        <f t="shared" si="21"/>
        <v>0</v>
      </c>
      <c r="AT28" s="42">
        <f t="shared" si="22"/>
        <v>0</v>
      </c>
      <c r="AU28" s="41">
        <f>SUMIFS('Tabulka budov a podlaží'!$G:$G,'Tabulka budov a podlaží'!$C:$C,A28,'Tabulka budov a podlaží'!$H:$H,AU$3)</f>
        <v>0</v>
      </c>
      <c r="AV28" s="36">
        <f>COUNTIFS('Tabulka budov a podlaží'!$C:$C,'Cenová nabídka'!$A28,'Tabulka budov a podlaží'!$H:$H,'Cenová nabídka'!AU$3)</f>
        <v>0</v>
      </c>
      <c r="AW28" s="37">
        <f t="shared" si="2"/>
        <v>0</v>
      </c>
      <c r="AX28" s="42">
        <f t="shared" si="23"/>
        <v>0</v>
      </c>
      <c r="AY28" s="41">
        <f>SUMIFS('Tabulka budov a podlaží'!$G:$G,'Tabulka budov a podlaží'!$C:$C,A28,'Tabulka budov a podlaží'!$H:$H,AY$3)</f>
        <v>1.9</v>
      </c>
      <c r="AZ28" s="36">
        <f>COUNTIFS('Tabulka budov a podlaží'!$C:$C,'Cenová nabídka'!$A28,'Tabulka budov a podlaží'!$H:$H,'Cenová nabídka'!AY$3)</f>
        <v>1</v>
      </c>
      <c r="BA28" s="37">
        <f t="shared" si="24"/>
        <v>0</v>
      </c>
      <c r="BB28" s="42">
        <f t="shared" si="25"/>
        <v>0</v>
      </c>
      <c r="BC28" s="41">
        <f>SUMIFS('Tabulka budov a podlaží'!$G:$G,'Tabulka budov a podlaží'!$C:$C,A28,'Tabulka budov a podlaží'!$H:$H,BC$3)</f>
        <v>25.599999999999998</v>
      </c>
      <c r="BD28" s="36">
        <f>COUNTIFS('Tabulka budov a podlaží'!$C:$C,'Cenová nabídka'!$A28,'Tabulka budov a podlaží'!$H:$H,'Cenová nabídka'!BC$3)</f>
        <v>7</v>
      </c>
      <c r="BE28" s="37">
        <f t="shared" si="26"/>
        <v>0</v>
      </c>
      <c r="BF28" s="42">
        <f t="shared" si="27"/>
        <v>0</v>
      </c>
      <c r="BG28" s="41">
        <f>SUMIFS('Tabulka budov a podlaží'!$G:$G,'Tabulka budov a podlaží'!$C:$C,A28,'Tabulka budov a podlaží'!$H:$H,BG$3)</f>
        <v>0</v>
      </c>
      <c r="BH28" s="36">
        <f>COUNTIFS('Tabulka budov a podlaží'!$C:$C,'Cenová nabídka'!$A28,'Tabulka budov a podlaží'!$H:$H,'Cenová nabídka'!BG$3)</f>
        <v>0</v>
      </c>
      <c r="BI28" s="37">
        <f t="shared" si="28"/>
        <v>0</v>
      </c>
      <c r="BJ28" s="42">
        <f t="shared" si="29"/>
        <v>0</v>
      </c>
      <c r="BK28" s="41">
        <f>SUMIFS('Tabulka budov a podlaží'!$G:$G,'Tabulka budov a podlaží'!$C:$C,A28,'Tabulka budov a podlaží'!$H:$H,BK$3)</f>
        <v>0</v>
      </c>
      <c r="BL28" s="36">
        <f>COUNTIFS('Tabulka budov a podlaží'!$C:$C,'Cenová nabídka'!$A28,'Tabulka budov a podlaží'!$H:$H,'Cenová nabídka'!BK$3)</f>
        <v>0</v>
      </c>
      <c r="BM28" s="37">
        <f t="shared" si="30"/>
        <v>0</v>
      </c>
      <c r="BN28" s="42">
        <f t="shared" si="31"/>
        <v>0</v>
      </c>
      <c r="BO28" s="41">
        <f>SUMIFS('Tabulka budov a podlaží'!$G:$G,'Tabulka budov a podlaží'!$C:$C,A28,'Tabulka budov a podlaží'!$H:$H,BO$3)</f>
        <v>0</v>
      </c>
      <c r="BP28" s="36">
        <f>COUNTIFS('Tabulka budov a podlaží'!$C:$C,'Cenová nabídka'!$A28,'Tabulka budov a podlaží'!$H:$H,'Cenová nabídka'!BO$3)</f>
        <v>0</v>
      </c>
      <c r="BQ28" s="37">
        <f t="shared" si="32"/>
        <v>0</v>
      </c>
      <c r="BR28" s="42">
        <f t="shared" si="33"/>
        <v>0</v>
      </c>
      <c r="BS28" s="41">
        <f>SUMIFS('Tabulka budov a podlaží'!$G:$G,'Tabulka budov a podlaží'!$C:$C,A28,'Tabulka budov a podlaží'!$H:$H,BS$3)</f>
        <v>0</v>
      </c>
      <c r="BT28" s="36">
        <f>COUNTIFS('Tabulka budov a podlaží'!$C:$C,'Cenová nabídka'!$A28,'Tabulka budov a podlaží'!$H:$H,'Cenová nabídka'!BS$3)</f>
        <v>0</v>
      </c>
      <c r="BU28" s="37">
        <f t="shared" si="34"/>
        <v>0</v>
      </c>
      <c r="BV28" s="42">
        <f t="shared" si="35"/>
        <v>0</v>
      </c>
    </row>
    <row r="29" spans="1:74" x14ac:dyDescent="0.2">
      <c r="A29" s="48" t="s">
        <v>689</v>
      </c>
      <c r="B29" s="33">
        <f t="shared" si="0"/>
        <v>0</v>
      </c>
      <c r="C29" s="34">
        <f t="shared" si="1"/>
        <v>0</v>
      </c>
      <c r="D29" s="33">
        <f>SUMIF('Tabulka budov a podlaží'!C:C,A29,'Tabulka budov a podlaží'!G:G)</f>
        <v>288.76</v>
      </c>
      <c r="E29" s="49">
        <f>COUNTIFS('Tabulka budov a podlaží'!$C:$C,'Cenová nabídka'!$A29)</f>
        <v>33</v>
      </c>
      <c r="F29" s="41">
        <f>SUMIFS('Tabulka budov a podlaží'!$G:$G,'Tabulka budov a podlaží'!$C:$C,A29,'Tabulka budov a podlaží'!$H:$H,F$3)</f>
        <v>0</v>
      </c>
      <c r="G29" s="36">
        <f>COUNTIFS('Tabulka budov a podlaží'!$C:$C,'Cenová nabídka'!$A29,'Tabulka budov a podlaží'!$H:$H,'Cenová nabídka'!F$3)</f>
        <v>0</v>
      </c>
      <c r="H29" s="37">
        <f t="shared" si="3"/>
        <v>0</v>
      </c>
      <c r="I29" s="42">
        <f t="shared" si="4"/>
        <v>0</v>
      </c>
      <c r="J29" s="41">
        <f>SUMIFS('Tabulka budov a podlaží'!$G:$G,'Tabulka budov a podlaží'!$C:$C,A29,'Tabulka budov a podlaží'!$H:$H,J$3)</f>
        <v>103.63</v>
      </c>
      <c r="K29" s="36">
        <f>COUNTIFS('Tabulka budov a podlaží'!$C:$C,'Cenová nabídka'!$A29,'Tabulka budov a podlaží'!$H:$H,'Cenová nabídka'!J$3)</f>
        <v>11</v>
      </c>
      <c r="L29" s="37">
        <f t="shared" si="5"/>
        <v>0</v>
      </c>
      <c r="M29" s="42">
        <f t="shared" si="6"/>
        <v>0</v>
      </c>
      <c r="N29" s="41">
        <f>SUMIFS('Tabulka budov a podlaží'!$G:$G,'Tabulka budov a podlaží'!$C:$C,A29,'Tabulka budov a podlaží'!$H:$H,N$3)</f>
        <v>4.46</v>
      </c>
      <c r="O29" s="36">
        <f>COUNTIFS('Tabulka budov a podlaží'!$C:$C,'Cenová nabídka'!$A29,'Tabulka budov a podlaží'!$H:$H,'Cenová nabídka'!N$3)</f>
        <v>1</v>
      </c>
      <c r="P29" s="37">
        <f t="shared" si="7"/>
        <v>0</v>
      </c>
      <c r="Q29" s="42">
        <f t="shared" si="8"/>
        <v>0</v>
      </c>
      <c r="R29" s="41">
        <f>SUMIFS('Tabulka budov a podlaží'!$G:$G,'Tabulka budov a podlaží'!$C:$C,A29,'Tabulka budov a podlaží'!$H:$H,R$3)</f>
        <v>49.89</v>
      </c>
      <c r="S29" s="36">
        <f>COUNTIFS('Tabulka budov a podlaží'!$C:$C,'Cenová nabídka'!$A29,'Tabulka budov a podlaží'!$H:$H,'Cenová nabídka'!R$3)</f>
        <v>4</v>
      </c>
      <c r="T29" s="37">
        <f t="shared" si="9"/>
        <v>0</v>
      </c>
      <c r="U29" s="42">
        <f t="shared" si="10"/>
        <v>0</v>
      </c>
      <c r="V29" s="41">
        <f>SUMIFS('Tabulka budov a podlaží'!$G:$G,'Tabulka budov a podlaží'!$C:$C,A29,'Tabulka budov a podlaží'!$H:$H,V$3)</f>
        <v>0</v>
      </c>
      <c r="W29" s="35"/>
      <c r="X29" s="36">
        <f>COUNTIFS('Tabulka budov a podlaží'!$C:$C,'Cenová nabídka'!$A29,'Tabulka budov a podlaží'!$H:$H,'Cenová nabídka'!V$3)</f>
        <v>0</v>
      </c>
      <c r="Y29" s="37">
        <f t="shared" si="11"/>
        <v>0</v>
      </c>
      <c r="Z29" s="42">
        <f t="shared" si="12"/>
        <v>0</v>
      </c>
      <c r="AA29" s="41">
        <f>SUMIFS('Tabulka budov a podlaží'!$G:$G,'Tabulka budov a podlaží'!$C:$C,A29,'Tabulka budov a podlaží'!$H:$H,AA$3)</f>
        <v>65.710000000000008</v>
      </c>
      <c r="AB29" s="36">
        <f>COUNTIFS('Tabulka budov a podlaží'!$C:$C,'Cenová nabídka'!$A29,'Tabulka budov a podlaží'!$H:$H,'Cenová nabídka'!AA$3)</f>
        <v>4</v>
      </c>
      <c r="AC29" s="37">
        <f t="shared" si="13"/>
        <v>0</v>
      </c>
      <c r="AD29" s="42">
        <f t="shared" si="14"/>
        <v>0</v>
      </c>
      <c r="AE29" s="41">
        <f>SUMIFS('Tabulka budov a podlaží'!$G:$G,'Tabulka budov a podlaží'!$C:$C,A29,'Tabulka budov a podlaží'!$H:$H,AE$3)</f>
        <v>0</v>
      </c>
      <c r="AF29" s="36">
        <f>COUNTIFS('Tabulka budov a podlaží'!$C:$C,'Cenová nabídka'!$A29,'Tabulka budov a podlaží'!$H:$H,'Cenová nabídka'!AE$3)</f>
        <v>0</v>
      </c>
      <c r="AG29" s="37">
        <f t="shared" si="15"/>
        <v>0</v>
      </c>
      <c r="AH29" s="42">
        <f t="shared" si="16"/>
        <v>0</v>
      </c>
      <c r="AI29" s="41">
        <f>SUMIFS('Tabulka budov a podlaží'!$G:$G,'Tabulka budov a podlaží'!$C:$C,A29,'Tabulka budov a podlaží'!$H:$H,AI$3)</f>
        <v>0</v>
      </c>
      <c r="AJ29" s="36">
        <f>COUNTIFS('Tabulka budov a podlaží'!$C:$C,'Cenová nabídka'!$A29,'Tabulka budov a podlaží'!$H:$H,'Cenová nabídka'!AI$3)</f>
        <v>0</v>
      </c>
      <c r="AK29" s="37">
        <f t="shared" si="17"/>
        <v>0</v>
      </c>
      <c r="AL29" s="42">
        <f t="shared" si="18"/>
        <v>0</v>
      </c>
      <c r="AM29" s="41">
        <f>SUMIFS('Tabulka budov a podlaží'!$G:$G,'Tabulka budov a podlaží'!$C:$C,A29,'Tabulka budov a podlaží'!$H:$H,AM$3)</f>
        <v>14</v>
      </c>
      <c r="AN29" s="36">
        <f>COUNTIFS('Tabulka budov a podlaží'!$C:$C,'Cenová nabídka'!$A29,'Tabulka budov a podlaží'!$H:$H,'Cenová nabídka'!AM$3)</f>
        <v>1</v>
      </c>
      <c r="AO29" s="37">
        <f t="shared" si="19"/>
        <v>0</v>
      </c>
      <c r="AP29" s="42">
        <f t="shared" si="20"/>
        <v>0</v>
      </c>
      <c r="AQ29" s="41">
        <f>SUMIFS('Tabulka budov a podlaží'!$G:$G,'Tabulka budov a podlaží'!$C:$C,A29,'Tabulka budov a podlaží'!$H:$H,AQ$3)</f>
        <v>0</v>
      </c>
      <c r="AR29" s="36">
        <f>COUNTIFS('Tabulka budov a podlaží'!$C:$C,'Cenová nabídka'!$A29,'Tabulka budov a podlaží'!$H:$H,'Cenová nabídka'!AQ$3)</f>
        <v>0</v>
      </c>
      <c r="AS29" s="37">
        <f t="shared" si="21"/>
        <v>0</v>
      </c>
      <c r="AT29" s="42">
        <f t="shared" si="22"/>
        <v>0</v>
      </c>
      <c r="AU29" s="41">
        <f>SUMIFS('Tabulka budov a podlaží'!$G:$G,'Tabulka budov a podlaží'!$C:$C,A29,'Tabulka budov a podlaží'!$H:$H,AU$3)</f>
        <v>0</v>
      </c>
      <c r="AV29" s="36">
        <f>COUNTIFS('Tabulka budov a podlaží'!$C:$C,'Cenová nabídka'!$A29,'Tabulka budov a podlaží'!$H:$H,'Cenová nabídka'!AU$3)</f>
        <v>0</v>
      </c>
      <c r="AW29" s="37">
        <f t="shared" si="2"/>
        <v>0</v>
      </c>
      <c r="AX29" s="42">
        <f t="shared" si="23"/>
        <v>0</v>
      </c>
      <c r="AY29" s="41">
        <f>SUMIFS('Tabulka budov a podlaží'!$G:$G,'Tabulka budov a podlaží'!$C:$C,A29,'Tabulka budov a podlaží'!$H:$H,AY$3)</f>
        <v>3.73</v>
      </c>
      <c r="AZ29" s="36">
        <f>COUNTIFS('Tabulka budov a podlaží'!$C:$C,'Cenová nabídka'!$A29,'Tabulka budov a podlaží'!$H:$H,'Cenová nabídka'!AY$3)</f>
        <v>2</v>
      </c>
      <c r="BA29" s="37">
        <f t="shared" si="24"/>
        <v>0</v>
      </c>
      <c r="BB29" s="42">
        <f t="shared" si="25"/>
        <v>0</v>
      </c>
      <c r="BC29" s="41">
        <f>SUMIFS('Tabulka budov a podlaží'!$G:$G,'Tabulka budov a podlaží'!$C:$C,A29,'Tabulka budov a podlaží'!$H:$H,BC$3)</f>
        <v>30.34</v>
      </c>
      <c r="BD29" s="36">
        <f>COUNTIFS('Tabulka budov a podlaží'!$C:$C,'Cenová nabídka'!$A29,'Tabulka budov a podlaží'!$H:$H,'Cenová nabídka'!BC$3)</f>
        <v>8</v>
      </c>
      <c r="BE29" s="37">
        <f t="shared" si="26"/>
        <v>0</v>
      </c>
      <c r="BF29" s="42">
        <f t="shared" si="27"/>
        <v>0</v>
      </c>
      <c r="BG29" s="41">
        <f>SUMIFS('Tabulka budov a podlaží'!$G:$G,'Tabulka budov a podlaží'!$C:$C,A29,'Tabulka budov a podlaží'!$H:$H,BG$3)</f>
        <v>0</v>
      </c>
      <c r="BH29" s="36">
        <f>COUNTIFS('Tabulka budov a podlaží'!$C:$C,'Cenová nabídka'!$A29,'Tabulka budov a podlaží'!$H:$H,'Cenová nabídka'!BG$3)</f>
        <v>0</v>
      </c>
      <c r="BI29" s="37">
        <f t="shared" si="28"/>
        <v>0</v>
      </c>
      <c r="BJ29" s="42">
        <f t="shared" si="29"/>
        <v>0</v>
      </c>
      <c r="BK29" s="41">
        <f>SUMIFS('Tabulka budov a podlaží'!$G:$G,'Tabulka budov a podlaží'!$C:$C,A29,'Tabulka budov a podlaží'!$H:$H,BK$3)</f>
        <v>0</v>
      </c>
      <c r="BL29" s="36">
        <f>COUNTIFS('Tabulka budov a podlaží'!$C:$C,'Cenová nabídka'!$A29,'Tabulka budov a podlaží'!$H:$H,'Cenová nabídka'!BK$3)</f>
        <v>0</v>
      </c>
      <c r="BM29" s="37">
        <f t="shared" si="30"/>
        <v>0</v>
      </c>
      <c r="BN29" s="42">
        <f t="shared" si="31"/>
        <v>0</v>
      </c>
      <c r="BO29" s="41">
        <f>SUMIFS('Tabulka budov a podlaží'!$G:$G,'Tabulka budov a podlaží'!$C:$C,A29,'Tabulka budov a podlaží'!$H:$H,BO$3)</f>
        <v>0</v>
      </c>
      <c r="BP29" s="36">
        <f>COUNTIFS('Tabulka budov a podlaží'!$C:$C,'Cenová nabídka'!$A29,'Tabulka budov a podlaží'!$H:$H,'Cenová nabídka'!BO$3)</f>
        <v>0</v>
      </c>
      <c r="BQ29" s="37">
        <f t="shared" si="32"/>
        <v>0</v>
      </c>
      <c r="BR29" s="42">
        <f t="shared" si="33"/>
        <v>0</v>
      </c>
      <c r="BS29" s="41">
        <f>SUMIFS('Tabulka budov a podlaží'!$G:$G,'Tabulka budov a podlaží'!$C:$C,A29,'Tabulka budov a podlaží'!$H:$H,BS$3)</f>
        <v>17</v>
      </c>
      <c r="BT29" s="36">
        <f>COUNTIFS('Tabulka budov a podlaží'!$C:$C,'Cenová nabídka'!$A29,'Tabulka budov a podlaží'!$H:$H,'Cenová nabídka'!BS$3)</f>
        <v>2</v>
      </c>
      <c r="BU29" s="37">
        <f t="shared" si="34"/>
        <v>0</v>
      </c>
      <c r="BV29" s="42">
        <f t="shared" si="35"/>
        <v>0</v>
      </c>
    </row>
    <row r="30" spans="1:74" x14ac:dyDescent="0.2">
      <c r="A30" s="48" t="s">
        <v>585</v>
      </c>
      <c r="B30" s="33">
        <f t="shared" si="0"/>
        <v>0</v>
      </c>
      <c r="C30" s="34">
        <f t="shared" si="1"/>
        <v>0</v>
      </c>
      <c r="D30" s="33">
        <f>SUMIF('Tabulka budov a podlaží'!C:C,A30,'Tabulka budov a podlaží'!G:G)</f>
        <v>835.41000000000054</v>
      </c>
      <c r="E30" s="49">
        <f>COUNTIFS('Tabulka budov a podlaží'!$C:$C,'Cenová nabídka'!$A30)</f>
        <v>55</v>
      </c>
      <c r="F30" s="41">
        <f>SUMIFS('Tabulka budov a podlaží'!$G:$G,'Tabulka budov a podlaží'!$C:$C,A30,'Tabulka budov a podlaží'!$H:$H,F$3)</f>
        <v>383.44000000000005</v>
      </c>
      <c r="G30" s="36">
        <f>COUNTIFS('Tabulka budov a podlaží'!$C:$C,'Cenová nabídka'!$A30,'Tabulka budov a podlaží'!$H:$H,'Cenová nabídka'!F$3)</f>
        <v>28</v>
      </c>
      <c r="H30" s="37">
        <f t="shared" si="3"/>
        <v>0</v>
      </c>
      <c r="I30" s="42">
        <f t="shared" si="4"/>
        <v>0</v>
      </c>
      <c r="J30" s="41">
        <f>SUMIFS('Tabulka budov a podlaží'!$G:$G,'Tabulka budov a podlaží'!$C:$C,A30,'Tabulka budov a podlaží'!$H:$H,J$3)</f>
        <v>0</v>
      </c>
      <c r="K30" s="36">
        <f>COUNTIFS('Tabulka budov a podlaží'!$C:$C,'Cenová nabídka'!$A30,'Tabulka budov a podlaží'!$H:$H,'Cenová nabídka'!J$3)</f>
        <v>0</v>
      </c>
      <c r="L30" s="37">
        <f t="shared" si="5"/>
        <v>0</v>
      </c>
      <c r="M30" s="42">
        <f t="shared" si="6"/>
        <v>0</v>
      </c>
      <c r="N30" s="41">
        <f>SUMIFS('Tabulka budov a podlaží'!$G:$G,'Tabulka budov a podlaží'!$C:$C,A30,'Tabulka budov a podlaží'!$H:$H,N$3)</f>
        <v>0</v>
      </c>
      <c r="O30" s="36">
        <f>COUNTIFS('Tabulka budov a podlaží'!$C:$C,'Cenová nabídka'!$A30,'Tabulka budov a podlaží'!$H:$H,'Cenová nabídka'!N$3)</f>
        <v>0</v>
      </c>
      <c r="P30" s="37">
        <f t="shared" si="7"/>
        <v>0</v>
      </c>
      <c r="Q30" s="42">
        <f t="shared" si="8"/>
        <v>0</v>
      </c>
      <c r="R30" s="41">
        <f>SUMIFS('Tabulka budov a podlaží'!$G:$G,'Tabulka budov a podlaží'!$C:$C,A30,'Tabulka budov a podlaží'!$H:$H,R$3)</f>
        <v>32.22</v>
      </c>
      <c r="S30" s="36">
        <f>COUNTIFS('Tabulka budov a podlaží'!$C:$C,'Cenová nabídka'!$A30,'Tabulka budov a podlaží'!$H:$H,'Cenová nabídka'!R$3)</f>
        <v>3</v>
      </c>
      <c r="T30" s="37">
        <f t="shared" si="9"/>
        <v>0</v>
      </c>
      <c r="U30" s="42">
        <f t="shared" si="10"/>
        <v>0</v>
      </c>
      <c r="V30" s="41">
        <f>SUMIFS('Tabulka budov a podlaží'!$G:$G,'Tabulka budov a podlaží'!$C:$C,A30,'Tabulka budov a podlaží'!$H:$H,V$3)</f>
        <v>187.5</v>
      </c>
      <c r="W30" s="35">
        <v>12</v>
      </c>
      <c r="X30" s="36">
        <f>COUNTIFS('Tabulka budov a podlaží'!$C:$C,'Cenová nabídka'!$A30,'Tabulka budov a podlaží'!$H:$H,'Cenová nabídka'!V$3)</f>
        <v>9</v>
      </c>
      <c r="Y30" s="37">
        <f t="shared" si="11"/>
        <v>0</v>
      </c>
      <c r="Z30" s="42">
        <f t="shared" si="12"/>
        <v>0</v>
      </c>
      <c r="AA30" s="41">
        <f>SUMIFS('Tabulka budov a podlaží'!$G:$G,'Tabulka budov a podlaží'!$C:$C,A30,'Tabulka budov a podlaží'!$H:$H,AA$3)</f>
        <v>163.26</v>
      </c>
      <c r="AB30" s="36">
        <f>COUNTIFS('Tabulka budov a podlaží'!$C:$C,'Cenová nabídka'!$A30,'Tabulka budov a podlaží'!$H:$H,'Cenová nabídka'!AA$3)</f>
        <v>4</v>
      </c>
      <c r="AC30" s="37">
        <f t="shared" si="13"/>
        <v>0</v>
      </c>
      <c r="AD30" s="42">
        <f t="shared" si="14"/>
        <v>0</v>
      </c>
      <c r="AE30" s="41">
        <f>SUMIFS('Tabulka budov a podlaží'!$G:$G,'Tabulka budov a podlaží'!$C:$C,A30,'Tabulka budov a podlaží'!$H:$H,AE$3)</f>
        <v>0</v>
      </c>
      <c r="AF30" s="36">
        <f>COUNTIFS('Tabulka budov a podlaží'!$C:$C,'Cenová nabídka'!$A30,'Tabulka budov a podlaží'!$H:$H,'Cenová nabídka'!AE$3)</f>
        <v>0</v>
      </c>
      <c r="AG30" s="37">
        <f t="shared" si="15"/>
        <v>0</v>
      </c>
      <c r="AH30" s="42">
        <f t="shared" si="16"/>
        <v>0</v>
      </c>
      <c r="AI30" s="41">
        <f>SUMIFS('Tabulka budov a podlaží'!$G:$G,'Tabulka budov a podlaží'!$C:$C,A30,'Tabulka budov a podlaží'!$H:$H,AI$3)</f>
        <v>0</v>
      </c>
      <c r="AJ30" s="36">
        <f>COUNTIFS('Tabulka budov a podlaží'!$C:$C,'Cenová nabídka'!$A30,'Tabulka budov a podlaží'!$H:$H,'Cenová nabídka'!AI$3)</f>
        <v>0</v>
      </c>
      <c r="AK30" s="37">
        <f t="shared" si="17"/>
        <v>0</v>
      </c>
      <c r="AL30" s="42">
        <f t="shared" si="18"/>
        <v>0</v>
      </c>
      <c r="AM30" s="41">
        <f>SUMIFS('Tabulka budov a podlaží'!$G:$G,'Tabulka budov a podlaží'!$C:$C,A30,'Tabulka budov a podlaží'!$H:$H,AM$3)</f>
        <v>0</v>
      </c>
      <c r="AN30" s="36">
        <f>COUNTIFS('Tabulka budov a podlaží'!$C:$C,'Cenová nabídka'!$A30,'Tabulka budov a podlaží'!$H:$H,'Cenová nabídka'!AM$3)</f>
        <v>0</v>
      </c>
      <c r="AO30" s="37">
        <f t="shared" si="19"/>
        <v>0</v>
      </c>
      <c r="AP30" s="42">
        <f t="shared" si="20"/>
        <v>0</v>
      </c>
      <c r="AQ30" s="41">
        <f>SUMIFS('Tabulka budov a podlaží'!$G:$G,'Tabulka budov a podlaží'!$C:$C,A30,'Tabulka budov a podlaží'!$H:$H,AQ$3)</f>
        <v>0</v>
      </c>
      <c r="AR30" s="36">
        <f>COUNTIFS('Tabulka budov a podlaží'!$C:$C,'Cenová nabídka'!$A30,'Tabulka budov a podlaží'!$H:$H,'Cenová nabídka'!AQ$3)</f>
        <v>0</v>
      </c>
      <c r="AS30" s="37">
        <f t="shared" si="21"/>
        <v>0</v>
      </c>
      <c r="AT30" s="42">
        <f t="shared" si="22"/>
        <v>0</v>
      </c>
      <c r="AU30" s="41">
        <f>SUMIFS('Tabulka budov a podlaží'!$G:$G,'Tabulka budov a podlaží'!$C:$C,A30,'Tabulka budov a podlaží'!$H:$H,AU$3)</f>
        <v>23.11</v>
      </c>
      <c r="AV30" s="36">
        <f>COUNTIFS('Tabulka budov a podlaží'!$C:$C,'Cenová nabídka'!$A30,'Tabulka budov a podlaží'!$H:$H,'Cenová nabídka'!AU$3)</f>
        <v>1</v>
      </c>
      <c r="AW30" s="37">
        <f t="shared" si="2"/>
        <v>0</v>
      </c>
      <c r="AX30" s="42">
        <f t="shared" si="23"/>
        <v>0</v>
      </c>
      <c r="AY30" s="41">
        <f>SUMIFS('Tabulka budov a podlaží'!$G:$G,'Tabulka budov a podlaží'!$C:$C,A30,'Tabulka budov a podlaží'!$H:$H,AY$3)</f>
        <v>6.82</v>
      </c>
      <c r="AZ30" s="36">
        <f>COUNTIFS('Tabulka budov a podlaží'!$C:$C,'Cenová nabídka'!$A30,'Tabulka budov a podlaží'!$H:$H,'Cenová nabídka'!AY$3)</f>
        <v>2</v>
      </c>
      <c r="BA30" s="37">
        <f t="shared" si="24"/>
        <v>0</v>
      </c>
      <c r="BB30" s="42">
        <f t="shared" si="25"/>
        <v>0</v>
      </c>
      <c r="BC30" s="41">
        <f>SUMIFS('Tabulka budov a podlaží'!$G:$G,'Tabulka budov a podlaží'!$C:$C,A30,'Tabulka budov a podlaží'!$H:$H,BC$3)</f>
        <v>39.06</v>
      </c>
      <c r="BD30" s="36">
        <f>COUNTIFS('Tabulka budov a podlaží'!$C:$C,'Cenová nabídka'!$A30,'Tabulka budov a podlaží'!$H:$H,'Cenová nabídka'!BC$3)</f>
        <v>8</v>
      </c>
      <c r="BE30" s="37">
        <f t="shared" si="26"/>
        <v>0</v>
      </c>
      <c r="BF30" s="42">
        <f t="shared" si="27"/>
        <v>0</v>
      </c>
      <c r="BG30" s="41">
        <f>SUMIFS('Tabulka budov a podlaží'!$G:$G,'Tabulka budov a podlaží'!$C:$C,A30,'Tabulka budov a podlaží'!$H:$H,BG$3)</f>
        <v>0</v>
      </c>
      <c r="BH30" s="36">
        <f>COUNTIFS('Tabulka budov a podlaží'!$C:$C,'Cenová nabídka'!$A30,'Tabulka budov a podlaží'!$H:$H,'Cenová nabídka'!BG$3)</f>
        <v>0</v>
      </c>
      <c r="BI30" s="37">
        <f t="shared" si="28"/>
        <v>0</v>
      </c>
      <c r="BJ30" s="42">
        <f t="shared" si="29"/>
        <v>0</v>
      </c>
      <c r="BK30" s="41">
        <f>SUMIFS('Tabulka budov a podlaží'!$G:$G,'Tabulka budov a podlaží'!$C:$C,A30,'Tabulka budov a podlaží'!$H:$H,BK$3)</f>
        <v>0</v>
      </c>
      <c r="BL30" s="36">
        <f>COUNTIFS('Tabulka budov a podlaží'!$C:$C,'Cenová nabídka'!$A30,'Tabulka budov a podlaží'!$H:$H,'Cenová nabídka'!BK$3)</f>
        <v>0</v>
      </c>
      <c r="BM30" s="37">
        <f t="shared" si="30"/>
        <v>0</v>
      </c>
      <c r="BN30" s="42">
        <f t="shared" si="31"/>
        <v>0</v>
      </c>
      <c r="BO30" s="41">
        <f>SUMIFS('Tabulka budov a podlaží'!$G:$G,'Tabulka budov a podlaží'!$C:$C,A30,'Tabulka budov a podlaží'!$H:$H,BO$3)</f>
        <v>0</v>
      </c>
      <c r="BP30" s="36">
        <f>COUNTIFS('Tabulka budov a podlaží'!$C:$C,'Cenová nabídka'!$A30,'Tabulka budov a podlaží'!$H:$H,'Cenová nabídka'!BO$3)</f>
        <v>0</v>
      </c>
      <c r="BQ30" s="37">
        <f t="shared" si="32"/>
        <v>0</v>
      </c>
      <c r="BR30" s="42">
        <f t="shared" si="33"/>
        <v>0</v>
      </c>
      <c r="BS30" s="41">
        <f>SUMIFS('Tabulka budov a podlaží'!$G:$G,'Tabulka budov a podlaží'!$C:$C,A30,'Tabulka budov a podlaží'!$H:$H,BS$3)</f>
        <v>0</v>
      </c>
      <c r="BT30" s="36">
        <f>COUNTIFS('Tabulka budov a podlaží'!$C:$C,'Cenová nabídka'!$A30,'Tabulka budov a podlaží'!$H:$H,'Cenová nabídka'!BS$3)</f>
        <v>0</v>
      </c>
      <c r="BU30" s="37">
        <f t="shared" si="34"/>
        <v>0</v>
      </c>
      <c r="BV30" s="42">
        <f t="shared" si="35"/>
        <v>0</v>
      </c>
    </row>
    <row r="31" spans="1:74" x14ac:dyDescent="0.2">
      <c r="A31" s="48" t="s">
        <v>584</v>
      </c>
      <c r="B31" s="33">
        <f t="shared" si="0"/>
        <v>0</v>
      </c>
      <c r="C31" s="34">
        <f t="shared" si="1"/>
        <v>0</v>
      </c>
      <c r="D31" s="33">
        <f>SUMIF('Tabulka budov a podlaží'!C:C,A31,'Tabulka budov a podlaží'!G:G)</f>
        <v>1058.3000000000004</v>
      </c>
      <c r="E31" s="49">
        <f>COUNTIFS('Tabulka budov a podlaží'!$C:$C,'Cenová nabídka'!$A31)</f>
        <v>74</v>
      </c>
      <c r="F31" s="41">
        <f>SUMIFS('Tabulka budov a podlaží'!$G:$G,'Tabulka budov a podlaží'!$C:$C,A31,'Tabulka budov a podlaží'!$H:$H,F$3)</f>
        <v>465.59999999999991</v>
      </c>
      <c r="G31" s="36">
        <f>COUNTIFS('Tabulka budov a podlaží'!$C:$C,'Cenová nabídka'!$A31,'Tabulka budov a podlaží'!$H:$H,'Cenová nabídka'!F$3)</f>
        <v>28</v>
      </c>
      <c r="H31" s="37">
        <f>H$5*F31</f>
        <v>0</v>
      </c>
      <c r="I31" s="42">
        <f t="shared" si="4"/>
        <v>0</v>
      </c>
      <c r="J31" s="41">
        <f>SUMIFS('Tabulka budov a podlaží'!$G:$G,'Tabulka budov a podlaží'!$C:$C,A31,'Tabulka budov a podlaží'!$H:$H,J$3)</f>
        <v>55.4</v>
      </c>
      <c r="K31" s="36">
        <f>COUNTIFS('Tabulka budov a podlaží'!$C:$C,'Cenová nabídka'!$A31,'Tabulka budov a podlaží'!$H:$H,'Cenová nabídka'!J$3)</f>
        <v>6</v>
      </c>
      <c r="L31" s="37">
        <f t="shared" si="5"/>
        <v>0</v>
      </c>
      <c r="M31" s="42">
        <f t="shared" si="6"/>
        <v>0</v>
      </c>
      <c r="N31" s="41">
        <f>SUMIFS('Tabulka budov a podlaží'!$G:$G,'Tabulka budov a podlaží'!$C:$C,A31,'Tabulka budov a podlaží'!$H:$H,N$3)</f>
        <v>0</v>
      </c>
      <c r="O31" s="36">
        <f>COUNTIFS('Tabulka budov a podlaží'!$C:$C,'Cenová nabídka'!$A31,'Tabulka budov a podlaží'!$H:$H,'Cenová nabídka'!N$3)</f>
        <v>0</v>
      </c>
      <c r="P31" s="37">
        <f t="shared" si="7"/>
        <v>0</v>
      </c>
      <c r="Q31" s="42">
        <f t="shared" si="8"/>
        <v>0</v>
      </c>
      <c r="R31" s="41">
        <f>SUMIFS('Tabulka budov a podlaží'!$G:$G,'Tabulka budov a podlaží'!$C:$C,A31,'Tabulka budov a podlaží'!$H:$H,R$3)</f>
        <v>188.5</v>
      </c>
      <c r="S31" s="36">
        <f>COUNTIFS('Tabulka budov a podlaží'!$C:$C,'Cenová nabídka'!$A31,'Tabulka budov a podlaží'!$H:$H,'Cenová nabídka'!R$3)</f>
        <v>12</v>
      </c>
      <c r="T31" s="37">
        <f t="shared" si="9"/>
        <v>0</v>
      </c>
      <c r="U31" s="42">
        <f t="shared" si="10"/>
        <v>0</v>
      </c>
      <c r="V31" s="41">
        <f>SUMIFS('Tabulka budov a podlaží'!$G:$G,'Tabulka budov a podlaží'!$C:$C,A31,'Tabulka budov a podlaží'!$H:$H,V$3)</f>
        <v>0</v>
      </c>
      <c r="W31" s="35"/>
      <c r="X31" s="36">
        <f>COUNTIFS('Tabulka budov a podlaží'!$C:$C,'Cenová nabídka'!$A31,'Tabulka budov a podlaží'!$H:$H,'Cenová nabídka'!V$3)</f>
        <v>0</v>
      </c>
      <c r="Y31" s="37">
        <f t="shared" si="11"/>
        <v>0</v>
      </c>
      <c r="Z31" s="42">
        <f t="shared" si="12"/>
        <v>0</v>
      </c>
      <c r="AA31" s="41">
        <f>SUMIFS('Tabulka budov a podlaží'!$G:$G,'Tabulka budov a podlaží'!$C:$C,A31,'Tabulka budov a podlaží'!$H:$H,AA$3)</f>
        <v>197.29999999999995</v>
      </c>
      <c r="AB31" s="36">
        <f>COUNTIFS('Tabulka budov a podlaží'!$C:$C,'Cenová nabídka'!$A31,'Tabulka budov a podlaží'!$H:$H,'Cenová nabídka'!AA$3)</f>
        <v>7</v>
      </c>
      <c r="AC31" s="37">
        <f t="shared" si="13"/>
        <v>0</v>
      </c>
      <c r="AD31" s="42">
        <f t="shared" si="14"/>
        <v>0</v>
      </c>
      <c r="AE31" s="41">
        <f>SUMIFS('Tabulka budov a podlaží'!$G:$G,'Tabulka budov a podlaží'!$C:$C,A31,'Tabulka budov a podlaží'!$H:$H,AE$3)</f>
        <v>6.5</v>
      </c>
      <c r="AF31" s="36">
        <f>COUNTIFS('Tabulka budov a podlaží'!$C:$C,'Cenová nabídka'!$A31,'Tabulka budov a podlaží'!$H:$H,'Cenová nabídka'!AE$3)</f>
        <v>1</v>
      </c>
      <c r="AG31" s="37">
        <f t="shared" si="15"/>
        <v>0</v>
      </c>
      <c r="AH31" s="42">
        <f t="shared" si="16"/>
        <v>0</v>
      </c>
      <c r="AI31" s="41">
        <f>SUMIFS('Tabulka budov a podlaží'!$G:$G,'Tabulka budov a podlaží'!$C:$C,A31,'Tabulka budov a podlaží'!$H:$H,AI$3)</f>
        <v>0</v>
      </c>
      <c r="AJ31" s="36">
        <f>COUNTIFS('Tabulka budov a podlaží'!$C:$C,'Cenová nabídka'!$A31,'Tabulka budov a podlaží'!$H:$H,'Cenová nabídka'!AI$3)</f>
        <v>0</v>
      </c>
      <c r="AK31" s="37">
        <f t="shared" si="17"/>
        <v>0</v>
      </c>
      <c r="AL31" s="42">
        <f t="shared" si="18"/>
        <v>0</v>
      </c>
      <c r="AM31" s="41">
        <f>SUMIFS('Tabulka budov a podlaží'!$G:$G,'Tabulka budov a podlaží'!$C:$C,A31,'Tabulka budov a podlaží'!$H:$H,AM$3)</f>
        <v>29.900000000000002</v>
      </c>
      <c r="AN31" s="36">
        <f>COUNTIFS('Tabulka budov a podlaží'!$C:$C,'Cenová nabídka'!$A31,'Tabulka budov a podlaží'!$H:$H,'Cenová nabídka'!AM$3)</f>
        <v>2</v>
      </c>
      <c r="AO31" s="37">
        <f t="shared" si="19"/>
        <v>0</v>
      </c>
      <c r="AP31" s="42">
        <f t="shared" si="20"/>
        <v>0</v>
      </c>
      <c r="AQ31" s="41">
        <f>SUMIFS('Tabulka budov a podlaží'!$G:$G,'Tabulka budov a podlaží'!$C:$C,A31,'Tabulka budov a podlaží'!$H:$H,AQ$3)</f>
        <v>0</v>
      </c>
      <c r="AR31" s="36">
        <f>COUNTIFS('Tabulka budov a podlaží'!$C:$C,'Cenová nabídka'!$A31,'Tabulka budov a podlaží'!$H:$H,'Cenová nabídka'!AQ$3)</f>
        <v>0</v>
      </c>
      <c r="AS31" s="37">
        <f t="shared" si="21"/>
        <v>0</v>
      </c>
      <c r="AT31" s="42">
        <f t="shared" si="22"/>
        <v>0</v>
      </c>
      <c r="AU31" s="41">
        <f>SUMIFS('Tabulka budov a podlaží'!$G:$G,'Tabulka budov a podlaží'!$C:$C,A31,'Tabulka budov a podlaží'!$H:$H,AU$3)</f>
        <v>25.2</v>
      </c>
      <c r="AV31" s="36">
        <f>COUNTIFS('Tabulka budov a podlaží'!$C:$C,'Cenová nabídka'!$A31,'Tabulka budov a podlaží'!$H:$H,'Cenová nabídka'!AU$3)</f>
        <v>5</v>
      </c>
      <c r="AW31" s="37">
        <f t="shared" si="2"/>
        <v>0</v>
      </c>
      <c r="AX31" s="42">
        <f t="shared" si="23"/>
        <v>0</v>
      </c>
      <c r="AY31" s="41">
        <f>SUMIFS('Tabulka budov a podlaží'!$G:$G,'Tabulka budov a podlaží'!$C:$C,A31,'Tabulka budov a podlaží'!$H:$H,AY$3)</f>
        <v>3</v>
      </c>
      <c r="AZ31" s="36">
        <f>COUNTIFS('Tabulka budov a podlaží'!$C:$C,'Cenová nabídka'!$A31,'Tabulka budov a podlaží'!$H:$H,'Cenová nabídka'!AY$3)</f>
        <v>1</v>
      </c>
      <c r="BA31" s="37">
        <f t="shared" si="24"/>
        <v>0</v>
      </c>
      <c r="BB31" s="42">
        <f t="shared" si="25"/>
        <v>0</v>
      </c>
      <c r="BC31" s="41">
        <f>SUMIFS('Tabulka budov a podlaží'!$G:$G,'Tabulka budov a podlaží'!$C:$C,A31,'Tabulka budov a podlaží'!$H:$H,BC$3)</f>
        <v>16.8</v>
      </c>
      <c r="BD31" s="36">
        <f>COUNTIFS('Tabulka budov a podlaží'!$C:$C,'Cenová nabídka'!$A31,'Tabulka budov a podlaží'!$H:$H,'Cenová nabídka'!BC$3)</f>
        <v>7</v>
      </c>
      <c r="BE31" s="37">
        <f t="shared" si="26"/>
        <v>0</v>
      </c>
      <c r="BF31" s="42">
        <f t="shared" si="27"/>
        <v>0</v>
      </c>
      <c r="BG31" s="41">
        <f>SUMIFS('Tabulka budov a podlaží'!$G:$G,'Tabulka budov a podlaží'!$C:$C,A31,'Tabulka budov a podlaží'!$H:$H,BG$3)</f>
        <v>0</v>
      </c>
      <c r="BH31" s="36">
        <f>COUNTIFS('Tabulka budov a podlaží'!$C:$C,'Cenová nabídka'!$A31,'Tabulka budov a podlaží'!$H:$H,'Cenová nabídka'!BG$3)</f>
        <v>0</v>
      </c>
      <c r="BI31" s="37">
        <f t="shared" si="28"/>
        <v>0</v>
      </c>
      <c r="BJ31" s="42">
        <f t="shared" si="29"/>
        <v>0</v>
      </c>
      <c r="BK31" s="41">
        <f>SUMIFS('Tabulka budov a podlaží'!$G:$G,'Tabulka budov a podlaží'!$C:$C,A31,'Tabulka budov a podlaží'!$H:$H,BK$3)</f>
        <v>0</v>
      </c>
      <c r="BL31" s="36">
        <f>COUNTIFS('Tabulka budov a podlaží'!$C:$C,'Cenová nabídka'!$A31,'Tabulka budov a podlaží'!$H:$H,'Cenová nabídka'!BK$3)</f>
        <v>0</v>
      </c>
      <c r="BM31" s="37">
        <f t="shared" si="30"/>
        <v>0</v>
      </c>
      <c r="BN31" s="42">
        <f t="shared" si="31"/>
        <v>0</v>
      </c>
      <c r="BO31" s="41">
        <f>SUMIFS('Tabulka budov a podlaží'!$G:$G,'Tabulka budov a podlaží'!$C:$C,A31,'Tabulka budov a podlaží'!$H:$H,BO$3)</f>
        <v>0</v>
      </c>
      <c r="BP31" s="36">
        <f>COUNTIFS('Tabulka budov a podlaží'!$C:$C,'Cenová nabídka'!$A31,'Tabulka budov a podlaží'!$H:$H,'Cenová nabídka'!BO$3)</f>
        <v>0</v>
      </c>
      <c r="BQ31" s="37">
        <f t="shared" si="32"/>
        <v>0</v>
      </c>
      <c r="BR31" s="42">
        <f t="shared" si="33"/>
        <v>0</v>
      </c>
      <c r="BS31" s="41">
        <f>SUMIFS('Tabulka budov a podlaží'!$G:$G,'Tabulka budov a podlaží'!$C:$C,A31,'Tabulka budov a podlaží'!$H:$H,BS$3)</f>
        <v>70.099999999999994</v>
      </c>
      <c r="BT31" s="36">
        <f>COUNTIFS('Tabulka budov a podlaží'!$C:$C,'Cenová nabídka'!$A31,'Tabulka budov a podlaží'!$H:$H,'Cenová nabídka'!BS$3)</f>
        <v>5</v>
      </c>
      <c r="BU31" s="37">
        <f t="shared" si="34"/>
        <v>0</v>
      </c>
      <c r="BV31" s="42">
        <f t="shared" si="35"/>
        <v>0</v>
      </c>
    </row>
    <row r="32" spans="1:74" x14ac:dyDescent="0.2">
      <c r="A32" s="48" t="s">
        <v>19</v>
      </c>
      <c r="B32" s="33">
        <f t="shared" si="0"/>
        <v>0</v>
      </c>
      <c r="C32" s="34">
        <f t="shared" si="1"/>
        <v>0</v>
      </c>
      <c r="D32" s="33">
        <f>SUMIF('Tabulka budov a podlaží'!C:C,A32,'Tabulka budov a podlaží'!G:G)</f>
        <v>797.18</v>
      </c>
      <c r="E32" s="49">
        <f>COUNTIFS('Tabulka budov a podlaží'!$C:$C,'Cenová nabídka'!$A32)</f>
        <v>46</v>
      </c>
      <c r="F32" s="41">
        <f>SUMIFS('Tabulka budov a podlaží'!$G:$G,'Tabulka budov a podlaží'!$C:$C,A32,'Tabulka budov a podlaží'!$H:$H,F$3)</f>
        <v>0</v>
      </c>
      <c r="G32" s="36">
        <f>COUNTIFS('Tabulka budov a podlaží'!$C:$C,'Cenová nabídka'!$A32,'Tabulka budov a podlaží'!$H:$H,'Cenová nabídka'!F$3)</f>
        <v>0</v>
      </c>
      <c r="H32" s="37">
        <f t="shared" si="3"/>
        <v>0</v>
      </c>
      <c r="I32" s="42">
        <f t="shared" si="4"/>
        <v>0</v>
      </c>
      <c r="J32" s="41">
        <f>SUMIFS('Tabulka budov a podlaží'!$G:$G,'Tabulka budov a podlaží'!$C:$C,A32,'Tabulka budov a podlaží'!$H:$H,J$3)</f>
        <v>381.23999999999984</v>
      </c>
      <c r="K32" s="36">
        <f>COUNTIFS('Tabulka budov a podlaží'!$C:$C,'Cenová nabídka'!$A32,'Tabulka budov a podlaží'!$H:$H,'Cenová nabídka'!J$3)</f>
        <v>30</v>
      </c>
      <c r="L32" s="37">
        <f t="shared" si="5"/>
        <v>0</v>
      </c>
      <c r="M32" s="42">
        <f t="shared" si="6"/>
        <v>0</v>
      </c>
      <c r="N32" s="41">
        <f>SUMIFS('Tabulka budov a podlaží'!$G:$G,'Tabulka budov a podlaží'!$C:$C,A32,'Tabulka budov a podlaží'!$H:$H,N$3)</f>
        <v>0</v>
      </c>
      <c r="O32" s="36">
        <f>COUNTIFS('Tabulka budov a podlaží'!$C:$C,'Cenová nabídka'!$A32,'Tabulka budov a podlaží'!$H:$H,'Cenová nabídka'!N$3)</f>
        <v>0</v>
      </c>
      <c r="P32" s="37">
        <f t="shared" si="7"/>
        <v>0</v>
      </c>
      <c r="Q32" s="42">
        <f t="shared" si="8"/>
        <v>0</v>
      </c>
      <c r="R32" s="41">
        <f>SUMIFS('Tabulka budov a podlaží'!$G:$G,'Tabulka budov a podlaží'!$C:$C,A32,'Tabulka budov a podlaží'!$H:$H,R$3)</f>
        <v>84.289999999999992</v>
      </c>
      <c r="S32" s="36">
        <f>COUNTIFS('Tabulka budov a podlaží'!$C:$C,'Cenová nabídka'!$A32,'Tabulka budov a podlaží'!$H:$H,'Cenová nabídka'!R$3)</f>
        <v>6</v>
      </c>
      <c r="T32" s="37">
        <f t="shared" si="9"/>
        <v>0</v>
      </c>
      <c r="U32" s="42">
        <f t="shared" si="10"/>
        <v>0</v>
      </c>
      <c r="V32" s="41">
        <f>SUMIFS('Tabulka budov a podlaží'!$G:$G,'Tabulka budov a podlaží'!$C:$C,A32,'Tabulka budov a podlaží'!$H:$H,V$3)</f>
        <v>0</v>
      </c>
      <c r="W32" s="35"/>
      <c r="X32" s="36">
        <f>COUNTIFS('Tabulka budov a podlaží'!$C:$C,'Cenová nabídka'!$A32,'Tabulka budov a podlaží'!$H:$H,'Cenová nabídka'!V$3)</f>
        <v>0</v>
      </c>
      <c r="Y32" s="37">
        <f t="shared" si="11"/>
        <v>0</v>
      </c>
      <c r="Z32" s="42">
        <f t="shared" si="12"/>
        <v>0</v>
      </c>
      <c r="AA32" s="41">
        <f>SUMIFS('Tabulka budov a podlaží'!$G:$G,'Tabulka budov a podlaží'!$C:$C,A32,'Tabulka budov a podlaží'!$H:$H,AA$3)</f>
        <v>265.89999999999998</v>
      </c>
      <c r="AB32" s="36">
        <f>COUNTIFS('Tabulka budov a podlaží'!$C:$C,'Cenová nabídka'!$A32,'Tabulka budov a podlaží'!$H:$H,'Cenová nabídka'!AA$3)</f>
        <v>3</v>
      </c>
      <c r="AC32" s="37">
        <f t="shared" si="13"/>
        <v>0</v>
      </c>
      <c r="AD32" s="42">
        <f t="shared" si="14"/>
        <v>0</v>
      </c>
      <c r="AE32" s="41">
        <f>SUMIFS('Tabulka budov a podlaží'!$G:$G,'Tabulka budov a podlaží'!$C:$C,A32,'Tabulka budov a podlaží'!$H:$H,AE$3)</f>
        <v>0</v>
      </c>
      <c r="AF32" s="36">
        <f>COUNTIFS('Tabulka budov a podlaží'!$C:$C,'Cenová nabídka'!$A32,'Tabulka budov a podlaží'!$H:$H,'Cenová nabídka'!AE$3)</f>
        <v>0</v>
      </c>
      <c r="AG32" s="37">
        <f t="shared" si="15"/>
        <v>0</v>
      </c>
      <c r="AH32" s="42">
        <f t="shared" si="16"/>
        <v>0</v>
      </c>
      <c r="AI32" s="41">
        <f>SUMIFS('Tabulka budov a podlaží'!$G:$G,'Tabulka budov a podlaží'!$C:$C,A32,'Tabulka budov a podlaží'!$H:$H,AI$3)</f>
        <v>0</v>
      </c>
      <c r="AJ32" s="36">
        <f>COUNTIFS('Tabulka budov a podlaží'!$C:$C,'Cenová nabídka'!$A32,'Tabulka budov a podlaží'!$H:$H,'Cenová nabídka'!AI$3)</f>
        <v>0</v>
      </c>
      <c r="AK32" s="37">
        <f t="shared" si="17"/>
        <v>0</v>
      </c>
      <c r="AL32" s="42">
        <f t="shared" si="18"/>
        <v>0</v>
      </c>
      <c r="AM32" s="41">
        <f>SUMIFS('Tabulka budov a podlaží'!$G:$G,'Tabulka budov a podlaží'!$C:$C,A32,'Tabulka budov a podlaží'!$H:$H,AM$3)</f>
        <v>0</v>
      </c>
      <c r="AN32" s="36">
        <f>COUNTIFS('Tabulka budov a podlaží'!$C:$C,'Cenová nabídka'!$A32,'Tabulka budov a podlaží'!$H:$H,'Cenová nabídka'!AM$3)</f>
        <v>0</v>
      </c>
      <c r="AO32" s="37">
        <f t="shared" si="19"/>
        <v>0</v>
      </c>
      <c r="AP32" s="42">
        <f t="shared" si="20"/>
        <v>0</v>
      </c>
      <c r="AQ32" s="41">
        <f>SUMIFS('Tabulka budov a podlaží'!$G:$G,'Tabulka budov a podlaží'!$C:$C,A32,'Tabulka budov a podlaží'!$H:$H,AQ$3)</f>
        <v>0</v>
      </c>
      <c r="AR32" s="36">
        <f>COUNTIFS('Tabulka budov a podlaží'!$C:$C,'Cenová nabídka'!$A32,'Tabulka budov a podlaží'!$H:$H,'Cenová nabídka'!AQ$3)</f>
        <v>0</v>
      </c>
      <c r="AS32" s="37">
        <f t="shared" si="21"/>
        <v>0</v>
      </c>
      <c r="AT32" s="42">
        <f t="shared" si="22"/>
        <v>0</v>
      </c>
      <c r="AU32" s="41">
        <f>SUMIFS('Tabulka budov a podlaží'!$G:$G,'Tabulka budov a podlaží'!$C:$C,A32,'Tabulka budov a podlaží'!$H:$H,AU$3)</f>
        <v>22.16</v>
      </c>
      <c r="AV32" s="36">
        <f>COUNTIFS('Tabulka budov a podlaží'!$C:$C,'Cenová nabídka'!$A32,'Tabulka budov a podlaží'!$H:$H,'Cenová nabídka'!AU$3)</f>
        <v>1</v>
      </c>
      <c r="AW32" s="37">
        <f t="shared" si="2"/>
        <v>0</v>
      </c>
      <c r="AX32" s="42">
        <f t="shared" si="23"/>
        <v>0</v>
      </c>
      <c r="AY32" s="41">
        <f>SUMIFS('Tabulka budov a podlaží'!$G:$G,'Tabulka budov a podlaží'!$C:$C,A32,'Tabulka budov a podlaží'!$H:$H,AY$3)</f>
        <v>9.85</v>
      </c>
      <c r="AZ32" s="36">
        <f>COUNTIFS('Tabulka budov a podlaží'!$C:$C,'Cenová nabídka'!$A32,'Tabulka budov a podlaží'!$H:$H,'Cenová nabídka'!AY$3)</f>
        <v>2</v>
      </c>
      <c r="BA32" s="37">
        <f t="shared" si="24"/>
        <v>0</v>
      </c>
      <c r="BB32" s="42">
        <f t="shared" si="25"/>
        <v>0</v>
      </c>
      <c r="BC32" s="41">
        <f>SUMIFS('Tabulka budov a podlaží'!$G:$G,'Tabulka budov a podlaží'!$C:$C,A32,'Tabulka budov a podlaží'!$H:$H,BC$3)</f>
        <v>30.32</v>
      </c>
      <c r="BD32" s="36">
        <f>COUNTIFS('Tabulka budov a podlaží'!$C:$C,'Cenová nabídka'!$A32,'Tabulka budov a podlaží'!$H:$H,'Cenová nabídka'!BC$3)</f>
        <v>3</v>
      </c>
      <c r="BE32" s="37">
        <f t="shared" si="26"/>
        <v>0</v>
      </c>
      <c r="BF32" s="42">
        <f t="shared" si="27"/>
        <v>0</v>
      </c>
      <c r="BG32" s="41">
        <f>SUMIFS('Tabulka budov a podlaží'!$G:$G,'Tabulka budov a podlaží'!$C:$C,A32,'Tabulka budov a podlaží'!$H:$H,BG$3)</f>
        <v>0</v>
      </c>
      <c r="BH32" s="36">
        <f>COUNTIFS('Tabulka budov a podlaží'!$C:$C,'Cenová nabídka'!$A32,'Tabulka budov a podlaží'!$H:$H,'Cenová nabídka'!BG$3)</f>
        <v>0</v>
      </c>
      <c r="BI32" s="37">
        <f t="shared" si="28"/>
        <v>0</v>
      </c>
      <c r="BJ32" s="42">
        <f t="shared" si="29"/>
        <v>0</v>
      </c>
      <c r="BK32" s="41">
        <f>SUMIFS('Tabulka budov a podlaží'!$G:$G,'Tabulka budov a podlaží'!$C:$C,A32,'Tabulka budov a podlaží'!$H:$H,BK$3)</f>
        <v>0</v>
      </c>
      <c r="BL32" s="36">
        <f>COUNTIFS('Tabulka budov a podlaží'!$C:$C,'Cenová nabídka'!$A32,'Tabulka budov a podlaží'!$H:$H,'Cenová nabídka'!BK$3)</f>
        <v>0</v>
      </c>
      <c r="BM32" s="37">
        <f t="shared" si="30"/>
        <v>0</v>
      </c>
      <c r="BN32" s="42">
        <f t="shared" si="31"/>
        <v>0</v>
      </c>
      <c r="BO32" s="41">
        <f>SUMIFS('Tabulka budov a podlaží'!$G:$G,'Tabulka budov a podlaží'!$C:$C,A32,'Tabulka budov a podlaží'!$H:$H,BO$3)</f>
        <v>0</v>
      </c>
      <c r="BP32" s="36">
        <f>COUNTIFS('Tabulka budov a podlaží'!$C:$C,'Cenová nabídka'!$A32,'Tabulka budov a podlaží'!$H:$H,'Cenová nabídka'!BO$3)</f>
        <v>0</v>
      </c>
      <c r="BQ32" s="37">
        <f t="shared" si="32"/>
        <v>0</v>
      </c>
      <c r="BR32" s="42">
        <f t="shared" si="33"/>
        <v>0</v>
      </c>
      <c r="BS32" s="41">
        <f>SUMIFS('Tabulka budov a podlaží'!$G:$G,'Tabulka budov a podlaží'!$C:$C,A32,'Tabulka budov a podlaží'!$H:$H,BS$3)</f>
        <v>3.42</v>
      </c>
      <c r="BT32" s="36">
        <f>COUNTIFS('Tabulka budov a podlaží'!$C:$C,'Cenová nabídka'!$A32,'Tabulka budov a podlaží'!$H:$H,'Cenová nabídka'!BS$3)</f>
        <v>1</v>
      </c>
      <c r="BU32" s="37">
        <f t="shared" si="34"/>
        <v>0</v>
      </c>
      <c r="BV32" s="42">
        <f t="shared" si="35"/>
        <v>0</v>
      </c>
    </row>
    <row r="33" spans="1:74" x14ac:dyDescent="0.2">
      <c r="A33" s="48" t="s">
        <v>485</v>
      </c>
      <c r="B33" s="33">
        <f t="shared" si="0"/>
        <v>0</v>
      </c>
      <c r="C33" s="34">
        <f t="shared" si="1"/>
        <v>0</v>
      </c>
      <c r="D33" s="33">
        <f>SUMIF('Tabulka budov a podlaží'!C:C,A33,'Tabulka budov a podlaží'!G:G)</f>
        <v>809.8499999999998</v>
      </c>
      <c r="E33" s="49">
        <f>COUNTIFS('Tabulka budov a podlaží'!$C:$C,'Cenová nabídka'!$A33)</f>
        <v>43</v>
      </c>
      <c r="F33" s="41">
        <f>SUMIFS('Tabulka budov a podlaží'!$G:$G,'Tabulka budov a podlaží'!$C:$C,A33,'Tabulka budov a podlaží'!$H:$H,F$3)</f>
        <v>0</v>
      </c>
      <c r="G33" s="36">
        <f>COUNTIFS('Tabulka budov a podlaží'!$C:$C,'Cenová nabídka'!$A33,'Tabulka budov a podlaží'!$H:$H,'Cenová nabídka'!F$3)</f>
        <v>0</v>
      </c>
      <c r="H33" s="37">
        <f t="shared" si="3"/>
        <v>0</v>
      </c>
      <c r="I33" s="42">
        <f t="shared" si="4"/>
        <v>0</v>
      </c>
      <c r="J33" s="41">
        <f>SUMIFS('Tabulka budov a podlaží'!$G:$G,'Tabulka budov a podlaží'!$C:$C,A33,'Tabulka budov a podlaží'!$H:$H,J$3)</f>
        <v>0</v>
      </c>
      <c r="K33" s="36">
        <f>COUNTIFS('Tabulka budov a podlaží'!$C:$C,'Cenová nabídka'!$A33,'Tabulka budov a podlaží'!$H:$H,'Cenová nabídka'!J$3)</f>
        <v>0</v>
      </c>
      <c r="L33" s="37">
        <f t="shared" si="5"/>
        <v>0</v>
      </c>
      <c r="M33" s="42">
        <f t="shared" si="6"/>
        <v>0</v>
      </c>
      <c r="N33" s="41">
        <f>SUMIFS('Tabulka budov a podlaží'!$G:$G,'Tabulka budov a podlaží'!$C:$C,A33,'Tabulka budov a podlaží'!$H:$H,N$3)</f>
        <v>0</v>
      </c>
      <c r="O33" s="36">
        <f>COUNTIFS('Tabulka budov a podlaží'!$C:$C,'Cenová nabídka'!$A33,'Tabulka budov a podlaží'!$H:$H,'Cenová nabídka'!N$3)</f>
        <v>0</v>
      </c>
      <c r="P33" s="37">
        <f t="shared" si="7"/>
        <v>0</v>
      </c>
      <c r="Q33" s="42">
        <f t="shared" si="8"/>
        <v>0</v>
      </c>
      <c r="R33" s="41">
        <f>SUMIFS('Tabulka budov a podlaží'!$G:$G,'Tabulka budov a podlaží'!$C:$C,A33,'Tabulka budov a podlaží'!$H:$H,R$3)</f>
        <v>0</v>
      </c>
      <c r="S33" s="36">
        <f>COUNTIFS('Tabulka budov a podlaží'!$C:$C,'Cenová nabídka'!$A33,'Tabulka budov a podlaží'!$H:$H,'Cenová nabídka'!R$3)</f>
        <v>0</v>
      </c>
      <c r="T33" s="37">
        <f t="shared" si="9"/>
        <v>0</v>
      </c>
      <c r="U33" s="42">
        <f t="shared" si="10"/>
        <v>0</v>
      </c>
      <c r="V33" s="41">
        <f>SUMIFS('Tabulka budov a podlaží'!$G:$G,'Tabulka budov a podlaží'!$C:$C,A33,'Tabulka budov a podlaží'!$H:$H,V$3)</f>
        <v>0</v>
      </c>
      <c r="W33" s="35"/>
      <c r="X33" s="36">
        <f>COUNTIFS('Tabulka budov a podlaží'!$C:$C,'Cenová nabídka'!$A33,'Tabulka budov a podlaží'!$H:$H,'Cenová nabídka'!V$3)</f>
        <v>0</v>
      </c>
      <c r="Y33" s="37">
        <f t="shared" si="11"/>
        <v>0</v>
      </c>
      <c r="Z33" s="42">
        <f t="shared" si="12"/>
        <v>0</v>
      </c>
      <c r="AA33" s="41">
        <f>SUMIFS('Tabulka budov a podlaží'!$G:$G,'Tabulka budov a podlaží'!$C:$C,A33,'Tabulka budov a podlaží'!$H:$H,AA$3)</f>
        <v>149.33000000000001</v>
      </c>
      <c r="AB33" s="36">
        <f>COUNTIFS('Tabulka budov a podlaží'!$C:$C,'Cenová nabídka'!$A33,'Tabulka budov a podlaží'!$H:$H,'Cenová nabídka'!AA$3)</f>
        <v>2</v>
      </c>
      <c r="AC33" s="37">
        <f t="shared" si="13"/>
        <v>0</v>
      </c>
      <c r="AD33" s="42">
        <f t="shared" si="14"/>
        <v>0</v>
      </c>
      <c r="AE33" s="41">
        <f>SUMIFS('Tabulka budov a podlaží'!$G:$G,'Tabulka budov a podlaží'!$C:$C,A33,'Tabulka budov a podlaží'!$H:$H,AE$3)</f>
        <v>0</v>
      </c>
      <c r="AF33" s="36">
        <f>COUNTIFS('Tabulka budov a podlaží'!$C:$C,'Cenová nabídka'!$A33,'Tabulka budov a podlaží'!$H:$H,'Cenová nabídka'!AE$3)</f>
        <v>0</v>
      </c>
      <c r="AG33" s="37">
        <f t="shared" si="15"/>
        <v>0</v>
      </c>
      <c r="AH33" s="42">
        <f t="shared" si="16"/>
        <v>0</v>
      </c>
      <c r="AI33" s="41">
        <f>SUMIFS('Tabulka budov a podlaží'!$G:$G,'Tabulka budov a podlaží'!$C:$C,A33,'Tabulka budov a podlaží'!$H:$H,AI$3)</f>
        <v>0</v>
      </c>
      <c r="AJ33" s="36">
        <f>COUNTIFS('Tabulka budov a podlaží'!$C:$C,'Cenová nabídka'!$A33,'Tabulka budov a podlaží'!$H:$H,'Cenová nabídka'!AI$3)</f>
        <v>0</v>
      </c>
      <c r="AK33" s="37">
        <f t="shared" si="17"/>
        <v>0</v>
      </c>
      <c r="AL33" s="42">
        <f t="shared" si="18"/>
        <v>0</v>
      </c>
      <c r="AM33" s="41">
        <f>SUMIFS('Tabulka budov a podlaží'!$G:$G,'Tabulka budov a podlaží'!$C:$C,A33,'Tabulka budov a podlaží'!$H:$H,AM$3)</f>
        <v>0</v>
      </c>
      <c r="AN33" s="36">
        <f>COUNTIFS('Tabulka budov a podlaží'!$C:$C,'Cenová nabídka'!$A33,'Tabulka budov a podlaží'!$H:$H,'Cenová nabídka'!AM$3)</f>
        <v>0</v>
      </c>
      <c r="AO33" s="37">
        <f t="shared" si="19"/>
        <v>0</v>
      </c>
      <c r="AP33" s="42">
        <f t="shared" si="20"/>
        <v>0</v>
      </c>
      <c r="AQ33" s="41">
        <f>SUMIFS('Tabulka budov a podlaží'!$G:$G,'Tabulka budov a podlaží'!$C:$C,A33,'Tabulka budov a podlaží'!$H:$H,AQ$3)</f>
        <v>0</v>
      </c>
      <c r="AR33" s="36">
        <f>COUNTIFS('Tabulka budov a podlaží'!$C:$C,'Cenová nabídka'!$A33,'Tabulka budov a podlaží'!$H:$H,'Cenová nabídka'!AQ$3)</f>
        <v>0</v>
      </c>
      <c r="AS33" s="37">
        <f t="shared" si="21"/>
        <v>0</v>
      </c>
      <c r="AT33" s="42">
        <f t="shared" si="22"/>
        <v>0</v>
      </c>
      <c r="AU33" s="41">
        <f>SUMIFS('Tabulka budov a podlaží'!$G:$G,'Tabulka budov a podlaží'!$C:$C,A33,'Tabulka budov a podlaží'!$H:$H,AU$3)</f>
        <v>0</v>
      </c>
      <c r="AV33" s="36">
        <f>COUNTIFS('Tabulka budov a podlaží'!$C:$C,'Cenová nabídka'!$A33,'Tabulka budov a podlaží'!$H:$H,'Cenová nabídka'!AU$3)</f>
        <v>0</v>
      </c>
      <c r="AW33" s="37">
        <f t="shared" si="2"/>
        <v>0</v>
      </c>
      <c r="AX33" s="42">
        <f t="shared" si="23"/>
        <v>0</v>
      </c>
      <c r="AY33" s="41">
        <f>SUMIFS('Tabulka budov a podlaží'!$G:$G,'Tabulka budov a podlaží'!$C:$C,A33,'Tabulka budov a podlaží'!$H:$H,AY$3)</f>
        <v>7.32</v>
      </c>
      <c r="AZ33" s="36">
        <f>COUNTIFS('Tabulka budov a podlaží'!$C:$C,'Cenová nabídka'!$A33,'Tabulka budov a podlaží'!$H:$H,'Cenová nabídka'!AY$3)</f>
        <v>2</v>
      </c>
      <c r="BA33" s="37">
        <f t="shared" si="24"/>
        <v>0</v>
      </c>
      <c r="BB33" s="42">
        <f t="shared" si="25"/>
        <v>0</v>
      </c>
      <c r="BC33" s="41">
        <f>SUMIFS('Tabulka budov a podlaží'!$G:$G,'Tabulka budov a podlaží'!$C:$C,A33,'Tabulka budov a podlaží'!$H:$H,BC$3)</f>
        <v>0</v>
      </c>
      <c r="BD33" s="36">
        <f>COUNTIFS('Tabulka budov a podlaží'!$C:$C,'Cenová nabídka'!$A33,'Tabulka budov a podlaží'!$H:$H,'Cenová nabídka'!BC$3)</f>
        <v>0</v>
      </c>
      <c r="BE33" s="37">
        <f t="shared" si="26"/>
        <v>0</v>
      </c>
      <c r="BF33" s="42">
        <f t="shared" si="27"/>
        <v>0</v>
      </c>
      <c r="BG33" s="41">
        <f>SUMIFS('Tabulka budov a podlaží'!$G:$G,'Tabulka budov a podlaží'!$C:$C,A33,'Tabulka budov a podlaží'!$H:$H,BG$3)</f>
        <v>0</v>
      </c>
      <c r="BH33" s="36">
        <f>COUNTIFS('Tabulka budov a podlaží'!$C:$C,'Cenová nabídka'!$A33,'Tabulka budov a podlaží'!$H:$H,'Cenová nabídka'!BG$3)</f>
        <v>0</v>
      </c>
      <c r="BI33" s="37">
        <f t="shared" si="28"/>
        <v>0</v>
      </c>
      <c r="BJ33" s="42">
        <f t="shared" si="29"/>
        <v>0</v>
      </c>
      <c r="BK33" s="41">
        <f>SUMIFS('Tabulka budov a podlaží'!$G:$G,'Tabulka budov a podlaží'!$C:$C,A33,'Tabulka budov a podlaží'!$H:$H,BK$3)</f>
        <v>0</v>
      </c>
      <c r="BL33" s="36">
        <f>COUNTIFS('Tabulka budov a podlaží'!$C:$C,'Cenová nabídka'!$A33,'Tabulka budov a podlaží'!$H:$H,'Cenová nabídka'!BK$3)</f>
        <v>0</v>
      </c>
      <c r="BM33" s="37">
        <f t="shared" si="30"/>
        <v>0</v>
      </c>
      <c r="BN33" s="42">
        <f t="shared" si="31"/>
        <v>0</v>
      </c>
      <c r="BO33" s="41">
        <f>SUMIFS('Tabulka budov a podlaží'!$G:$G,'Tabulka budov a podlaží'!$C:$C,A33,'Tabulka budov a podlaží'!$H:$H,BO$3)</f>
        <v>653.19999999999982</v>
      </c>
      <c r="BP33" s="36">
        <f>COUNTIFS('Tabulka budov a podlaží'!$C:$C,'Cenová nabídka'!$A33,'Tabulka budov a podlaží'!$H:$H,'Cenová nabídka'!BO$3)</f>
        <v>39</v>
      </c>
      <c r="BQ33" s="37">
        <f t="shared" si="32"/>
        <v>0</v>
      </c>
      <c r="BR33" s="42">
        <f t="shared" si="33"/>
        <v>0</v>
      </c>
      <c r="BS33" s="41">
        <f>SUMIFS('Tabulka budov a podlaží'!$G:$G,'Tabulka budov a podlaží'!$C:$C,A33,'Tabulka budov a podlaží'!$H:$H,BS$3)</f>
        <v>0</v>
      </c>
      <c r="BT33" s="36">
        <f>COUNTIFS('Tabulka budov a podlaží'!$C:$C,'Cenová nabídka'!$A33,'Tabulka budov a podlaží'!$H:$H,'Cenová nabídka'!BS$3)</f>
        <v>0</v>
      </c>
      <c r="BU33" s="37">
        <f t="shared" si="34"/>
        <v>0</v>
      </c>
      <c r="BV33" s="42">
        <f t="shared" si="35"/>
        <v>0</v>
      </c>
    </row>
    <row r="34" spans="1:74" x14ac:dyDescent="0.2">
      <c r="A34" s="48" t="s">
        <v>567</v>
      </c>
      <c r="B34" s="33">
        <f t="shared" si="0"/>
        <v>0</v>
      </c>
      <c r="C34" s="34">
        <f t="shared" si="1"/>
        <v>0</v>
      </c>
      <c r="D34" s="33">
        <f>SUMIF('Tabulka budov a podlaží'!C:C,A34,'Tabulka budov a podlaží'!G:G)</f>
        <v>4840.8700000000008</v>
      </c>
      <c r="E34" s="49">
        <f>COUNTIFS('Tabulka budov a podlaží'!$C:$C,'Cenová nabídka'!$A34)</f>
        <v>209</v>
      </c>
      <c r="F34" s="41">
        <f>SUMIFS('Tabulka budov a podlaží'!$G:$G,'Tabulka budov a podlaží'!$C:$C,A34,'Tabulka budov a podlaží'!$H:$H,F$3)</f>
        <v>0</v>
      </c>
      <c r="G34" s="36">
        <f>COUNTIFS('Tabulka budov a podlaží'!$C:$C,'Cenová nabídka'!$A34,'Tabulka budov a podlaží'!$H:$H,'Cenová nabídka'!F$3)</f>
        <v>0</v>
      </c>
      <c r="H34" s="37">
        <f t="shared" si="3"/>
        <v>0</v>
      </c>
      <c r="I34" s="42">
        <f t="shared" si="4"/>
        <v>0</v>
      </c>
      <c r="J34" s="41">
        <f>SUMIFS('Tabulka budov a podlaží'!$G:$G,'Tabulka budov a podlaží'!$C:$C,A34,'Tabulka budov a podlaží'!$H:$H,J$3)</f>
        <v>32.31</v>
      </c>
      <c r="K34" s="36">
        <f>COUNTIFS('Tabulka budov a podlaží'!$C:$C,'Cenová nabídka'!$A34,'Tabulka budov a podlaží'!$H:$H,'Cenová nabídka'!J$3)</f>
        <v>2</v>
      </c>
      <c r="L34" s="37">
        <f t="shared" si="5"/>
        <v>0</v>
      </c>
      <c r="M34" s="42">
        <f t="shared" si="6"/>
        <v>0</v>
      </c>
      <c r="N34" s="41">
        <f>SUMIFS('Tabulka budov a podlaží'!$G:$G,'Tabulka budov a podlaží'!$C:$C,A34,'Tabulka budov a podlaží'!$H:$H,N$3)</f>
        <v>3.4</v>
      </c>
      <c r="O34" s="36">
        <f>COUNTIFS('Tabulka budov a podlaží'!$C:$C,'Cenová nabídka'!$A34,'Tabulka budov a podlaží'!$H:$H,'Cenová nabídka'!N$3)</f>
        <v>1</v>
      </c>
      <c r="P34" s="37">
        <f t="shared" si="7"/>
        <v>0</v>
      </c>
      <c r="Q34" s="42">
        <f t="shared" si="8"/>
        <v>0</v>
      </c>
      <c r="R34" s="41">
        <f>SUMIFS('Tabulka budov a podlaží'!$G:$G,'Tabulka budov a podlaží'!$C:$C,A34,'Tabulka budov a podlaží'!$H:$H,R$3)</f>
        <v>387.31000000000006</v>
      </c>
      <c r="S34" s="36">
        <f>COUNTIFS('Tabulka budov a podlaží'!$C:$C,'Cenová nabídka'!$A34,'Tabulka budov a podlaží'!$H:$H,'Cenová nabídka'!R$3)</f>
        <v>19</v>
      </c>
      <c r="T34" s="37">
        <f t="shared" si="9"/>
        <v>0</v>
      </c>
      <c r="U34" s="42">
        <f t="shared" si="10"/>
        <v>0</v>
      </c>
      <c r="V34" s="41">
        <f>SUMIFS('Tabulka budov a podlaží'!$G:$G,'Tabulka budov a podlaží'!$C:$C,A34,'Tabulka budov a podlaží'!$H:$H,V$3)</f>
        <v>0</v>
      </c>
      <c r="W34" s="35"/>
      <c r="X34" s="36">
        <f>COUNTIFS('Tabulka budov a podlaží'!$C:$C,'Cenová nabídka'!$A34,'Tabulka budov a podlaží'!$H:$H,'Cenová nabídka'!V$3)</f>
        <v>0</v>
      </c>
      <c r="Y34" s="37">
        <f t="shared" si="11"/>
        <v>0</v>
      </c>
      <c r="Z34" s="42">
        <f t="shared" si="12"/>
        <v>0</v>
      </c>
      <c r="AA34" s="41">
        <f>SUMIFS('Tabulka budov a podlaží'!$G:$G,'Tabulka budov a podlaží'!$C:$C,A34,'Tabulka budov a podlaží'!$H:$H,AA$3)</f>
        <v>3637.1100000000024</v>
      </c>
      <c r="AB34" s="36">
        <f>COUNTIFS('Tabulka budov a podlaží'!$C:$C,'Cenová nabídka'!$A34,'Tabulka budov a podlaží'!$H:$H,'Cenová nabídka'!AA$3)</f>
        <v>147</v>
      </c>
      <c r="AC34" s="37">
        <f t="shared" si="13"/>
        <v>0</v>
      </c>
      <c r="AD34" s="42">
        <f t="shared" si="14"/>
        <v>0</v>
      </c>
      <c r="AE34" s="41">
        <f>SUMIFS('Tabulka budov a podlaží'!$G:$G,'Tabulka budov a podlaží'!$C:$C,A34,'Tabulka budov a podlaží'!$H:$H,AE$3)</f>
        <v>43.919999999999995</v>
      </c>
      <c r="AF34" s="36">
        <f>COUNTIFS('Tabulka budov a podlaží'!$C:$C,'Cenová nabídka'!$A34,'Tabulka budov a podlaží'!$H:$H,'Cenová nabídka'!AE$3)</f>
        <v>7</v>
      </c>
      <c r="AG34" s="37">
        <f t="shared" si="15"/>
        <v>0</v>
      </c>
      <c r="AH34" s="42">
        <f t="shared" si="16"/>
        <v>0</v>
      </c>
      <c r="AI34" s="41">
        <f>SUMIFS('Tabulka budov a podlaží'!$G:$G,'Tabulka budov a podlaží'!$C:$C,A34,'Tabulka budov a podlaží'!$H:$H,AI$3)</f>
        <v>324.39</v>
      </c>
      <c r="AJ34" s="36">
        <f>COUNTIFS('Tabulka budov a podlaží'!$C:$C,'Cenová nabídka'!$A34,'Tabulka budov a podlaží'!$H:$H,'Cenová nabídka'!AI$3)</f>
        <v>3</v>
      </c>
      <c r="AK34" s="37">
        <f t="shared" si="17"/>
        <v>0</v>
      </c>
      <c r="AL34" s="42">
        <f t="shared" si="18"/>
        <v>0</v>
      </c>
      <c r="AM34" s="41">
        <f>SUMIFS('Tabulka budov a podlaží'!$G:$G,'Tabulka budov a podlaží'!$C:$C,A34,'Tabulka budov a podlaží'!$H:$H,AM$3)</f>
        <v>204.97000000000003</v>
      </c>
      <c r="AN34" s="36">
        <f>COUNTIFS('Tabulka budov a podlaží'!$C:$C,'Cenová nabídka'!$A34,'Tabulka budov a podlaží'!$H:$H,'Cenová nabídka'!AM$3)</f>
        <v>7</v>
      </c>
      <c r="AO34" s="37">
        <f t="shared" si="19"/>
        <v>0</v>
      </c>
      <c r="AP34" s="42">
        <f t="shared" si="20"/>
        <v>0</v>
      </c>
      <c r="AQ34" s="41">
        <f>SUMIFS('Tabulka budov a podlaží'!$G:$G,'Tabulka budov a podlaží'!$C:$C,A34,'Tabulka budov a podlaží'!$H:$H,AQ$3)</f>
        <v>0</v>
      </c>
      <c r="AR34" s="36">
        <f>COUNTIFS('Tabulka budov a podlaží'!$C:$C,'Cenová nabídka'!$A34,'Tabulka budov a podlaží'!$H:$H,'Cenová nabídka'!AQ$3)</f>
        <v>0</v>
      </c>
      <c r="AS34" s="37">
        <f t="shared" si="21"/>
        <v>0</v>
      </c>
      <c r="AT34" s="42">
        <f t="shared" si="22"/>
        <v>0</v>
      </c>
      <c r="AU34" s="41">
        <f>SUMIFS('Tabulka budov a podlaží'!$G:$G,'Tabulka budov a podlaží'!$C:$C,A34,'Tabulka budov a podlaží'!$H:$H,AU$3)</f>
        <v>110.30000000000001</v>
      </c>
      <c r="AV34" s="36">
        <f>COUNTIFS('Tabulka budov a podlaží'!$C:$C,'Cenová nabídka'!$A34,'Tabulka budov a podlaží'!$H:$H,'Cenová nabídka'!AU$3)</f>
        <v>6</v>
      </c>
      <c r="AW34" s="37">
        <f t="shared" si="2"/>
        <v>0</v>
      </c>
      <c r="AX34" s="42">
        <f t="shared" si="23"/>
        <v>0</v>
      </c>
      <c r="AY34" s="41">
        <f>SUMIFS('Tabulka budov a podlaží'!$G:$G,'Tabulka budov a podlaží'!$C:$C,A34,'Tabulka budov a podlaží'!$H:$H,AY$3)</f>
        <v>35.099999999999994</v>
      </c>
      <c r="AZ34" s="36">
        <f>COUNTIFS('Tabulka budov a podlaží'!$C:$C,'Cenová nabídka'!$A34,'Tabulka budov a podlaží'!$H:$H,'Cenová nabídka'!AY$3)</f>
        <v>10</v>
      </c>
      <c r="BA34" s="37">
        <f t="shared" si="24"/>
        <v>0</v>
      </c>
      <c r="BB34" s="42">
        <f t="shared" si="25"/>
        <v>0</v>
      </c>
      <c r="BC34" s="41">
        <f>SUMIFS('Tabulka budov a podlaží'!$G:$G,'Tabulka budov a podlaží'!$C:$C,A34,'Tabulka budov a podlaží'!$H:$H,BC$3)</f>
        <v>29.66</v>
      </c>
      <c r="BD34" s="36">
        <f>COUNTIFS('Tabulka budov a podlaží'!$C:$C,'Cenová nabídka'!$A34,'Tabulka budov a podlaží'!$H:$H,'Cenová nabídka'!BC$3)</f>
        <v>5</v>
      </c>
      <c r="BE34" s="37">
        <f t="shared" si="26"/>
        <v>0</v>
      </c>
      <c r="BF34" s="42">
        <f t="shared" si="27"/>
        <v>0</v>
      </c>
      <c r="BG34" s="41">
        <f>SUMIFS('Tabulka budov a podlaží'!$G:$G,'Tabulka budov a podlaží'!$C:$C,A34,'Tabulka budov a podlaží'!$H:$H,BG$3)</f>
        <v>0</v>
      </c>
      <c r="BH34" s="36">
        <f>COUNTIFS('Tabulka budov a podlaží'!$C:$C,'Cenová nabídka'!$A34,'Tabulka budov a podlaží'!$H:$H,'Cenová nabídka'!BG$3)</f>
        <v>0</v>
      </c>
      <c r="BI34" s="37">
        <f t="shared" si="28"/>
        <v>0</v>
      </c>
      <c r="BJ34" s="42">
        <f t="shared" si="29"/>
        <v>0</v>
      </c>
      <c r="BK34" s="41">
        <f>SUMIFS('Tabulka budov a podlaží'!$G:$G,'Tabulka budov a podlaží'!$C:$C,A34,'Tabulka budov a podlaží'!$H:$H,BK$3)</f>
        <v>0</v>
      </c>
      <c r="BL34" s="36">
        <f>COUNTIFS('Tabulka budov a podlaží'!$C:$C,'Cenová nabídka'!$A34,'Tabulka budov a podlaží'!$H:$H,'Cenová nabídka'!BK$3)</f>
        <v>0</v>
      </c>
      <c r="BM34" s="37">
        <f t="shared" si="30"/>
        <v>0</v>
      </c>
      <c r="BN34" s="42">
        <f t="shared" si="31"/>
        <v>0</v>
      </c>
      <c r="BO34" s="41">
        <f>SUMIFS('Tabulka budov a podlaží'!$G:$G,'Tabulka budov a podlaží'!$C:$C,A34,'Tabulka budov a podlaží'!$H:$H,BO$3)</f>
        <v>0</v>
      </c>
      <c r="BP34" s="36">
        <f>COUNTIFS('Tabulka budov a podlaží'!$C:$C,'Cenová nabídka'!$A34,'Tabulka budov a podlaží'!$H:$H,'Cenová nabídka'!BO$3)</f>
        <v>0</v>
      </c>
      <c r="BQ34" s="37">
        <f t="shared" si="32"/>
        <v>0</v>
      </c>
      <c r="BR34" s="42">
        <f t="shared" si="33"/>
        <v>0</v>
      </c>
      <c r="BS34" s="41">
        <f>SUMIFS('Tabulka budov a podlaží'!$G:$G,'Tabulka budov a podlaží'!$C:$C,A34,'Tabulka budov a podlaží'!$H:$H,BS$3)</f>
        <v>32.4</v>
      </c>
      <c r="BT34" s="36">
        <f>COUNTIFS('Tabulka budov a podlaží'!$C:$C,'Cenová nabídka'!$A34,'Tabulka budov a podlaží'!$H:$H,'Cenová nabídka'!BS$3)</f>
        <v>2</v>
      </c>
      <c r="BU34" s="37">
        <f t="shared" si="34"/>
        <v>0</v>
      </c>
      <c r="BV34" s="42">
        <f t="shared" si="35"/>
        <v>0</v>
      </c>
    </row>
    <row r="35" spans="1:74" x14ac:dyDescent="0.2">
      <c r="A35" s="48" t="s">
        <v>324</v>
      </c>
      <c r="B35" s="33">
        <f t="shared" si="0"/>
        <v>0</v>
      </c>
      <c r="C35" s="34">
        <f t="shared" si="1"/>
        <v>0</v>
      </c>
      <c r="D35" s="33">
        <f>SUMIF('Tabulka budov a podlaží'!C:C,A35,'Tabulka budov a podlaží'!G:G)</f>
        <v>1523.6399999999999</v>
      </c>
      <c r="E35" s="49">
        <f>COUNTIFS('Tabulka budov a podlaží'!$C:$C,'Cenová nabídka'!$A35)</f>
        <v>84</v>
      </c>
      <c r="F35" s="41">
        <f>SUMIFS('Tabulka budov a podlaží'!$G:$G,'Tabulka budov a podlaží'!$C:$C,A35,'Tabulka budov a podlaží'!$H:$H,F$3)</f>
        <v>0</v>
      </c>
      <c r="G35" s="36">
        <f>COUNTIFS('Tabulka budov a podlaží'!$C:$C,'Cenová nabídka'!$A35,'Tabulka budov a podlaží'!$H:$H,'Cenová nabídka'!F$3)</f>
        <v>0</v>
      </c>
      <c r="H35" s="37">
        <f t="shared" si="3"/>
        <v>0</v>
      </c>
      <c r="I35" s="42">
        <f t="shared" si="4"/>
        <v>0</v>
      </c>
      <c r="J35" s="41">
        <f>SUMIFS('Tabulka budov a podlaží'!$G:$G,'Tabulka budov a podlaží'!$C:$C,A35,'Tabulka budov a podlaží'!$H:$H,J$3)</f>
        <v>0</v>
      </c>
      <c r="K35" s="36">
        <f>COUNTIFS('Tabulka budov a podlaží'!$C:$C,'Cenová nabídka'!$A35,'Tabulka budov a podlaží'!$H:$H,'Cenová nabídka'!J$3)</f>
        <v>0</v>
      </c>
      <c r="L35" s="37">
        <f t="shared" si="5"/>
        <v>0</v>
      </c>
      <c r="M35" s="42">
        <f t="shared" si="6"/>
        <v>0</v>
      </c>
      <c r="N35" s="41">
        <f>SUMIFS('Tabulka budov a podlaží'!$G:$G,'Tabulka budov a podlaží'!$C:$C,A35,'Tabulka budov a podlaží'!$H:$H,N$3)</f>
        <v>0</v>
      </c>
      <c r="O35" s="36">
        <f>COUNTIFS('Tabulka budov a podlaží'!$C:$C,'Cenová nabídka'!$A35,'Tabulka budov a podlaží'!$H:$H,'Cenová nabídka'!N$3)</f>
        <v>0</v>
      </c>
      <c r="P35" s="37">
        <f t="shared" si="7"/>
        <v>0</v>
      </c>
      <c r="Q35" s="42">
        <f t="shared" si="8"/>
        <v>0</v>
      </c>
      <c r="R35" s="41">
        <f>SUMIFS('Tabulka budov a podlaží'!$G:$G,'Tabulka budov a podlaží'!$C:$C,A35,'Tabulka budov a podlaží'!$H:$H,R$3)</f>
        <v>241.68999999999991</v>
      </c>
      <c r="S35" s="36">
        <f>COUNTIFS('Tabulka budov a podlaží'!$C:$C,'Cenová nabídka'!$A35,'Tabulka budov a podlaží'!$H:$H,'Cenová nabídka'!R$3)</f>
        <v>27</v>
      </c>
      <c r="T35" s="37">
        <f t="shared" ref="T35:T37" si="36">T$5*R35</f>
        <v>0</v>
      </c>
      <c r="U35" s="42">
        <f t="shared" ref="U35:U37" si="37">T35/30.458</f>
        <v>0</v>
      </c>
      <c r="V35" s="41">
        <f>SUMIFS('Tabulka budov a podlaží'!$G:$G,'Tabulka budov a podlaží'!$C:$C,A35,'Tabulka budov a podlaží'!$H:$H,V$3)</f>
        <v>0</v>
      </c>
      <c r="W35" s="35"/>
      <c r="X35" s="36">
        <f>COUNTIFS('Tabulka budov a podlaží'!$C:$C,'Cenová nabídka'!$A35,'Tabulka budov a podlaží'!$H:$H,'Cenová nabídka'!V$3)</f>
        <v>0</v>
      </c>
      <c r="Y35" s="37">
        <f t="shared" si="11"/>
        <v>0</v>
      </c>
      <c r="Z35" s="42">
        <f t="shared" si="12"/>
        <v>0</v>
      </c>
      <c r="AA35" s="41">
        <f>SUMIFS('Tabulka budov a podlaží'!$G:$G,'Tabulka budov a podlaží'!$C:$C,A35,'Tabulka budov a podlaží'!$H:$H,AA$3)</f>
        <v>563.12</v>
      </c>
      <c r="AB35" s="36">
        <f>COUNTIFS('Tabulka budov a podlaží'!$C:$C,'Cenová nabídka'!$A35,'Tabulka budov a podlaží'!$H:$H,'Cenová nabídka'!AA$3)</f>
        <v>23</v>
      </c>
      <c r="AC35" s="37">
        <f t="shared" si="13"/>
        <v>0</v>
      </c>
      <c r="AD35" s="42">
        <f t="shared" si="14"/>
        <v>0</v>
      </c>
      <c r="AE35" s="41">
        <f>SUMIFS('Tabulka budov a podlaží'!$G:$G,'Tabulka budov a podlaží'!$C:$C,A35,'Tabulka budov a podlaží'!$H:$H,AE$3)</f>
        <v>7.58</v>
      </c>
      <c r="AF35" s="36">
        <f>COUNTIFS('Tabulka budov a podlaží'!$C:$C,'Cenová nabídka'!$A35,'Tabulka budov a podlaží'!$H:$H,'Cenová nabídka'!AE$3)</f>
        <v>1</v>
      </c>
      <c r="AG35" s="37">
        <f t="shared" si="15"/>
        <v>0</v>
      </c>
      <c r="AH35" s="42">
        <f t="shared" si="16"/>
        <v>0</v>
      </c>
      <c r="AI35" s="41">
        <f>SUMIFS('Tabulka budov a podlaží'!$G:$G,'Tabulka budov a podlaží'!$C:$C,A35,'Tabulka budov a podlaží'!$H:$H,AI$3)</f>
        <v>0</v>
      </c>
      <c r="AJ35" s="36">
        <f>COUNTIFS('Tabulka budov a podlaží'!$C:$C,'Cenová nabídka'!$A35,'Tabulka budov a podlaží'!$H:$H,'Cenová nabídka'!AI$3)</f>
        <v>0</v>
      </c>
      <c r="AK35" s="37">
        <f t="shared" si="17"/>
        <v>0</v>
      </c>
      <c r="AL35" s="42">
        <f t="shared" si="18"/>
        <v>0</v>
      </c>
      <c r="AM35" s="41">
        <f>SUMIFS('Tabulka budov a podlaží'!$G:$G,'Tabulka budov a podlaží'!$C:$C,A35,'Tabulka budov a podlaží'!$H:$H,AM$3)</f>
        <v>28.759999999999998</v>
      </c>
      <c r="AN35" s="36">
        <f>COUNTIFS('Tabulka budov a podlaží'!$C:$C,'Cenová nabídka'!$A35,'Tabulka budov a podlaží'!$H:$H,'Cenová nabídka'!AM$3)</f>
        <v>3</v>
      </c>
      <c r="AO35" s="37">
        <f t="shared" si="19"/>
        <v>0</v>
      </c>
      <c r="AP35" s="42">
        <f t="shared" si="20"/>
        <v>0</v>
      </c>
      <c r="AQ35" s="41">
        <f>SUMIFS('Tabulka budov a podlaží'!$G:$G,'Tabulka budov a podlaží'!$C:$C,A35,'Tabulka budov a podlaží'!$H:$H,AQ$3)</f>
        <v>154.66999999999999</v>
      </c>
      <c r="AR35" s="36">
        <f>COUNTIFS('Tabulka budov a podlaží'!$C:$C,'Cenová nabídka'!$A35,'Tabulka budov a podlaží'!$H:$H,'Cenová nabídka'!AQ$3)</f>
        <v>1</v>
      </c>
      <c r="AS35" s="37">
        <f t="shared" si="21"/>
        <v>0</v>
      </c>
      <c r="AT35" s="42">
        <f t="shared" si="22"/>
        <v>0</v>
      </c>
      <c r="AU35" s="41">
        <f>SUMIFS('Tabulka budov a podlaží'!$G:$G,'Tabulka budov a podlaží'!$C:$C,A35,'Tabulka budov a podlaží'!$H:$H,AU$3)</f>
        <v>289.8</v>
      </c>
      <c r="AV35" s="36">
        <f>COUNTIFS('Tabulka budov a podlaží'!$C:$C,'Cenová nabídka'!$A35,'Tabulka budov a podlaží'!$H:$H,'Cenová nabídka'!AU$3)</f>
        <v>17</v>
      </c>
      <c r="AW35" s="37">
        <f t="shared" si="2"/>
        <v>0</v>
      </c>
      <c r="AX35" s="42">
        <f t="shared" si="23"/>
        <v>0</v>
      </c>
      <c r="AY35" s="41">
        <f>SUMIFS('Tabulka budov a podlaží'!$G:$G,'Tabulka budov a podlaží'!$C:$C,A35,'Tabulka budov a podlaží'!$H:$H,AY$3)</f>
        <v>12.34</v>
      </c>
      <c r="AZ35" s="36">
        <f>COUNTIFS('Tabulka budov a podlaží'!$C:$C,'Cenová nabídka'!$A35,'Tabulka budov a podlaží'!$H:$H,'Cenová nabídka'!AY$3)</f>
        <v>4</v>
      </c>
      <c r="BA35" s="37">
        <f t="shared" si="24"/>
        <v>0</v>
      </c>
      <c r="BB35" s="42">
        <f t="shared" si="25"/>
        <v>0</v>
      </c>
      <c r="BC35" s="41">
        <f>SUMIFS('Tabulka budov a podlaží'!$G:$G,'Tabulka budov a podlaží'!$C:$C,A35,'Tabulka budov a podlaží'!$H:$H,BC$3)</f>
        <v>28.88</v>
      </c>
      <c r="BD35" s="36">
        <f>COUNTIFS('Tabulka budov a podlaží'!$C:$C,'Cenová nabídka'!$A35,'Tabulka budov a podlaží'!$H:$H,'Cenová nabídka'!BC$3)</f>
        <v>3</v>
      </c>
      <c r="BE35" s="37">
        <f t="shared" si="26"/>
        <v>0</v>
      </c>
      <c r="BF35" s="42">
        <f t="shared" si="27"/>
        <v>0</v>
      </c>
      <c r="BG35" s="41">
        <f>SUMIFS('Tabulka budov a podlaží'!$G:$G,'Tabulka budov a podlaží'!$C:$C,A35,'Tabulka budov a podlaží'!$H:$H,BG$3)</f>
        <v>130.13999999999999</v>
      </c>
      <c r="BH35" s="36">
        <f>COUNTIFS('Tabulka budov a podlaží'!$C:$C,'Cenová nabídka'!$A35,'Tabulka budov a podlaží'!$H:$H,'Cenová nabídka'!BG$3)</f>
        <v>3</v>
      </c>
      <c r="BI35" s="37">
        <f t="shared" si="28"/>
        <v>0</v>
      </c>
      <c r="BJ35" s="42">
        <f t="shared" si="29"/>
        <v>0</v>
      </c>
      <c r="BK35" s="41">
        <f>SUMIFS('Tabulka budov a podlaží'!$G:$G,'Tabulka budov a podlaží'!$C:$C,A35,'Tabulka budov a podlaží'!$H:$H,BK$3)</f>
        <v>0</v>
      </c>
      <c r="BL35" s="36">
        <f>COUNTIFS('Tabulka budov a podlaží'!$C:$C,'Cenová nabídka'!$A35,'Tabulka budov a podlaží'!$H:$H,'Cenová nabídka'!BK$3)</f>
        <v>0</v>
      </c>
      <c r="BM35" s="37">
        <f t="shared" si="30"/>
        <v>0</v>
      </c>
      <c r="BN35" s="42">
        <f t="shared" si="31"/>
        <v>0</v>
      </c>
      <c r="BO35" s="41">
        <f>SUMIFS('Tabulka budov a podlaží'!$G:$G,'Tabulka budov a podlaží'!$C:$C,A35,'Tabulka budov a podlaží'!$H:$H,BO$3)</f>
        <v>0</v>
      </c>
      <c r="BP35" s="36">
        <f>COUNTIFS('Tabulka budov a podlaží'!$C:$C,'Cenová nabídka'!$A35,'Tabulka budov a podlaží'!$H:$H,'Cenová nabídka'!BO$3)</f>
        <v>0</v>
      </c>
      <c r="BQ35" s="37">
        <f t="shared" si="32"/>
        <v>0</v>
      </c>
      <c r="BR35" s="42">
        <f t="shared" si="33"/>
        <v>0</v>
      </c>
      <c r="BS35" s="41">
        <f>SUMIFS('Tabulka budov a podlaží'!$G:$G,'Tabulka budov a podlaží'!$C:$C,A35,'Tabulka budov a podlaží'!$H:$H,BS$3)</f>
        <v>66.66</v>
      </c>
      <c r="BT35" s="36">
        <f>COUNTIFS('Tabulka budov a podlaží'!$C:$C,'Cenová nabídka'!$A35,'Tabulka budov a podlaží'!$H:$H,'Cenová nabídka'!BS$3)</f>
        <v>2</v>
      </c>
      <c r="BU35" s="37">
        <f t="shared" si="34"/>
        <v>0</v>
      </c>
      <c r="BV35" s="42">
        <f t="shared" si="35"/>
        <v>0</v>
      </c>
    </row>
    <row r="36" spans="1:74" x14ac:dyDescent="0.2">
      <c r="A36" s="48" t="s">
        <v>634</v>
      </c>
      <c r="B36" s="33">
        <f t="shared" si="0"/>
        <v>0</v>
      </c>
      <c r="C36" s="34">
        <f t="shared" si="1"/>
        <v>0</v>
      </c>
      <c r="D36" s="33">
        <f>SUMIF('Tabulka budov a podlaží'!C:C,A36,'Tabulka budov a podlaží'!G:G)</f>
        <v>654.19999999999993</v>
      </c>
      <c r="E36" s="49">
        <f>COUNTIFS('Tabulka budov a podlaží'!$C:$C,'Cenová nabídka'!$A36)</f>
        <v>45</v>
      </c>
      <c r="F36" s="41">
        <f>SUMIFS('Tabulka budov a podlaží'!$G:$G,'Tabulka budov a podlaží'!$C:$C,A36,'Tabulka budov a podlaží'!$H:$H,F$3)</f>
        <v>0</v>
      </c>
      <c r="G36" s="36">
        <f>COUNTIFS('Tabulka budov a podlaží'!$C:$C,'Cenová nabídka'!$A36,'Tabulka budov a podlaží'!$H:$H,'Cenová nabídka'!F$3)</f>
        <v>0</v>
      </c>
      <c r="H36" s="37">
        <f t="shared" si="3"/>
        <v>0</v>
      </c>
      <c r="I36" s="42">
        <f t="shared" si="4"/>
        <v>0</v>
      </c>
      <c r="J36" s="41">
        <f>SUMIFS('Tabulka budov a podlaží'!$G:$G,'Tabulka budov a podlaží'!$C:$C,A36,'Tabulka budov a podlaží'!$H:$H,J$3)</f>
        <v>10.7</v>
      </c>
      <c r="K36" s="36">
        <f>COUNTIFS('Tabulka budov a podlaží'!$C:$C,'Cenová nabídka'!$A36,'Tabulka budov a podlaží'!$H:$H,'Cenová nabídka'!J$3)</f>
        <v>1</v>
      </c>
      <c r="L36" s="37">
        <f t="shared" si="5"/>
        <v>0</v>
      </c>
      <c r="M36" s="42">
        <f t="shared" si="6"/>
        <v>0</v>
      </c>
      <c r="N36" s="41">
        <f>SUMIFS('Tabulka budov a podlaží'!$G:$G,'Tabulka budov a podlaží'!$C:$C,A36,'Tabulka budov a podlaží'!$H:$H,N$3)</f>
        <v>328.6</v>
      </c>
      <c r="O36" s="36">
        <f>COUNTIFS('Tabulka budov a podlaží'!$C:$C,'Cenová nabídka'!$A36,'Tabulka budov a podlaží'!$H:$H,'Cenová nabídka'!N$3)</f>
        <v>20</v>
      </c>
      <c r="P36" s="37">
        <f t="shared" si="7"/>
        <v>0</v>
      </c>
      <c r="Q36" s="42">
        <f t="shared" si="8"/>
        <v>0</v>
      </c>
      <c r="R36" s="41">
        <f>SUMIFS('Tabulka budov a podlaží'!$G:$G,'Tabulka budov a podlaží'!$C:$C,A36,'Tabulka budov a podlaží'!$H:$H,R$3)</f>
        <v>57.7</v>
      </c>
      <c r="S36" s="36">
        <f>COUNTIFS('Tabulka budov a podlaží'!$C:$C,'Cenová nabídka'!$A36,'Tabulka budov a podlaží'!$H:$H,'Cenová nabídka'!R$3)</f>
        <v>4</v>
      </c>
      <c r="T36" s="37">
        <f t="shared" si="36"/>
        <v>0</v>
      </c>
      <c r="U36" s="42">
        <f t="shared" si="37"/>
        <v>0</v>
      </c>
      <c r="V36" s="41">
        <f>SUMIFS('Tabulka budov a podlaží'!$G:$G,'Tabulka budov a podlaží'!$C:$C,A36,'Tabulka budov a podlaží'!$H:$H,V$3)</f>
        <v>0</v>
      </c>
      <c r="W36" s="35"/>
      <c r="X36" s="36">
        <f>COUNTIFS('Tabulka budov a podlaží'!$C:$C,'Cenová nabídka'!$A36,'Tabulka budov a podlaží'!$H:$H,'Cenová nabídka'!V$3)</f>
        <v>0</v>
      </c>
      <c r="Y36" s="37">
        <f t="shared" si="11"/>
        <v>0</v>
      </c>
      <c r="Z36" s="42">
        <f t="shared" si="12"/>
        <v>0</v>
      </c>
      <c r="AA36" s="41">
        <f>SUMIFS('Tabulka budov a podlaží'!$G:$G,'Tabulka budov a podlaží'!$C:$C,A36,'Tabulka budov a podlaží'!$H:$H,AA$3)</f>
        <v>179.5</v>
      </c>
      <c r="AB36" s="36">
        <f>COUNTIFS('Tabulka budov a podlaží'!$C:$C,'Cenová nabídka'!$A36,'Tabulka budov a podlaží'!$H:$H,'Cenová nabídka'!AA$3)</f>
        <v>6</v>
      </c>
      <c r="AC36" s="37">
        <f t="shared" si="13"/>
        <v>0</v>
      </c>
      <c r="AD36" s="42">
        <f t="shared" si="14"/>
        <v>0</v>
      </c>
      <c r="AE36" s="41">
        <f>SUMIFS('Tabulka budov a podlaží'!$G:$G,'Tabulka budov a podlaží'!$C:$C,A36,'Tabulka budov a podlaží'!$H:$H,AE$3)</f>
        <v>3.7</v>
      </c>
      <c r="AF36" s="36">
        <f>COUNTIFS('Tabulka budov a podlaží'!$C:$C,'Cenová nabídka'!$A36,'Tabulka budov a podlaží'!$H:$H,'Cenová nabídka'!AE$3)</f>
        <v>1</v>
      </c>
      <c r="AG36" s="37">
        <f t="shared" si="15"/>
        <v>0</v>
      </c>
      <c r="AH36" s="42">
        <f t="shared" si="16"/>
        <v>0</v>
      </c>
      <c r="AI36" s="41">
        <f>SUMIFS('Tabulka budov a podlaží'!$G:$G,'Tabulka budov a podlaží'!$C:$C,A36,'Tabulka budov a podlaží'!$H:$H,AI$3)</f>
        <v>0</v>
      </c>
      <c r="AJ36" s="36">
        <f>COUNTIFS('Tabulka budov a podlaží'!$C:$C,'Cenová nabídka'!$A36,'Tabulka budov a podlaží'!$H:$H,'Cenová nabídka'!AI$3)</f>
        <v>0</v>
      </c>
      <c r="AK36" s="37">
        <f t="shared" si="17"/>
        <v>0</v>
      </c>
      <c r="AL36" s="42">
        <f t="shared" si="18"/>
        <v>0</v>
      </c>
      <c r="AM36" s="41">
        <f>SUMIFS('Tabulka budov a podlaží'!$G:$G,'Tabulka budov a podlaží'!$C:$C,A36,'Tabulka budov a podlaží'!$H:$H,AM$3)</f>
        <v>0</v>
      </c>
      <c r="AN36" s="36">
        <f>COUNTIFS('Tabulka budov a podlaží'!$C:$C,'Cenová nabídka'!$A36,'Tabulka budov a podlaží'!$H:$H,'Cenová nabídka'!AM$3)</f>
        <v>0</v>
      </c>
      <c r="AO36" s="37">
        <f t="shared" si="19"/>
        <v>0</v>
      </c>
      <c r="AP36" s="42">
        <f t="shared" si="20"/>
        <v>0</v>
      </c>
      <c r="AQ36" s="41">
        <f>SUMIFS('Tabulka budov a podlaží'!$G:$G,'Tabulka budov a podlaží'!$C:$C,A36,'Tabulka budov a podlaží'!$H:$H,AQ$3)</f>
        <v>0</v>
      </c>
      <c r="AR36" s="36">
        <f>COUNTIFS('Tabulka budov a podlaží'!$C:$C,'Cenová nabídka'!$A36,'Tabulka budov a podlaží'!$H:$H,'Cenová nabídka'!AQ$3)</f>
        <v>0</v>
      </c>
      <c r="AS36" s="37">
        <f t="shared" si="21"/>
        <v>0</v>
      </c>
      <c r="AT36" s="42">
        <f t="shared" si="22"/>
        <v>0</v>
      </c>
      <c r="AU36" s="41">
        <f>SUMIFS('Tabulka budov a podlaží'!$G:$G,'Tabulka budov a podlaží'!$C:$C,A36,'Tabulka budov a podlaží'!$H:$H,AU$3)</f>
        <v>7.8</v>
      </c>
      <c r="AV36" s="36">
        <f>COUNTIFS('Tabulka budov a podlaží'!$C:$C,'Cenová nabídka'!$A36,'Tabulka budov a podlaží'!$H:$H,'Cenová nabídka'!AU$3)</f>
        <v>1</v>
      </c>
      <c r="AW36" s="37">
        <f t="shared" si="2"/>
        <v>0</v>
      </c>
      <c r="AX36" s="42">
        <f t="shared" si="23"/>
        <v>0</v>
      </c>
      <c r="AY36" s="41">
        <f>SUMIFS('Tabulka budov a podlaží'!$G:$G,'Tabulka budov a podlaží'!$C:$C,A36,'Tabulka budov a podlaží'!$H:$H,AY$3)</f>
        <v>1.9</v>
      </c>
      <c r="AZ36" s="36">
        <f>COUNTIFS('Tabulka budov a podlaží'!$C:$C,'Cenová nabídka'!$A36,'Tabulka budov a podlaží'!$H:$H,'Cenová nabídka'!AY$3)</f>
        <v>1</v>
      </c>
      <c r="BA36" s="37">
        <f t="shared" si="24"/>
        <v>0</v>
      </c>
      <c r="BB36" s="42">
        <f t="shared" si="25"/>
        <v>0</v>
      </c>
      <c r="BC36" s="41">
        <f>SUMIFS('Tabulka budov a podlaží'!$G:$G,'Tabulka budov a podlaží'!$C:$C,A36,'Tabulka budov a podlaží'!$H:$H,BC$3)</f>
        <v>37.4</v>
      </c>
      <c r="BD36" s="36">
        <f>COUNTIFS('Tabulka budov a podlaží'!$C:$C,'Cenová nabídka'!$A36,'Tabulka budov a podlaží'!$H:$H,'Cenová nabídka'!BC$3)</f>
        <v>9</v>
      </c>
      <c r="BE36" s="37">
        <f t="shared" si="26"/>
        <v>0</v>
      </c>
      <c r="BF36" s="42">
        <f t="shared" si="27"/>
        <v>0</v>
      </c>
      <c r="BG36" s="41">
        <f>SUMIFS('Tabulka budov a podlaží'!$G:$G,'Tabulka budov a podlaží'!$C:$C,A36,'Tabulka budov a podlaží'!$H:$H,BG$3)</f>
        <v>0</v>
      </c>
      <c r="BH36" s="36">
        <f>COUNTIFS('Tabulka budov a podlaží'!$C:$C,'Cenová nabídka'!$A36,'Tabulka budov a podlaží'!$H:$H,'Cenová nabídka'!BG$3)</f>
        <v>0</v>
      </c>
      <c r="BI36" s="37">
        <f t="shared" si="28"/>
        <v>0</v>
      </c>
      <c r="BJ36" s="42">
        <f t="shared" si="29"/>
        <v>0</v>
      </c>
      <c r="BK36" s="41">
        <f>SUMIFS('Tabulka budov a podlaží'!$G:$G,'Tabulka budov a podlaží'!$C:$C,A36,'Tabulka budov a podlaží'!$H:$H,BK$3)</f>
        <v>0</v>
      </c>
      <c r="BL36" s="36">
        <f>COUNTIFS('Tabulka budov a podlaží'!$C:$C,'Cenová nabídka'!$A36,'Tabulka budov a podlaží'!$H:$H,'Cenová nabídka'!BK$3)</f>
        <v>0</v>
      </c>
      <c r="BM36" s="37">
        <f t="shared" si="30"/>
        <v>0</v>
      </c>
      <c r="BN36" s="42">
        <f t="shared" si="31"/>
        <v>0</v>
      </c>
      <c r="BO36" s="41">
        <f>SUMIFS('Tabulka budov a podlaží'!$G:$G,'Tabulka budov a podlaží'!$C:$C,A36,'Tabulka budov a podlaží'!$H:$H,BO$3)</f>
        <v>0</v>
      </c>
      <c r="BP36" s="36">
        <f>COUNTIFS('Tabulka budov a podlaží'!$C:$C,'Cenová nabídka'!$A36,'Tabulka budov a podlaží'!$H:$H,'Cenová nabídka'!BO$3)</f>
        <v>0</v>
      </c>
      <c r="BQ36" s="37">
        <f t="shared" si="32"/>
        <v>0</v>
      </c>
      <c r="BR36" s="42">
        <f t="shared" si="33"/>
        <v>0</v>
      </c>
      <c r="BS36" s="41">
        <f>SUMIFS('Tabulka budov a podlaží'!$G:$G,'Tabulka budov a podlaží'!$C:$C,A36,'Tabulka budov a podlaží'!$H:$H,BS$3)</f>
        <v>26.9</v>
      </c>
      <c r="BT36" s="36">
        <f>COUNTIFS('Tabulka budov a podlaží'!$C:$C,'Cenová nabídka'!$A36,'Tabulka budov a podlaží'!$H:$H,'Cenová nabídka'!BS$3)</f>
        <v>2</v>
      </c>
      <c r="BU36" s="37">
        <f t="shared" si="34"/>
        <v>0</v>
      </c>
      <c r="BV36" s="42">
        <f t="shared" si="35"/>
        <v>0</v>
      </c>
    </row>
    <row r="37" spans="1:74" ht="13.5" thickBot="1" x14ac:dyDescent="0.25">
      <c r="A37" s="68" t="s">
        <v>574</v>
      </c>
      <c r="B37" s="69">
        <f t="shared" si="0"/>
        <v>0</v>
      </c>
      <c r="C37" s="70">
        <f t="shared" si="1"/>
        <v>0</v>
      </c>
      <c r="D37" s="69">
        <f>SUMIF('Tabulka budov a podlaží'!C:C,A37,'Tabulka budov a podlaží'!G:G)</f>
        <v>32.090000000000003</v>
      </c>
      <c r="E37" s="71">
        <f>COUNTIFS('Tabulka budov a podlaží'!$C:$C,'Cenová nabídka'!$A37)</f>
        <v>6</v>
      </c>
      <c r="F37" s="72">
        <f>SUMIFS('Tabulka budov a podlaží'!$G:$G,'Tabulka budov a podlaží'!$C:$C,A37,'Tabulka budov a podlaží'!$H:$H,F$3)</f>
        <v>0</v>
      </c>
      <c r="G37" s="73">
        <f>COUNTIFS('Tabulka budov a podlaží'!$C:$C,'Cenová nabídka'!$A37,'Tabulka budov a podlaží'!$H:$H,'Cenová nabídka'!F$3)</f>
        <v>0</v>
      </c>
      <c r="H37" s="74">
        <f t="shared" si="3"/>
        <v>0</v>
      </c>
      <c r="I37" s="75">
        <f t="shared" si="4"/>
        <v>0</v>
      </c>
      <c r="J37" s="72">
        <f>SUMIFS('Tabulka budov a podlaží'!$G:$G,'Tabulka budov a podlaží'!$C:$C,A37,'Tabulka budov a podlaží'!$H:$H,J$3)</f>
        <v>0</v>
      </c>
      <c r="K37" s="73">
        <f>COUNTIFS('Tabulka budov a podlaží'!$C:$C,'Cenová nabídka'!$A37,'Tabulka budov a podlaží'!$H:$H,'Cenová nabídka'!J$3)</f>
        <v>0</v>
      </c>
      <c r="L37" s="74">
        <f t="shared" si="5"/>
        <v>0</v>
      </c>
      <c r="M37" s="75">
        <f t="shared" si="6"/>
        <v>0</v>
      </c>
      <c r="N37" s="72">
        <f>SUMIFS('Tabulka budov a podlaží'!$G:$G,'Tabulka budov a podlaží'!$C:$C,A37,'Tabulka budov a podlaží'!$H:$H,N$3)</f>
        <v>0</v>
      </c>
      <c r="O37" s="73">
        <f>COUNTIFS('Tabulka budov a podlaží'!$C:$C,'Cenová nabídka'!$A37,'Tabulka budov a podlaží'!$H:$H,'Cenová nabídka'!N$3)</f>
        <v>0</v>
      </c>
      <c r="P37" s="74">
        <f t="shared" si="7"/>
        <v>0</v>
      </c>
      <c r="Q37" s="75">
        <f t="shared" si="8"/>
        <v>0</v>
      </c>
      <c r="R37" s="72">
        <f>SUMIFS('Tabulka budov a podlaží'!$G:$G,'Tabulka budov a podlaží'!$C:$C,A37,'Tabulka budov a podlaží'!$H:$H,R$3)</f>
        <v>32.090000000000003</v>
      </c>
      <c r="S37" s="73">
        <f>COUNTIFS('Tabulka budov a podlaží'!$C:$C,'Cenová nabídka'!$A37,'Tabulka budov a podlaží'!$H:$H,'Cenová nabídka'!R$3)</f>
        <v>6</v>
      </c>
      <c r="T37" s="74">
        <f t="shared" si="36"/>
        <v>0</v>
      </c>
      <c r="U37" s="75">
        <f t="shared" si="37"/>
        <v>0</v>
      </c>
      <c r="V37" s="72">
        <f>SUMIFS('Tabulka budov a podlaží'!$G:$G,'Tabulka budov a podlaží'!$C:$C,A37,'Tabulka budov a podlaží'!$H:$H,V$3)</f>
        <v>0</v>
      </c>
      <c r="W37" s="76"/>
      <c r="X37" s="73">
        <f>COUNTIFS('Tabulka budov a podlaží'!$C:$C,'Cenová nabídka'!$A37,'Tabulka budov a podlaží'!$H:$H,'Cenová nabídka'!V$3)</f>
        <v>0</v>
      </c>
      <c r="Y37" s="74">
        <f t="shared" si="11"/>
        <v>0</v>
      </c>
      <c r="Z37" s="75">
        <f t="shared" si="12"/>
        <v>0</v>
      </c>
      <c r="AA37" s="72">
        <f>SUMIFS('Tabulka budov a podlaží'!$G:$G,'Tabulka budov a podlaží'!$C:$C,A37,'Tabulka budov a podlaží'!$H:$H,AA$3)</f>
        <v>0</v>
      </c>
      <c r="AB37" s="73">
        <f>COUNTIFS('Tabulka budov a podlaží'!$C:$C,'Cenová nabídka'!$A37,'Tabulka budov a podlaží'!$H:$H,'Cenová nabídka'!AA$3)</f>
        <v>0</v>
      </c>
      <c r="AC37" s="74">
        <f t="shared" si="13"/>
        <v>0</v>
      </c>
      <c r="AD37" s="75">
        <f t="shared" si="14"/>
        <v>0</v>
      </c>
      <c r="AE37" s="72">
        <f>SUMIFS('Tabulka budov a podlaží'!$G:$G,'Tabulka budov a podlaží'!$C:$C,A37,'Tabulka budov a podlaží'!$H:$H,AE$3)</f>
        <v>0</v>
      </c>
      <c r="AF37" s="73">
        <f>COUNTIFS('Tabulka budov a podlaží'!$C:$C,'Cenová nabídka'!$A37,'Tabulka budov a podlaží'!$H:$H,'Cenová nabídka'!AE$3)</f>
        <v>0</v>
      </c>
      <c r="AG37" s="74">
        <f t="shared" si="15"/>
        <v>0</v>
      </c>
      <c r="AH37" s="75">
        <f t="shared" si="16"/>
        <v>0</v>
      </c>
      <c r="AI37" s="72">
        <f>SUMIFS('Tabulka budov a podlaží'!$G:$G,'Tabulka budov a podlaží'!$C:$C,A37,'Tabulka budov a podlaží'!$H:$H,AI$3)</f>
        <v>0</v>
      </c>
      <c r="AJ37" s="73">
        <f>COUNTIFS('Tabulka budov a podlaží'!$C:$C,'Cenová nabídka'!$A37,'Tabulka budov a podlaží'!$H:$H,'Cenová nabídka'!AI$3)</f>
        <v>0</v>
      </c>
      <c r="AK37" s="74">
        <f t="shared" si="17"/>
        <v>0</v>
      </c>
      <c r="AL37" s="75">
        <f t="shared" si="18"/>
        <v>0</v>
      </c>
      <c r="AM37" s="72">
        <f>SUMIFS('Tabulka budov a podlaží'!$G:$G,'Tabulka budov a podlaží'!$C:$C,A37,'Tabulka budov a podlaží'!$H:$H,AM$3)</f>
        <v>0</v>
      </c>
      <c r="AN37" s="73">
        <f>COUNTIFS('Tabulka budov a podlaží'!$C:$C,'Cenová nabídka'!$A37,'Tabulka budov a podlaží'!$H:$H,'Cenová nabídka'!AM$3)</f>
        <v>0</v>
      </c>
      <c r="AO37" s="74">
        <f t="shared" si="19"/>
        <v>0</v>
      </c>
      <c r="AP37" s="75">
        <f t="shared" si="20"/>
        <v>0</v>
      </c>
      <c r="AQ37" s="72">
        <f>SUMIFS('Tabulka budov a podlaží'!$G:$G,'Tabulka budov a podlaží'!$C:$C,A37,'Tabulka budov a podlaží'!$H:$H,AQ$3)</f>
        <v>0</v>
      </c>
      <c r="AR37" s="73">
        <f>COUNTIFS('Tabulka budov a podlaží'!$C:$C,'Cenová nabídka'!$A37,'Tabulka budov a podlaží'!$H:$H,'Cenová nabídka'!AQ$3)</f>
        <v>0</v>
      </c>
      <c r="AS37" s="74">
        <f t="shared" si="21"/>
        <v>0</v>
      </c>
      <c r="AT37" s="75">
        <f t="shared" si="22"/>
        <v>0</v>
      </c>
      <c r="AU37" s="72">
        <f>SUMIFS('Tabulka budov a podlaží'!$G:$G,'Tabulka budov a podlaží'!$C:$C,A37,'Tabulka budov a podlaží'!$H:$H,AU$3)</f>
        <v>0</v>
      </c>
      <c r="AV37" s="73">
        <f>COUNTIFS('Tabulka budov a podlaží'!$C:$C,'Cenová nabídka'!$A37,'Tabulka budov a podlaží'!$H:$H,'Cenová nabídka'!AU$3)</f>
        <v>0</v>
      </c>
      <c r="AW37" s="74">
        <f t="shared" si="2"/>
        <v>0</v>
      </c>
      <c r="AX37" s="75">
        <f t="shared" si="23"/>
        <v>0</v>
      </c>
      <c r="AY37" s="72">
        <f>SUMIFS('Tabulka budov a podlaží'!$G:$G,'Tabulka budov a podlaží'!$C:$C,A37,'Tabulka budov a podlaží'!$H:$H,AY$3)</f>
        <v>0</v>
      </c>
      <c r="AZ37" s="73">
        <f>COUNTIFS('Tabulka budov a podlaží'!$C:$C,'Cenová nabídka'!$A37,'Tabulka budov a podlaží'!$H:$H,'Cenová nabídka'!AY$3)</f>
        <v>0</v>
      </c>
      <c r="BA37" s="74">
        <f t="shared" si="24"/>
        <v>0</v>
      </c>
      <c r="BB37" s="75">
        <f t="shared" si="25"/>
        <v>0</v>
      </c>
      <c r="BC37" s="72">
        <f>SUMIFS('Tabulka budov a podlaží'!$G:$G,'Tabulka budov a podlaží'!$C:$C,A37,'Tabulka budov a podlaží'!$H:$H,BC$3)</f>
        <v>0</v>
      </c>
      <c r="BD37" s="73">
        <f>COUNTIFS('Tabulka budov a podlaží'!$C:$C,'Cenová nabídka'!$A37,'Tabulka budov a podlaží'!$H:$H,'Cenová nabídka'!BC$3)</f>
        <v>0</v>
      </c>
      <c r="BE37" s="74">
        <f t="shared" si="26"/>
        <v>0</v>
      </c>
      <c r="BF37" s="75">
        <f t="shared" si="27"/>
        <v>0</v>
      </c>
      <c r="BG37" s="72">
        <f>SUMIFS('Tabulka budov a podlaží'!$G:$G,'Tabulka budov a podlaží'!$C:$C,A37,'Tabulka budov a podlaží'!$H:$H,BG$3)</f>
        <v>0</v>
      </c>
      <c r="BH37" s="73">
        <f>COUNTIFS('Tabulka budov a podlaží'!$C:$C,'Cenová nabídka'!$A37,'Tabulka budov a podlaží'!$H:$H,'Cenová nabídka'!BG$3)</f>
        <v>0</v>
      </c>
      <c r="BI37" s="74">
        <f t="shared" si="28"/>
        <v>0</v>
      </c>
      <c r="BJ37" s="75">
        <f t="shared" si="29"/>
        <v>0</v>
      </c>
      <c r="BK37" s="72">
        <f>SUMIFS('Tabulka budov a podlaží'!$G:$G,'Tabulka budov a podlaží'!$C:$C,A37,'Tabulka budov a podlaží'!$H:$H,BK$3)</f>
        <v>0</v>
      </c>
      <c r="BL37" s="73">
        <f>COUNTIFS('Tabulka budov a podlaží'!$C:$C,'Cenová nabídka'!$A37,'Tabulka budov a podlaží'!$H:$H,'Cenová nabídka'!BK$3)</f>
        <v>0</v>
      </c>
      <c r="BM37" s="74">
        <f t="shared" si="30"/>
        <v>0</v>
      </c>
      <c r="BN37" s="75">
        <f t="shared" si="31"/>
        <v>0</v>
      </c>
      <c r="BO37" s="72">
        <f>SUMIFS('Tabulka budov a podlaží'!$G:$G,'Tabulka budov a podlaží'!$C:$C,A37,'Tabulka budov a podlaží'!$H:$H,BO$3)</f>
        <v>0</v>
      </c>
      <c r="BP37" s="73">
        <f>COUNTIFS('Tabulka budov a podlaží'!$C:$C,'Cenová nabídka'!$A37,'Tabulka budov a podlaží'!$H:$H,'Cenová nabídka'!BO$3)</f>
        <v>0</v>
      </c>
      <c r="BQ37" s="74">
        <f t="shared" si="32"/>
        <v>0</v>
      </c>
      <c r="BR37" s="75">
        <f t="shared" si="33"/>
        <v>0</v>
      </c>
      <c r="BS37" s="72">
        <f>SUMIFS('Tabulka budov a podlaží'!$G:$G,'Tabulka budov a podlaží'!$C:$C,A37,'Tabulka budov a podlaží'!$H:$H,BS$3)</f>
        <v>0</v>
      </c>
      <c r="BT37" s="73">
        <f>COUNTIFS('Tabulka budov a podlaží'!$C:$C,'Cenová nabídka'!$A37,'Tabulka budov a podlaží'!$H:$H,'Cenová nabídka'!BS$3)</f>
        <v>0</v>
      </c>
      <c r="BU37" s="74">
        <f t="shared" si="34"/>
        <v>0</v>
      </c>
      <c r="BV37" s="75">
        <f t="shared" si="35"/>
        <v>0</v>
      </c>
    </row>
    <row r="38" spans="1:74" s="10" customFormat="1" ht="13.5" thickBot="1" x14ac:dyDescent="0.25">
      <c r="A38" s="77" t="s">
        <v>770</v>
      </c>
      <c r="B38" s="78">
        <f>SUM(B6:B37)</f>
        <v>0</v>
      </c>
      <c r="C38" s="79"/>
      <c r="D38" s="80"/>
      <c r="E38" s="81"/>
      <c r="F38" s="82"/>
      <c r="G38" s="83"/>
      <c r="H38" s="84">
        <f>SUM(H6:H37)</f>
        <v>0</v>
      </c>
      <c r="I38" s="85">
        <f>SUM(I6:I37)</f>
        <v>0</v>
      </c>
      <c r="J38" s="86"/>
      <c r="K38" s="87"/>
      <c r="L38" s="84">
        <f>SUM(L6:L37)</f>
        <v>0</v>
      </c>
      <c r="M38" s="85">
        <f>SUM(M6:M37)</f>
        <v>0</v>
      </c>
      <c r="N38" s="82"/>
      <c r="O38" s="83"/>
      <c r="P38" s="84">
        <f>SUM(P6:P37)</f>
        <v>0</v>
      </c>
      <c r="Q38" s="85">
        <f>SUM(Q6:Q37)</f>
        <v>0</v>
      </c>
      <c r="R38" s="82"/>
      <c r="S38" s="83"/>
      <c r="T38" s="84">
        <f>SUM(T6:T37)</f>
        <v>0</v>
      </c>
      <c r="U38" s="85">
        <f>SUM(U6:U37)</f>
        <v>0</v>
      </c>
      <c r="V38" s="82"/>
      <c r="W38" s="83"/>
      <c r="X38" s="83"/>
      <c r="Y38" s="84">
        <f>SUM(Y6:Y37)</f>
        <v>0</v>
      </c>
      <c r="Z38" s="85">
        <f>SUM(Z6:Z37)</f>
        <v>0</v>
      </c>
      <c r="AA38" s="88"/>
      <c r="AB38" s="89"/>
      <c r="AC38" s="84">
        <f>SUM(AC6:AC37)</f>
        <v>0</v>
      </c>
      <c r="AD38" s="85">
        <f>SUM(AD6:AD37)</f>
        <v>0</v>
      </c>
      <c r="AE38" s="88"/>
      <c r="AF38" s="89"/>
      <c r="AG38" s="84">
        <f>SUM(AG6:AG37)</f>
        <v>0</v>
      </c>
      <c r="AH38" s="85">
        <f>SUM(AH6:AH37)</f>
        <v>0</v>
      </c>
      <c r="AI38" s="88"/>
      <c r="AJ38" s="89"/>
      <c r="AK38" s="84">
        <f>SUM(AK6:AK37)</f>
        <v>0</v>
      </c>
      <c r="AL38" s="85">
        <f>SUM(AL6:AL37)</f>
        <v>0</v>
      </c>
      <c r="AM38" s="88"/>
      <c r="AN38" s="89"/>
      <c r="AO38" s="84">
        <f>SUM(AO6:AO37)</f>
        <v>0</v>
      </c>
      <c r="AP38" s="85">
        <f>SUM(AP6:AP37)</f>
        <v>0</v>
      </c>
      <c r="AQ38" s="88"/>
      <c r="AR38" s="89"/>
      <c r="AS38" s="84">
        <f>SUM(AS6:AS37)</f>
        <v>0</v>
      </c>
      <c r="AT38" s="85">
        <f>SUM(AT6:AT37)</f>
        <v>0</v>
      </c>
      <c r="AU38" s="88"/>
      <c r="AV38" s="89"/>
      <c r="AW38" s="84">
        <f>SUM(AW6:AW37)</f>
        <v>0</v>
      </c>
      <c r="AX38" s="85">
        <f>SUM(AX6:AX37)</f>
        <v>0</v>
      </c>
      <c r="AY38" s="88"/>
      <c r="AZ38" s="89"/>
      <c r="BA38" s="84">
        <f>SUM(BA6:BA37)</f>
        <v>0</v>
      </c>
      <c r="BB38" s="85">
        <f>SUM(BB6:BB37)</f>
        <v>0</v>
      </c>
      <c r="BC38" s="88"/>
      <c r="BD38" s="89"/>
      <c r="BE38" s="84">
        <f>SUM(BE6:BE37)</f>
        <v>0</v>
      </c>
      <c r="BF38" s="85">
        <f>SUM(BF6:BF37)</f>
        <v>0</v>
      </c>
      <c r="BG38" s="88"/>
      <c r="BH38" s="89"/>
      <c r="BI38" s="84">
        <f>SUM(BI6:BI37)</f>
        <v>0</v>
      </c>
      <c r="BJ38" s="85">
        <f>SUM(BJ6:BJ37)</f>
        <v>0</v>
      </c>
      <c r="BK38" s="88"/>
      <c r="BL38" s="89"/>
      <c r="BM38" s="84">
        <f>SUM(BM6:BM37)</f>
        <v>0</v>
      </c>
      <c r="BN38" s="85">
        <f>SUM(BN6:BN37)</f>
        <v>0</v>
      </c>
      <c r="BO38" s="88"/>
      <c r="BP38" s="89"/>
      <c r="BQ38" s="84">
        <f>SUM(BQ6:BQ37)</f>
        <v>0</v>
      </c>
      <c r="BR38" s="85">
        <f>SUM(BR6:BR37)</f>
        <v>0</v>
      </c>
      <c r="BS38" s="88"/>
      <c r="BT38" s="89"/>
      <c r="BU38" s="84">
        <f>SUM(BU6:BU37)</f>
        <v>0</v>
      </c>
      <c r="BV38" s="85">
        <f>SUM(BV6:BV37)</f>
        <v>0</v>
      </c>
    </row>
    <row r="39" spans="1:74" s="10" customFormat="1" x14ac:dyDescent="0.2">
      <c r="A39" s="568" t="s">
        <v>771</v>
      </c>
      <c r="B39" s="568"/>
      <c r="C39" s="17">
        <f>SUM(B38*30.458)</f>
        <v>0</v>
      </c>
      <c r="D39" s="18"/>
      <c r="E39" s="19"/>
      <c r="F39" s="20"/>
      <c r="G39" s="19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9"/>
      <c r="AC39" s="18"/>
      <c r="AD39" s="18"/>
      <c r="AE39" s="20"/>
      <c r="AF39" s="19"/>
      <c r="AG39" s="18"/>
      <c r="AH39" s="18"/>
      <c r="AI39" s="20"/>
      <c r="AJ39" s="19"/>
      <c r="AK39" s="18"/>
      <c r="AL39" s="18"/>
      <c r="AM39" s="20"/>
      <c r="AN39" s="19"/>
      <c r="AO39" s="18"/>
      <c r="AP39" s="18"/>
      <c r="AQ39" s="20"/>
      <c r="AR39" s="19"/>
      <c r="AS39" s="18"/>
      <c r="AT39" s="18"/>
      <c r="AU39" s="20"/>
      <c r="AV39" s="19"/>
      <c r="AW39" s="18"/>
      <c r="AX39" s="18"/>
      <c r="AY39" s="20"/>
      <c r="AZ39" s="19"/>
      <c r="BA39" s="18"/>
      <c r="BB39" s="18"/>
      <c r="BC39" s="20"/>
      <c r="BD39" s="19"/>
      <c r="BE39" s="18"/>
      <c r="BF39" s="18"/>
      <c r="BG39" s="20"/>
      <c r="BH39" s="19"/>
      <c r="BI39" s="18"/>
      <c r="BJ39" s="18"/>
      <c r="BK39" s="20"/>
      <c r="BL39" s="19"/>
      <c r="BM39" s="18"/>
      <c r="BN39" s="18"/>
      <c r="BO39" s="20"/>
      <c r="BP39" s="19"/>
      <c r="BQ39" s="18"/>
      <c r="BR39" s="18"/>
      <c r="BS39" s="19"/>
      <c r="BT39" s="19"/>
      <c r="BU39" s="18"/>
      <c r="BV39" s="18"/>
    </row>
    <row r="40" spans="1:74" s="10" customFormat="1" ht="15" customHeight="1" x14ac:dyDescent="0.2">
      <c r="A40" s="568" t="s">
        <v>772</v>
      </c>
      <c r="B40" s="568"/>
      <c r="C40" s="21">
        <f>SUM(B38*365.5)</f>
        <v>0</v>
      </c>
      <c r="D40" s="18"/>
      <c r="E40" s="19"/>
      <c r="F40" s="569" t="s">
        <v>773</v>
      </c>
      <c r="G40" s="569"/>
      <c r="H40" s="569"/>
      <c r="I40" s="26">
        <v>30.457999999999998</v>
      </c>
      <c r="J40" s="22" t="s">
        <v>774</v>
      </c>
      <c r="K40" s="23"/>
      <c r="L40" s="24"/>
      <c r="M40" s="24"/>
      <c r="N40" s="22"/>
      <c r="O40" s="23"/>
      <c r="P40" s="18"/>
      <c r="Q40" s="18"/>
      <c r="R40" s="20"/>
      <c r="S40" s="19"/>
      <c r="T40" s="18"/>
      <c r="U40" s="18"/>
      <c r="V40" s="28"/>
      <c r="W40" s="28"/>
      <c r="X40" s="28"/>
      <c r="Y40" s="18"/>
      <c r="Z40" s="18"/>
      <c r="AA40" s="20"/>
      <c r="AB40" s="19"/>
      <c r="AC40" s="18"/>
      <c r="AD40" s="18"/>
      <c r="AE40" s="20"/>
      <c r="AF40" s="19"/>
      <c r="AG40" s="18"/>
      <c r="AH40" s="18"/>
      <c r="AI40" s="20"/>
      <c r="AJ40" s="19"/>
      <c r="AK40" s="18"/>
      <c r="AL40" s="18"/>
      <c r="AM40" s="20"/>
      <c r="AN40" s="19"/>
      <c r="AO40" s="18"/>
      <c r="AP40" s="18"/>
      <c r="AQ40" s="20"/>
      <c r="AR40" s="19"/>
      <c r="AS40" s="18"/>
      <c r="AT40" s="18"/>
      <c r="AU40" s="20"/>
      <c r="AV40" s="19"/>
      <c r="AW40" s="18"/>
      <c r="AX40" s="18"/>
      <c r="AY40" s="20"/>
      <c r="AZ40" s="19"/>
      <c r="BA40" s="18"/>
      <c r="BB40" s="18"/>
      <c r="BC40" s="20"/>
      <c r="BD40" s="19"/>
      <c r="BE40" s="18"/>
      <c r="BF40" s="18"/>
      <c r="BG40" s="20"/>
      <c r="BH40" s="19"/>
      <c r="BI40" s="18"/>
      <c r="BJ40" s="18"/>
      <c r="BK40" s="20"/>
      <c r="BL40" s="19"/>
      <c r="BM40" s="18"/>
      <c r="BN40" s="18"/>
      <c r="BO40" s="20"/>
      <c r="BP40" s="19"/>
      <c r="BQ40" s="18"/>
      <c r="BR40" s="18"/>
      <c r="BS40" s="19"/>
      <c r="BT40" s="19"/>
      <c r="BU40" s="25"/>
      <c r="BV40" s="25"/>
    </row>
    <row r="41" spans="1:74" x14ac:dyDescent="0.2">
      <c r="A41" s="568"/>
      <c r="B41" s="568"/>
      <c r="C41" s="21"/>
      <c r="D41" s="1"/>
      <c r="E41" s="1"/>
      <c r="F41" s="569" t="s">
        <v>775</v>
      </c>
      <c r="G41" s="569"/>
      <c r="H41" s="569"/>
      <c r="I41" s="27">
        <v>365.5</v>
      </c>
      <c r="J41" s="22" t="s">
        <v>774</v>
      </c>
      <c r="V41" s="28"/>
      <c r="W41" s="28"/>
      <c r="X41" s="28"/>
    </row>
    <row r="42" spans="1:74" x14ac:dyDescent="0.2">
      <c r="A42" s="568" t="s">
        <v>776</v>
      </c>
      <c r="B42" s="568"/>
      <c r="C42" s="21">
        <f>C40*1.21</f>
        <v>0</v>
      </c>
    </row>
    <row r="43" spans="1:74" x14ac:dyDescent="0.2">
      <c r="B43" s="15"/>
      <c r="C43" s="15"/>
    </row>
  </sheetData>
  <mergeCells count="25">
    <mergeCell ref="A42:B42"/>
    <mergeCell ref="BS3:BU3"/>
    <mergeCell ref="A39:B39"/>
    <mergeCell ref="A40:B40"/>
    <mergeCell ref="F40:H40"/>
    <mergeCell ref="A41:B41"/>
    <mergeCell ref="F41:H41"/>
    <mergeCell ref="AU3:AW3"/>
    <mergeCell ref="AY3:BA3"/>
    <mergeCell ref="BC3:BE3"/>
    <mergeCell ref="BG3:BI3"/>
    <mergeCell ref="BK3:BM3"/>
    <mergeCell ref="BO3:BQ3"/>
    <mergeCell ref="V3:Y3"/>
    <mergeCell ref="AA3:AC3"/>
    <mergeCell ref="AE3:AG3"/>
    <mergeCell ref="AI3:AK3"/>
    <mergeCell ref="AM3:AO3"/>
    <mergeCell ref="AQ3:AS3"/>
    <mergeCell ref="F1:O1"/>
    <mergeCell ref="A3:A5"/>
    <mergeCell ref="F3:H3"/>
    <mergeCell ref="J3:L3"/>
    <mergeCell ref="N3:P3"/>
    <mergeCell ref="R3:T3"/>
  </mergeCells>
  <printOptions gridLines="1"/>
  <pageMargins left="0.39370078740157483" right="0.43307086614173229" top="0.59055118110236227" bottom="0.39370078740157483" header="0.31496062992125984" footer="0.31496062992125984"/>
  <pageSetup paperSize="9" orientation="portrait" r:id="rId1"/>
  <headerFooter>
    <oddHeader>Stránka &amp;P z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60"/>
  <sheetViews>
    <sheetView zoomScaleNormal="100" workbookViewId="0">
      <pane xSplit="13" ySplit="4" topLeftCell="N5" activePane="bottomRight" state="frozen"/>
      <selection activeCell="AG6" sqref="AG6"/>
      <selection pane="topRight" activeCell="AG6" sqref="AG6"/>
      <selection pane="bottomLeft" activeCell="AG6" sqref="AG6"/>
      <selection pane="bottomRight" activeCell="H1292" sqref="H1292"/>
    </sheetView>
  </sheetViews>
  <sheetFormatPr defaultColWidth="9.140625" defaultRowHeight="12.75" x14ac:dyDescent="0.2"/>
  <cols>
    <col min="1" max="1" width="15.85546875" style="2" customWidth="1"/>
    <col min="2" max="2" width="6.42578125" style="2" bestFit="1" customWidth="1"/>
    <col min="3" max="3" width="16.85546875" style="3" bestFit="1" customWidth="1"/>
    <col min="4" max="4" width="12.28515625" style="2" bestFit="1" customWidth="1"/>
    <col min="5" max="5" width="31.85546875" style="1" customWidth="1"/>
    <col min="6" max="6" width="29.140625" style="1" customWidth="1"/>
    <col min="7" max="7" width="9.5703125" style="2" bestFit="1" customWidth="1"/>
    <col min="8" max="8" width="8.5703125" style="2" bestFit="1" customWidth="1"/>
    <col min="9" max="9" width="9.5703125" style="2" customWidth="1"/>
    <col min="10" max="16384" width="9.140625" style="1"/>
  </cols>
  <sheetData>
    <row r="1" spans="1:13" ht="34.5" customHeight="1" thickBot="1" x14ac:dyDescent="0.25">
      <c r="A1" s="388" t="s">
        <v>1222</v>
      </c>
      <c r="B1" s="389"/>
      <c r="C1" s="389"/>
      <c r="D1" s="389"/>
      <c r="E1" s="389"/>
      <c r="F1" s="389"/>
      <c r="G1" s="389"/>
      <c r="H1" s="390"/>
    </row>
    <row r="2" spans="1:13" ht="15" x14ac:dyDescent="0.25">
      <c r="B2" s="3"/>
      <c r="F2"/>
      <c r="H2" s="8"/>
      <c r="I2" s="2">
        <f>SUBTOTAL(9,G5:G1660)</f>
        <v>26599.595499999974</v>
      </c>
      <c r="J2" s="264">
        <f>SUM(G5:G1660)</f>
        <v>26599.595499999974</v>
      </c>
      <c r="K2" s="9">
        <f>COUNTA(D5:D1660)</f>
        <v>1656</v>
      </c>
      <c r="M2" s="2">
        <f>SUBTOTAL(3,D5:D1660)</f>
        <v>1656</v>
      </c>
    </row>
    <row r="3" spans="1:13" ht="15" x14ac:dyDescent="0.25">
      <c r="B3" s="3"/>
      <c r="D3" s="9"/>
      <c r="E3"/>
      <c r="F3"/>
      <c r="G3" s="9"/>
      <c r="H3" s="8"/>
    </row>
    <row r="4" spans="1:13" s="10" customFormat="1" x14ac:dyDescent="0.2">
      <c r="A4" s="233" t="s">
        <v>0</v>
      </c>
      <c r="B4" s="233" t="s">
        <v>1</v>
      </c>
      <c r="C4" s="233" t="s">
        <v>2</v>
      </c>
      <c r="D4" s="233" t="s">
        <v>757</v>
      </c>
      <c r="E4" s="233" t="s">
        <v>759</v>
      </c>
      <c r="F4" s="233" t="s">
        <v>652</v>
      </c>
      <c r="G4" s="234" t="s">
        <v>758</v>
      </c>
      <c r="H4" s="233" t="s">
        <v>651</v>
      </c>
    </row>
    <row r="5" spans="1:13" x14ac:dyDescent="0.2">
      <c r="A5" s="11" t="s">
        <v>1058</v>
      </c>
      <c r="B5" s="11" t="s">
        <v>660</v>
      </c>
      <c r="C5" s="12" t="s">
        <v>567</v>
      </c>
      <c r="D5" s="11">
        <v>101</v>
      </c>
      <c r="E5" s="12" t="s">
        <v>235</v>
      </c>
      <c r="F5" s="90" t="s">
        <v>638</v>
      </c>
      <c r="G5" s="104">
        <v>4.59</v>
      </c>
      <c r="H5" s="91">
        <v>6</v>
      </c>
    </row>
    <row r="6" spans="1:13" x14ac:dyDescent="0.2">
      <c r="A6" s="11" t="s">
        <v>1058</v>
      </c>
      <c r="B6" s="11" t="s">
        <v>660</v>
      </c>
      <c r="C6" s="12" t="s">
        <v>567</v>
      </c>
      <c r="D6" s="11">
        <v>102</v>
      </c>
      <c r="E6" s="12" t="s">
        <v>6</v>
      </c>
      <c r="F6" s="90" t="s">
        <v>638</v>
      </c>
      <c r="G6" s="104">
        <v>33.6</v>
      </c>
      <c r="H6" s="11">
        <v>6</v>
      </c>
    </row>
    <row r="7" spans="1:13" x14ac:dyDescent="0.2">
      <c r="A7" s="11" t="s">
        <v>1058</v>
      </c>
      <c r="B7" s="11" t="s">
        <v>660</v>
      </c>
      <c r="C7" s="12" t="s">
        <v>567</v>
      </c>
      <c r="D7" s="11">
        <v>103</v>
      </c>
      <c r="E7" s="12" t="s">
        <v>370</v>
      </c>
      <c r="F7" s="90" t="s">
        <v>638</v>
      </c>
      <c r="G7" s="104">
        <v>16.5</v>
      </c>
      <c r="H7" s="11">
        <v>6</v>
      </c>
    </row>
    <row r="8" spans="1:13" x14ac:dyDescent="0.2">
      <c r="A8" s="11" t="s">
        <v>1058</v>
      </c>
      <c r="B8" s="11" t="s">
        <v>660</v>
      </c>
      <c r="C8" s="12" t="s">
        <v>567</v>
      </c>
      <c r="D8" s="11">
        <v>104</v>
      </c>
      <c r="E8" s="12" t="s">
        <v>520</v>
      </c>
      <c r="F8" s="90" t="s">
        <v>636</v>
      </c>
      <c r="G8" s="104">
        <v>6.3599999999999994</v>
      </c>
      <c r="H8" s="11">
        <v>7</v>
      </c>
    </row>
    <row r="9" spans="1:13" x14ac:dyDescent="0.2">
      <c r="A9" s="11" t="s">
        <v>1058</v>
      </c>
      <c r="B9" s="11" t="s">
        <v>660</v>
      </c>
      <c r="C9" s="12" t="s">
        <v>567</v>
      </c>
      <c r="D9" s="11">
        <v>111</v>
      </c>
      <c r="E9" s="12" t="s">
        <v>6</v>
      </c>
      <c r="F9" s="90" t="s">
        <v>638</v>
      </c>
      <c r="G9" s="104">
        <v>31.5</v>
      </c>
      <c r="H9" s="11">
        <v>6</v>
      </c>
    </row>
    <row r="10" spans="1:13" x14ac:dyDescent="0.2">
      <c r="A10" s="11" t="s">
        <v>1058</v>
      </c>
      <c r="B10" s="11" t="s">
        <v>660</v>
      </c>
      <c r="C10" s="12" t="s">
        <v>747</v>
      </c>
      <c r="D10" s="11">
        <v>117</v>
      </c>
      <c r="E10" s="12" t="s">
        <v>6</v>
      </c>
      <c r="F10" s="90" t="s">
        <v>638</v>
      </c>
      <c r="G10" s="104">
        <v>14.96</v>
      </c>
      <c r="H10" s="91">
        <v>3</v>
      </c>
    </row>
    <row r="11" spans="1:13" x14ac:dyDescent="0.2">
      <c r="A11" s="11" t="s">
        <v>1058</v>
      </c>
      <c r="B11" s="11" t="s">
        <v>660</v>
      </c>
      <c r="C11" s="12" t="s">
        <v>747</v>
      </c>
      <c r="D11" s="11">
        <v>118</v>
      </c>
      <c r="E11" s="12" t="s">
        <v>10</v>
      </c>
      <c r="F11" s="92" t="s">
        <v>636</v>
      </c>
      <c r="G11" s="104">
        <v>9.9</v>
      </c>
      <c r="H11" s="91">
        <v>13</v>
      </c>
    </row>
    <row r="12" spans="1:13" x14ac:dyDescent="0.2">
      <c r="A12" s="11" t="s">
        <v>1058</v>
      </c>
      <c r="B12" s="11" t="s">
        <v>660</v>
      </c>
      <c r="C12" s="12" t="s">
        <v>747</v>
      </c>
      <c r="D12" s="11">
        <v>119</v>
      </c>
      <c r="E12" s="12" t="s">
        <v>25</v>
      </c>
      <c r="F12" s="92" t="s">
        <v>636</v>
      </c>
      <c r="G12" s="104">
        <v>8.1</v>
      </c>
      <c r="H12" s="91">
        <v>4</v>
      </c>
    </row>
    <row r="13" spans="1:13" x14ac:dyDescent="0.2">
      <c r="A13" s="11" t="s">
        <v>1058</v>
      </c>
      <c r="B13" s="11" t="s">
        <v>660</v>
      </c>
      <c r="C13" s="12" t="s">
        <v>747</v>
      </c>
      <c r="D13" s="11">
        <v>120</v>
      </c>
      <c r="E13" s="12" t="s">
        <v>633</v>
      </c>
      <c r="F13" s="92" t="s">
        <v>636</v>
      </c>
      <c r="G13" s="104">
        <v>15.745000000000001</v>
      </c>
      <c r="H13" s="91">
        <v>3</v>
      </c>
    </row>
    <row r="14" spans="1:13" x14ac:dyDescent="0.2">
      <c r="A14" s="11" t="s">
        <v>1058</v>
      </c>
      <c r="B14" s="11" t="s">
        <v>660</v>
      </c>
      <c r="C14" s="12" t="s">
        <v>747</v>
      </c>
      <c r="D14" s="11">
        <v>121</v>
      </c>
      <c r="E14" s="12" t="s">
        <v>633</v>
      </c>
      <c r="F14" s="92" t="s">
        <v>636</v>
      </c>
      <c r="G14" s="104">
        <v>5.4</v>
      </c>
      <c r="H14" s="91">
        <v>3</v>
      </c>
    </row>
    <row r="15" spans="1:13" x14ac:dyDescent="0.2">
      <c r="A15" s="11" t="s">
        <v>1058</v>
      </c>
      <c r="B15" s="11" t="s">
        <v>660</v>
      </c>
      <c r="C15" s="12" t="s">
        <v>747</v>
      </c>
      <c r="D15" s="11">
        <v>122</v>
      </c>
      <c r="E15" s="12" t="s">
        <v>633</v>
      </c>
      <c r="F15" s="92" t="s">
        <v>636</v>
      </c>
      <c r="G15" s="104">
        <v>61.05</v>
      </c>
      <c r="H15" s="91">
        <v>3</v>
      </c>
    </row>
    <row r="16" spans="1:13" x14ac:dyDescent="0.2">
      <c r="A16" s="11" t="s">
        <v>1058</v>
      </c>
      <c r="B16" s="11" t="s">
        <v>660</v>
      </c>
      <c r="C16" s="12" t="s">
        <v>747</v>
      </c>
      <c r="D16" s="11">
        <v>123</v>
      </c>
      <c r="E16" s="12" t="s">
        <v>9</v>
      </c>
      <c r="F16" s="92" t="s">
        <v>638</v>
      </c>
      <c r="G16" s="104">
        <v>4.4799999999999995</v>
      </c>
      <c r="H16" s="11">
        <v>2</v>
      </c>
      <c r="I16" s="3"/>
    </row>
    <row r="17" spans="1:9" x14ac:dyDescent="0.2">
      <c r="A17" s="11" t="s">
        <v>1058</v>
      </c>
      <c r="B17" s="11" t="s">
        <v>660</v>
      </c>
      <c r="C17" s="12" t="s">
        <v>747</v>
      </c>
      <c r="D17" s="11">
        <v>124</v>
      </c>
      <c r="E17" s="12" t="s">
        <v>9</v>
      </c>
      <c r="F17" s="92" t="s">
        <v>636</v>
      </c>
      <c r="G17" s="104">
        <v>3.2</v>
      </c>
      <c r="H17" s="91">
        <v>2</v>
      </c>
    </row>
    <row r="18" spans="1:9" x14ac:dyDescent="0.2">
      <c r="A18" s="11" t="s">
        <v>1058</v>
      </c>
      <c r="B18" s="11" t="s">
        <v>660</v>
      </c>
      <c r="C18" s="12" t="s">
        <v>747</v>
      </c>
      <c r="D18" s="11">
        <v>125</v>
      </c>
      <c r="E18" s="12" t="s">
        <v>12</v>
      </c>
      <c r="F18" s="92" t="s">
        <v>638</v>
      </c>
      <c r="G18" s="104">
        <v>1.575</v>
      </c>
      <c r="H18" s="11">
        <v>12</v>
      </c>
      <c r="I18" s="3"/>
    </row>
    <row r="19" spans="1:9" x14ac:dyDescent="0.2">
      <c r="A19" s="11" t="s">
        <v>1058</v>
      </c>
      <c r="B19" s="11" t="s">
        <v>660</v>
      </c>
      <c r="C19" s="12" t="s">
        <v>747</v>
      </c>
      <c r="D19" s="11">
        <v>126</v>
      </c>
      <c r="E19" s="12" t="s">
        <v>669</v>
      </c>
      <c r="F19" s="92" t="s">
        <v>638</v>
      </c>
      <c r="G19" s="104">
        <v>8.5</v>
      </c>
      <c r="H19" s="11">
        <v>2</v>
      </c>
      <c r="I19" s="3"/>
    </row>
    <row r="20" spans="1:9" x14ac:dyDescent="0.2">
      <c r="A20" s="11" t="s">
        <v>1058</v>
      </c>
      <c r="B20" s="11" t="s">
        <v>660</v>
      </c>
      <c r="C20" s="12" t="s">
        <v>747</v>
      </c>
      <c r="D20" s="11">
        <v>127</v>
      </c>
      <c r="E20" s="12" t="s">
        <v>669</v>
      </c>
      <c r="F20" s="90" t="s">
        <v>638</v>
      </c>
      <c r="G20" s="104">
        <v>0.63</v>
      </c>
      <c r="H20" s="11">
        <v>2</v>
      </c>
      <c r="I20" s="3"/>
    </row>
    <row r="21" spans="1:9" x14ac:dyDescent="0.2">
      <c r="A21" s="11" t="s">
        <v>1058</v>
      </c>
      <c r="B21" s="11" t="s">
        <v>660</v>
      </c>
      <c r="C21" s="12" t="s">
        <v>747</v>
      </c>
      <c r="D21" s="11">
        <v>128</v>
      </c>
      <c r="E21" s="12" t="s">
        <v>669</v>
      </c>
      <c r="F21" s="90" t="s">
        <v>638</v>
      </c>
      <c r="G21" s="104">
        <v>0.76500000000000001</v>
      </c>
      <c r="H21" s="11">
        <v>2</v>
      </c>
      <c r="I21" s="3"/>
    </row>
    <row r="22" spans="1:9" x14ac:dyDescent="0.2">
      <c r="A22" s="11" t="s">
        <v>1058</v>
      </c>
      <c r="B22" s="11" t="s">
        <v>660</v>
      </c>
      <c r="C22" s="12" t="s">
        <v>747</v>
      </c>
      <c r="D22" s="11">
        <v>129</v>
      </c>
      <c r="E22" s="12" t="s">
        <v>669</v>
      </c>
      <c r="F22" s="90" t="s">
        <v>638</v>
      </c>
      <c r="G22" s="104">
        <v>0.63</v>
      </c>
      <c r="H22" s="11">
        <v>2</v>
      </c>
      <c r="I22" s="3"/>
    </row>
    <row r="23" spans="1:9" x14ac:dyDescent="0.2">
      <c r="A23" s="11" t="s">
        <v>1058</v>
      </c>
      <c r="B23" s="11" t="s">
        <v>660</v>
      </c>
      <c r="C23" s="12" t="s">
        <v>747</v>
      </c>
      <c r="D23" s="11">
        <v>130</v>
      </c>
      <c r="E23" s="12" t="s">
        <v>669</v>
      </c>
      <c r="F23" s="90" t="s">
        <v>638</v>
      </c>
      <c r="G23" s="104">
        <v>0.76500000000000001</v>
      </c>
      <c r="H23" s="11">
        <v>2</v>
      </c>
      <c r="I23" s="3"/>
    </row>
    <row r="24" spans="1:9" x14ac:dyDescent="0.2">
      <c r="A24" s="11" t="s">
        <v>1058</v>
      </c>
      <c r="B24" s="11" t="s">
        <v>660</v>
      </c>
      <c r="C24" s="12" t="s">
        <v>747</v>
      </c>
      <c r="D24" s="11">
        <v>131</v>
      </c>
      <c r="E24" s="12" t="s">
        <v>710</v>
      </c>
      <c r="F24" s="92" t="s">
        <v>636</v>
      </c>
      <c r="G24" s="104">
        <v>5.9799999999999995</v>
      </c>
      <c r="H24" s="91">
        <v>13</v>
      </c>
    </row>
    <row r="25" spans="1:9" x14ac:dyDescent="0.2">
      <c r="A25" s="11" t="s">
        <v>1058</v>
      </c>
      <c r="B25" s="11" t="s">
        <v>660</v>
      </c>
      <c r="C25" s="12" t="s">
        <v>747</v>
      </c>
      <c r="D25" s="11">
        <v>132</v>
      </c>
      <c r="E25" s="12" t="s">
        <v>92</v>
      </c>
      <c r="F25" s="90" t="s">
        <v>638</v>
      </c>
      <c r="G25" s="104">
        <v>2.52</v>
      </c>
      <c r="H25" s="11">
        <v>17</v>
      </c>
      <c r="I25" s="3"/>
    </row>
    <row r="26" spans="1:9" x14ac:dyDescent="0.2">
      <c r="A26" s="11" t="s">
        <v>1058</v>
      </c>
      <c r="B26" s="11" t="s">
        <v>660</v>
      </c>
      <c r="C26" s="12" t="s">
        <v>747</v>
      </c>
      <c r="D26" s="11">
        <v>133</v>
      </c>
      <c r="E26" s="12" t="s">
        <v>11</v>
      </c>
      <c r="F26" s="92" t="s">
        <v>638</v>
      </c>
      <c r="G26" s="104">
        <v>1.08</v>
      </c>
      <c r="H26" s="11">
        <v>13</v>
      </c>
      <c r="I26" s="3"/>
    </row>
    <row r="27" spans="1:9" x14ac:dyDescent="0.2">
      <c r="A27" s="11" t="s">
        <v>1058</v>
      </c>
      <c r="B27" s="11" t="s">
        <v>660</v>
      </c>
      <c r="C27" s="12" t="s">
        <v>747</v>
      </c>
      <c r="D27" s="11">
        <v>134</v>
      </c>
      <c r="E27" s="12" t="s">
        <v>11</v>
      </c>
      <c r="F27" s="92" t="s">
        <v>638</v>
      </c>
      <c r="G27" s="104">
        <v>1.08</v>
      </c>
      <c r="H27" s="11">
        <v>13</v>
      </c>
      <c r="I27" s="3"/>
    </row>
    <row r="28" spans="1:9" x14ac:dyDescent="0.2">
      <c r="A28" s="11" t="s">
        <v>1058</v>
      </c>
      <c r="B28" s="11" t="s">
        <v>660</v>
      </c>
      <c r="C28" s="12" t="s">
        <v>747</v>
      </c>
      <c r="D28" s="11">
        <v>135</v>
      </c>
      <c r="E28" s="12" t="s">
        <v>171</v>
      </c>
      <c r="F28" s="90" t="s">
        <v>638</v>
      </c>
      <c r="G28" s="104">
        <v>0.67500000000000004</v>
      </c>
      <c r="H28" s="11">
        <v>2</v>
      </c>
      <c r="I28" s="3"/>
    </row>
    <row r="29" spans="1:9" x14ac:dyDescent="0.2">
      <c r="A29" s="11" t="s">
        <v>1058</v>
      </c>
      <c r="B29" s="11" t="s">
        <v>660</v>
      </c>
      <c r="C29" s="12" t="s">
        <v>747</v>
      </c>
      <c r="D29" s="11">
        <v>136</v>
      </c>
      <c r="E29" s="12" t="s">
        <v>171</v>
      </c>
      <c r="F29" s="90" t="s">
        <v>638</v>
      </c>
      <c r="G29" s="104">
        <v>0.76500000000000001</v>
      </c>
      <c r="H29" s="11">
        <v>2</v>
      </c>
      <c r="I29" s="3"/>
    </row>
    <row r="30" spans="1:9" x14ac:dyDescent="0.2">
      <c r="A30" s="11" t="s">
        <v>1058</v>
      </c>
      <c r="B30" s="11" t="s">
        <v>660</v>
      </c>
      <c r="C30" s="12" t="s">
        <v>747</v>
      </c>
      <c r="D30" s="11">
        <v>137</v>
      </c>
      <c r="E30" s="12" t="s">
        <v>171</v>
      </c>
      <c r="F30" s="90" t="s">
        <v>638</v>
      </c>
      <c r="G30" s="104">
        <v>0.67500000000000004</v>
      </c>
      <c r="H30" s="11">
        <v>2</v>
      </c>
      <c r="I30" s="3"/>
    </row>
    <row r="31" spans="1:9" x14ac:dyDescent="0.2">
      <c r="A31" s="11" t="s">
        <v>1058</v>
      </c>
      <c r="B31" s="11" t="s">
        <v>660</v>
      </c>
      <c r="C31" s="12" t="s">
        <v>747</v>
      </c>
      <c r="D31" s="11">
        <v>138</v>
      </c>
      <c r="E31" s="12" t="s">
        <v>1107</v>
      </c>
      <c r="F31" s="90" t="s">
        <v>638</v>
      </c>
      <c r="G31" s="104">
        <v>0.76500000000000001</v>
      </c>
      <c r="H31" s="11">
        <v>2</v>
      </c>
      <c r="I31" s="3"/>
    </row>
    <row r="32" spans="1:9" x14ac:dyDescent="0.2">
      <c r="A32" s="11" t="s">
        <v>1058</v>
      </c>
      <c r="B32" s="11" t="s">
        <v>661</v>
      </c>
      <c r="C32" s="12" t="s">
        <v>747</v>
      </c>
      <c r="D32" s="11">
        <v>217</v>
      </c>
      <c r="E32" s="12" t="s">
        <v>6</v>
      </c>
      <c r="F32" s="92" t="s">
        <v>636</v>
      </c>
      <c r="G32" s="104">
        <v>11.5</v>
      </c>
      <c r="H32" s="91">
        <v>17</v>
      </c>
      <c r="I32" s="3"/>
    </row>
    <row r="33" spans="1:9" x14ac:dyDescent="0.2">
      <c r="A33" s="11" t="s">
        <v>1058</v>
      </c>
      <c r="B33" s="11" t="s">
        <v>661</v>
      </c>
      <c r="C33" s="12" t="s">
        <v>747</v>
      </c>
      <c r="D33" s="11">
        <v>218</v>
      </c>
      <c r="E33" s="12" t="s">
        <v>25</v>
      </c>
      <c r="F33" s="92" t="s">
        <v>636</v>
      </c>
      <c r="G33" s="104">
        <v>11.6</v>
      </c>
      <c r="H33" s="91">
        <v>4</v>
      </c>
      <c r="I33" s="3"/>
    </row>
    <row r="34" spans="1:9" x14ac:dyDescent="0.2">
      <c r="A34" s="11" t="s">
        <v>1058</v>
      </c>
      <c r="B34" s="11" t="s">
        <v>661</v>
      </c>
      <c r="C34" s="12" t="s">
        <v>747</v>
      </c>
      <c r="D34" s="11">
        <v>219</v>
      </c>
      <c r="E34" s="12" t="s">
        <v>25</v>
      </c>
      <c r="F34" s="92" t="s">
        <v>636</v>
      </c>
      <c r="G34" s="104">
        <v>17.5</v>
      </c>
      <c r="H34" s="91">
        <v>4</v>
      </c>
      <c r="I34" s="3"/>
    </row>
    <row r="35" spans="1:9" x14ac:dyDescent="0.2">
      <c r="A35" s="11" t="s">
        <v>1057</v>
      </c>
      <c r="B35" s="11" t="s">
        <v>660</v>
      </c>
      <c r="C35" s="12" t="s">
        <v>567</v>
      </c>
      <c r="D35" s="11">
        <v>101</v>
      </c>
      <c r="E35" s="12" t="s">
        <v>6</v>
      </c>
      <c r="F35" s="90" t="s">
        <v>638</v>
      </c>
      <c r="G35" s="104">
        <v>38.5</v>
      </c>
      <c r="H35" s="11">
        <v>6</v>
      </c>
    </row>
    <row r="36" spans="1:9" x14ac:dyDescent="0.2">
      <c r="A36" s="11" t="s">
        <v>1057</v>
      </c>
      <c r="B36" s="11" t="s">
        <v>660</v>
      </c>
      <c r="C36" s="12" t="s">
        <v>567</v>
      </c>
      <c r="D36" s="11">
        <v>102</v>
      </c>
      <c r="E36" s="12" t="s">
        <v>370</v>
      </c>
      <c r="F36" s="90" t="s">
        <v>638</v>
      </c>
      <c r="G36" s="104">
        <v>16.5</v>
      </c>
      <c r="H36" s="11">
        <v>6</v>
      </c>
    </row>
    <row r="37" spans="1:9" x14ac:dyDescent="0.2">
      <c r="A37" s="11" t="s">
        <v>1057</v>
      </c>
      <c r="B37" s="11" t="s">
        <v>660</v>
      </c>
      <c r="C37" s="12" t="s">
        <v>567</v>
      </c>
      <c r="D37" s="11">
        <v>103</v>
      </c>
      <c r="E37" s="12" t="s">
        <v>520</v>
      </c>
      <c r="F37" s="90" t="s">
        <v>636</v>
      </c>
      <c r="G37" s="104">
        <v>6.3599999999999994</v>
      </c>
      <c r="H37" s="11">
        <v>7</v>
      </c>
    </row>
    <row r="38" spans="1:9" x14ac:dyDescent="0.2">
      <c r="A38" s="11" t="s">
        <v>1057</v>
      </c>
      <c r="B38" s="11" t="s">
        <v>660</v>
      </c>
      <c r="C38" s="12" t="s">
        <v>567</v>
      </c>
      <c r="D38" s="11">
        <v>104</v>
      </c>
      <c r="E38" s="12" t="s">
        <v>6</v>
      </c>
      <c r="F38" s="90" t="s">
        <v>638</v>
      </c>
      <c r="G38" s="104">
        <v>22.89</v>
      </c>
      <c r="H38" s="11">
        <v>6</v>
      </c>
    </row>
    <row r="39" spans="1:9" x14ac:dyDescent="0.2">
      <c r="A39" s="11" t="s">
        <v>1057</v>
      </c>
      <c r="B39" s="11" t="s">
        <v>660</v>
      </c>
      <c r="C39" s="12" t="s">
        <v>567</v>
      </c>
      <c r="D39" s="11">
        <v>111</v>
      </c>
      <c r="E39" s="12" t="s">
        <v>171</v>
      </c>
      <c r="F39" s="90" t="s">
        <v>636</v>
      </c>
      <c r="G39" s="104">
        <v>8.68</v>
      </c>
      <c r="H39" s="11">
        <v>4</v>
      </c>
    </row>
    <row r="40" spans="1:9" x14ac:dyDescent="0.2">
      <c r="A40" s="11" t="s">
        <v>1057</v>
      </c>
      <c r="B40" s="11" t="s">
        <v>660</v>
      </c>
      <c r="C40" s="12" t="s">
        <v>567</v>
      </c>
      <c r="D40" s="11">
        <v>113</v>
      </c>
      <c r="E40" s="12" t="s">
        <v>25</v>
      </c>
      <c r="F40" s="90" t="s">
        <v>636</v>
      </c>
      <c r="G40" s="104">
        <v>17.600000000000001</v>
      </c>
      <c r="H40" s="11">
        <v>4</v>
      </c>
    </row>
    <row r="41" spans="1:9" x14ac:dyDescent="0.2">
      <c r="A41" s="11" t="s">
        <v>1058</v>
      </c>
      <c r="B41" s="11" t="s">
        <v>661</v>
      </c>
      <c r="C41" s="12" t="s">
        <v>747</v>
      </c>
      <c r="D41" s="11">
        <v>222</v>
      </c>
      <c r="E41" s="12" t="s">
        <v>6</v>
      </c>
      <c r="F41" s="90" t="s">
        <v>636</v>
      </c>
      <c r="G41" s="104">
        <v>34.299999999999997</v>
      </c>
      <c r="H41" s="11">
        <v>17</v>
      </c>
    </row>
    <row r="42" spans="1:9" x14ac:dyDescent="0.2">
      <c r="A42" s="11" t="s">
        <v>1058</v>
      </c>
      <c r="B42" s="11" t="s">
        <v>661</v>
      </c>
      <c r="C42" s="12" t="s">
        <v>747</v>
      </c>
      <c r="D42" s="11">
        <v>223</v>
      </c>
      <c r="E42" s="12" t="s">
        <v>799</v>
      </c>
      <c r="F42" s="90" t="s">
        <v>636</v>
      </c>
      <c r="G42" s="104">
        <v>11.1</v>
      </c>
      <c r="H42" s="11">
        <v>3</v>
      </c>
    </row>
    <row r="43" spans="1:9" x14ac:dyDescent="0.2">
      <c r="A43" s="11" t="s">
        <v>1058</v>
      </c>
      <c r="B43" s="11" t="s">
        <v>661</v>
      </c>
      <c r="C43" s="12" t="s">
        <v>747</v>
      </c>
      <c r="D43" s="11">
        <v>224</v>
      </c>
      <c r="E43" s="12" t="s">
        <v>799</v>
      </c>
      <c r="F43" s="90" t="s">
        <v>636</v>
      </c>
      <c r="G43" s="104">
        <v>17.7</v>
      </c>
      <c r="H43" s="11">
        <v>3</v>
      </c>
    </row>
    <row r="44" spans="1:9" x14ac:dyDescent="0.2">
      <c r="A44" s="11" t="s">
        <v>1058</v>
      </c>
      <c r="B44" s="11" t="s">
        <v>661</v>
      </c>
      <c r="C44" s="12" t="s">
        <v>747</v>
      </c>
      <c r="D44" s="11">
        <v>225</v>
      </c>
      <c r="E44" s="12" t="s">
        <v>710</v>
      </c>
      <c r="F44" s="90" t="s">
        <v>638</v>
      </c>
      <c r="G44" s="104">
        <v>5.3</v>
      </c>
      <c r="H44" s="11">
        <v>13</v>
      </c>
    </row>
    <row r="45" spans="1:9" x14ac:dyDescent="0.2">
      <c r="A45" s="11" t="s">
        <v>1058</v>
      </c>
      <c r="B45" s="11" t="s">
        <v>661</v>
      </c>
      <c r="C45" s="12" t="s">
        <v>747</v>
      </c>
      <c r="D45" s="11">
        <v>226</v>
      </c>
      <c r="E45" s="12" t="s">
        <v>11</v>
      </c>
      <c r="F45" s="90" t="s">
        <v>638</v>
      </c>
      <c r="G45" s="104">
        <v>1.6</v>
      </c>
      <c r="H45" s="11">
        <v>13</v>
      </c>
    </row>
    <row r="46" spans="1:9" x14ac:dyDescent="0.2">
      <c r="A46" s="11" t="s">
        <v>1058</v>
      </c>
      <c r="B46" s="11" t="s">
        <v>661</v>
      </c>
      <c r="C46" s="12" t="s">
        <v>747</v>
      </c>
      <c r="D46" s="11" t="s">
        <v>800</v>
      </c>
      <c r="E46" s="12" t="s">
        <v>1071</v>
      </c>
      <c r="F46" s="90" t="s">
        <v>638</v>
      </c>
      <c r="G46" s="104">
        <v>8.1</v>
      </c>
      <c r="H46" s="11">
        <v>13</v>
      </c>
    </row>
    <row r="47" spans="1:9" x14ac:dyDescent="0.2">
      <c r="A47" s="11" t="s">
        <v>1058</v>
      </c>
      <c r="B47" s="11" t="s">
        <v>661</v>
      </c>
      <c r="C47" s="12" t="s">
        <v>747</v>
      </c>
      <c r="D47" s="11">
        <v>201</v>
      </c>
      <c r="E47" s="12" t="s">
        <v>6</v>
      </c>
      <c r="F47" s="90" t="s">
        <v>638</v>
      </c>
      <c r="G47" s="104">
        <v>22</v>
      </c>
      <c r="H47" s="11">
        <v>17</v>
      </c>
    </row>
    <row r="48" spans="1:9" x14ac:dyDescent="0.2">
      <c r="A48" s="11" t="s">
        <v>1058</v>
      </c>
      <c r="B48" s="11" t="s">
        <v>661</v>
      </c>
      <c r="C48" s="12" t="s">
        <v>747</v>
      </c>
      <c r="D48" s="11">
        <v>202</v>
      </c>
      <c r="E48" s="12" t="s">
        <v>779</v>
      </c>
      <c r="F48" s="90" t="s">
        <v>791</v>
      </c>
      <c r="G48" s="104">
        <v>16.5</v>
      </c>
      <c r="H48" s="11">
        <v>17</v>
      </c>
    </row>
    <row r="49" spans="1:9" x14ac:dyDescent="0.2">
      <c r="A49" s="11" t="s">
        <v>1057</v>
      </c>
      <c r="B49" s="11" t="s">
        <v>660</v>
      </c>
      <c r="C49" s="12" t="s">
        <v>748</v>
      </c>
      <c r="D49" s="11">
        <v>114</v>
      </c>
      <c r="E49" s="12" t="s">
        <v>742</v>
      </c>
      <c r="F49" s="90" t="s">
        <v>638</v>
      </c>
      <c r="G49" s="104">
        <v>35.997199999999999</v>
      </c>
      <c r="H49" s="91">
        <v>2</v>
      </c>
    </row>
    <row r="50" spans="1:9" x14ac:dyDescent="0.2">
      <c r="A50" s="11" t="s">
        <v>1057</v>
      </c>
      <c r="B50" s="11" t="s">
        <v>660</v>
      </c>
      <c r="C50" s="12" t="s">
        <v>748</v>
      </c>
      <c r="D50" s="11">
        <v>115</v>
      </c>
      <c r="E50" s="12" t="s">
        <v>137</v>
      </c>
      <c r="F50" s="92" t="s">
        <v>636</v>
      </c>
      <c r="G50" s="104">
        <v>1.68</v>
      </c>
      <c r="H50" s="91">
        <v>2</v>
      </c>
      <c r="I50" s="3"/>
    </row>
    <row r="51" spans="1:9" x14ac:dyDescent="0.2">
      <c r="A51" s="11" t="s">
        <v>1057</v>
      </c>
      <c r="B51" s="11" t="s">
        <v>660</v>
      </c>
      <c r="C51" s="12" t="s">
        <v>748</v>
      </c>
      <c r="D51" s="11">
        <v>116</v>
      </c>
      <c r="E51" s="12" t="s">
        <v>137</v>
      </c>
      <c r="F51" s="92" t="s">
        <v>636</v>
      </c>
      <c r="G51" s="104">
        <v>1.68</v>
      </c>
      <c r="H51" s="91">
        <v>2</v>
      </c>
      <c r="I51" s="3"/>
    </row>
    <row r="52" spans="1:9" x14ac:dyDescent="0.2">
      <c r="A52" s="11" t="s">
        <v>1057</v>
      </c>
      <c r="B52" s="11" t="s">
        <v>660</v>
      </c>
      <c r="C52" s="12" t="s">
        <v>748</v>
      </c>
      <c r="D52" s="11">
        <v>117</v>
      </c>
      <c r="E52" s="12" t="s">
        <v>749</v>
      </c>
      <c r="F52" s="92" t="s">
        <v>636</v>
      </c>
      <c r="G52" s="104">
        <v>23.32</v>
      </c>
      <c r="H52" s="91">
        <v>2</v>
      </c>
      <c r="I52" s="3"/>
    </row>
    <row r="53" spans="1:9" x14ac:dyDescent="0.2">
      <c r="A53" s="11" t="s">
        <v>1057</v>
      </c>
      <c r="B53" s="11" t="s">
        <v>660</v>
      </c>
      <c r="C53" s="12" t="s">
        <v>748</v>
      </c>
      <c r="D53" s="11">
        <v>118</v>
      </c>
      <c r="E53" s="12" t="s">
        <v>10</v>
      </c>
      <c r="F53" s="92" t="s">
        <v>636</v>
      </c>
      <c r="G53" s="104">
        <v>5.44</v>
      </c>
      <c r="H53" s="91">
        <v>2</v>
      </c>
      <c r="I53" s="3"/>
    </row>
    <row r="54" spans="1:9" x14ac:dyDescent="0.2">
      <c r="A54" s="11" t="s">
        <v>1057</v>
      </c>
      <c r="B54" s="11" t="s">
        <v>660</v>
      </c>
      <c r="C54" s="12" t="s">
        <v>748</v>
      </c>
      <c r="D54" s="11">
        <v>119</v>
      </c>
      <c r="E54" s="12" t="s">
        <v>680</v>
      </c>
      <c r="F54" s="92" t="s">
        <v>636</v>
      </c>
      <c r="G54" s="104">
        <v>9.01</v>
      </c>
      <c r="H54" s="91">
        <v>4</v>
      </c>
      <c r="I54" s="3"/>
    </row>
    <row r="55" spans="1:9" x14ac:dyDescent="0.2">
      <c r="A55" s="11" t="s">
        <v>1057</v>
      </c>
      <c r="B55" s="11" t="s">
        <v>660</v>
      </c>
      <c r="C55" s="12" t="s">
        <v>748</v>
      </c>
      <c r="D55" s="11">
        <v>120</v>
      </c>
      <c r="E55" s="12" t="s">
        <v>240</v>
      </c>
      <c r="F55" s="92" t="s">
        <v>636</v>
      </c>
      <c r="G55" s="104">
        <v>7.6000000000000005</v>
      </c>
      <c r="H55" s="91">
        <v>2</v>
      </c>
      <c r="I55" s="3"/>
    </row>
    <row r="56" spans="1:9" x14ac:dyDescent="0.2">
      <c r="A56" s="11" t="s">
        <v>1057</v>
      </c>
      <c r="B56" s="11" t="s">
        <v>660</v>
      </c>
      <c r="C56" s="12" t="s">
        <v>748</v>
      </c>
      <c r="D56" s="11">
        <v>121</v>
      </c>
      <c r="E56" s="12" t="s">
        <v>750</v>
      </c>
      <c r="F56" s="92" t="s">
        <v>636</v>
      </c>
      <c r="G56" s="104">
        <v>35.275000000000006</v>
      </c>
      <c r="H56" s="91">
        <v>2</v>
      </c>
      <c r="I56" s="3"/>
    </row>
    <row r="57" spans="1:9" x14ac:dyDescent="0.2">
      <c r="A57" s="11" t="s">
        <v>1057</v>
      </c>
      <c r="B57" s="11" t="s">
        <v>660</v>
      </c>
      <c r="C57" s="12" t="s">
        <v>748</v>
      </c>
      <c r="D57" s="11">
        <v>122</v>
      </c>
      <c r="E57" s="12" t="s">
        <v>750</v>
      </c>
      <c r="F57" s="92" t="s">
        <v>636</v>
      </c>
      <c r="G57" s="104">
        <v>1.105</v>
      </c>
      <c r="H57" s="91">
        <v>2</v>
      </c>
      <c r="I57" s="3"/>
    </row>
    <row r="58" spans="1:9" x14ac:dyDescent="0.2">
      <c r="A58" s="11" t="s">
        <v>1057</v>
      </c>
      <c r="B58" s="11" t="s">
        <v>660</v>
      </c>
      <c r="C58" s="12" t="s">
        <v>748</v>
      </c>
      <c r="D58" s="11">
        <v>123</v>
      </c>
      <c r="E58" s="12" t="s">
        <v>9</v>
      </c>
      <c r="F58" s="92" t="s">
        <v>636</v>
      </c>
      <c r="G58" s="104">
        <v>0.85</v>
      </c>
      <c r="H58" s="91">
        <v>2</v>
      </c>
      <c r="I58" s="3"/>
    </row>
    <row r="59" spans="1:9" x14ac:dyDescent="0.2">
      <c r="A59" s="11" t="s">
        <v>1057</v>
      </c>
      <c r="B59" s="11" t="s">
        <v>660</v>
      </c>
      <c r="C59" s="12" t="s">
        <v>748</v>
      </c>
      <c r="D59" s="11">
        <v>124</v>
      </c>
      <c r="E59" s="12" t="s">
        <v>265</v>
      </c>
      <c r="F59" s="92" t="s">
        <v>636</v>
      </c>
      <c r="G59" s="104">
        <v>2.1875</v>
      </c>
      <c r="H59" s="91">
        <v>2</v>
      </c>
      <c r="I59" s="3"/>
    </row>
    <row r="60" spans="1:9" x14ac:dyDescent="0.2">
      <c r="A60" s="11" t="s">
        <v>1057</v>
      </c>
      <c r="B60" s="11" t="s">
        <v>660</v>
      </c>
      <c r="C60" s="12" t="s">
        <v>748</v>
      </c>
      <c r="D60" s="11">
        <v>125</v>
      </c>
      <c r="E60" s="12" t="s">
        <v>265</v>
      </c>
      <c r="F60" s="92" t="s">
        <v>636</v>
      </c>
      <c r="G60" s="104">
        <v>1.4175</v>
      </c>
      <c r="H60" s="91">
        <v>2</v>
      </c>
      <c r="I60" s="3"/>
    </row>
    <row r="61" spans="1:9" x14ac:dyDescent="0.2">
      <c r="A61" s="11" t="s">
        <v>1057</v>
      </c>
      <c r="B61" s="11" t="s">
        <v>660</v>
      </c>
      <c r="C61" s="12" t="s">
        <v>748</v>
      </c>
      <c r="D61" s="11">
        <v>126</v>
      </c>
      <c r="E61" s="12" t="s">
        <v>11</v>
      </c>
      <c r="F61" s="92" t="s">
        <v>636</v>
      </c>
      <c r="G61" s="104">
        <v>1.4875</v>
      </c>
      <c r="H61" s="91">
        <v>2</v>
      </c>
      <c r="I61" s="3"/>
    </row>
    <row r="62" spans="1:9" x14ac:dyDescent="0.2">
      <c r="A62" s="11" t="s">
        <v>1057</v>
      </c>
      <c r="B62" s="11" t="s">
        <v>660</v>
      </c>
      <c r="C62" s="12" t="s">
        <v>748</v>
      </c>
      <c r="D62" s="11">
        <v>127</v>
      </c>
      <c r="E62" s="12" t="s">
        <v>1140</v>
      </c>
      <c r="F62" s="92" t="s">
        <v>636</v>
      </c>
      <c r="G62" s="104">
        <v>2.0124999999999997</v>
      </c>
      <c r="H62" s="91">
        <v>2</v>
      </c>
      <c r="I62" s="3"/>
    </row>
    <row r="63" spans="1:9" x14ac:dyDescent="0.2">
      <c r="A63" s="11" t="s">
        <v>1057</v>
      </c>
      <c r="B63" s="11" t="s">
        <v>660</v>
      </c>
      <c r="C63" s="12" t="s">
        <v>748</v>
      </c>
      <c r="D63" s="11">
        <v>128</v>
      </c>
      <c r="E63" s="12" t="s">
        <v>664</v>
      </c>
      <c r="F63" s="92" t="s">
        <v>636</v>
      </c>
      <c r="G63" s="104">
        <v>14.3325</v>
      </c>
      <c r="H63" s="91">
        <v>2</v>
      </c>
      <c r="I63" s="3"/>
    </row>
    <row r="64" spans="1:9" x14ac:dyDescent="0.2">
      <c r="A64" s="11" t="s">
        <v>1057</v>
      </c>
      <c r="B64" s="11" t="s">
        <v>661</v>
      </c>
      <c r="C64" s="12" t="s">
        <v>589</v>
      </c>
      <c r="D64" s="11">
        <v>201</v>
      </c>
      <c r="E64" s="12" t="s">
        <v>6</v>
      </c>
      <c r="F64" s="90" t="s">
        <v>638</v>
      </c>
      <c r="G64" s="104">
        <v>22.020899999999997</v>
      </c>
      <c r="H64" s="11">
        <v>4</v>
      </c>
      <c r="I64" s="1"/>
    </row>
    <row r="65" spans="1:8" x14ac:dyDescent="0.2">
      <c r="A65" s="11" t="s">
        <v>1057</v>
      </c>
      <c r="B65" s="11" t="s">
        <v>661</v>
      </c>
      <c r="C65" s="12" t="s">
        <v>589</v>
      </c>
      <c r="D65" s="11">
        <v>202</v>
      </c>
      <c r="E65" s="12" t="s">
        <v>370</v>
      </c>
      <c r="F65" s="90" t="s">
        <v>638</v>
      </c>
      <c r="G65" s="104">
        <v>16.5</v>
      </c>
      <c r="H65" s="11">
        <v>4</v>
      </c>
    </row>
    <row r="66" spans="1:8" x14ac:dyDescent="0.2">
      <c r="A66" s="11" t="s">
        <v>1057</v>
      </c>
      <c r="B66" s="11" t="s">
        <v>661</v>
      </c>
      <c r="C66" s="12" t="s">
        <v>589</v>
      </c>
      <c r="D66" s="11">
        <v>204.1</v>
      </c>
      <c r="E66" s="12" t="s">
        <v>6</v>
      </c>
      <c r="F66" s="90" t="s">
        <v>638</v>
      </c>
      <c r="G66" s="104">
        <v>14.28</v>
      </c>
      <c r="H66" s="11">
        <v>4</v>
      </c>
    </row>
    <row r="67" spans="1:8" x14ac:dyDescent="0.2">
      <c r="A67" s="11" t="s">
        <v>1057</v>
      </c>
      <c r="B67" s="11" t="s">
        <v>661</v>
      </c>
      <c r="C67" s="12" t="s">
        <v>589</v>
      </c>
      <c r="D67" s="11">
        <v>204.2</v>
      </c>
      <c r="E67" s="12" t="s">
        <v>25</v>
      </c>
      <c r="F67" s="92" t="s">
        <v>636</v>
      </c>
      <c r="G67" s="104">
        <v>19.695</v>
      </c>
      <c r="H67" s="11">
        <v>4</v>
      </c>
    </row>
    <row r="68" spans="1:8" x14ac:dyDescent="0.2">
      <c r="A68" s="11" t="s">
        <v>1057</v>
      </c>
      <c r="B68" s="11" t="s">
        <v>661</v>
      </c>
      <c r="C68" s="12" t="s">
        <v>589</v>
      </c>
      <c r="D68" s="11">
        <v>205</v>
      </c>
      <c r="E68" s="12" t="s">
        <v>12</v>
      </c>
      <c r="F68" s="92" t="s">
        <v>638</v>
      </c>
      <c r="G68" s="104">
        <v>1.8199999999999998</v>
      </c>
      <c r="H68" s="11">
        <v>12</v>
      </c>
    </row>
    <row r="69" spans="1:8" x14ac:dyDescent="0.2">
      <c r="A69" s="11" t="s">
        <v>1057</v>
      </c>
      <c r="B69" s="11" t="s">
        <v>661</v>
      </c>
      <c r="C69" s="12" t="s">
        <v>589</v>
      </c>
      <c r="D69" s="11">
        <v>206</v>
      </c>
      <c r="E69" s="12" t="s">
        <v>8</v>
      </c>
      <c r="F69" s="92" t="s">
        <v>638</v>
      </c>
      <c r="G69" s="104">
        <v>4.1399999999999997</v>
      </c>
      <c r="H69" s="11">
        <v>4</v>
      </c>
    </row>
    <row r="70" spans="1:8" x14ac:dyDescent="0.2">
      <c r="A70" s="11" t="s">
        <v>1057</v>
      </c>
      <c r="B70" s="11" t="s">
        <v>661</v>
      </c>
      <c r="C70" s="12" t="s">
        <v>589</v>
      </c>
      <c r="D70" s="11">
        <v>207</v>
      </c>
      <c r="E70" s="12" t="s">
        <v>171</v>
      </c>
      <c r="F70" s="92" t="s">
        <v>636</v>
      </c>
      <c r="G70" s="104">
        <v>2.2000000000000002</v>
      </c>
      <c r="H70" s="11">
        <v>4</v>
      </c>
    </row>
    <row r="71" spans="1:8" x14ac:dyDescent="0.2">
      <c r="A71" s="11" t="s">
        <v>1057</v>
      </c>
      <c r="B71" s="11" t="s">
        <v>661</v>
      </c>
      <c r="C71" s="12" t="s">
        <v>589</v>
      </c>
      <c r="D71" s="11">
        <v>208</v>
      </c>
      <c r="E71" s="12" t="s">
        <v>173</v>
      </c>
      <c r="F71" s="92" t="s">
        <v>638</v>
      </c>
      <c r="G71" s="104">
        <v>1.9599999999999997</v>
      </c>
      <c r="H71" s="11">
        <v>4</v>
      </c>
    </row>
    <row r="72" spans="1:8" x14ac:dyDescent="0.2">
      <c r="A72" s="11" t="s">
        <v>1057</v>
      </c>
      <c r="B72" s="11" t="s">
        <v>661</v>
      </c>
      <c r="C72" s="12" t="s">
        <v>589</v>
      </c>
      <c r="D72" s="11">
        <v>209</v>
      </c>
      <c r="E72" s="12" t="s">
        <v>8</v>
      </c>
      <c r="F72" s="92" t="s">
        <v>638</v>
      </c>
      <c r="G72" s="104">
        <v>1.9599999999999997</v>
      </c>
      <c r="H72" s="11">
        <v>4</v>
      </c>
    </row>
    <row r="73" spans="1:8" x14ac:dyDescent="0.2">
      <c r="A73" s="11" t="s">
        <v>1057</v>
      </c>
      <c r="B73" s="11" t="s">
        <v>661</v>
      </c>
      <c r="C73" s="12" t="s">
        <v>589</v>
      </c>
      <c r="D73" s="11">
        <v>210</v>
      </c>
      <c r="E73" s="12" t="s">
        <v>171</v>
      </c>
      <c r="F73" s="92" t="s">
        <v>636</v>
      </c>
      <c r="G73" s="104">
        <v>4.9446000000000003</v>
      </c>
      <c r="H73" s="11">
        <v>4</v>
      </c>
    </row>
    <row r="74" spans="1:8" x14ac:dyDescent="0.2">
      <c r="A74" s="11" t="s">
        <v>1057</v>
      </c>
      <c r="B74" s="11" t="s">
        <v>661</v>
      </c>
      <c r="C74" s="12" t="s">
        <v>589</v>
      </c>
      <c r="D74" s="11">
        <v>211</v>
      </c>
      <c r="E74" s="12" t="s">
        <v>173</v>
      </c>
      <c r="F74" s="92" t="s">
        <v>638</v>
      </c>
      <c r="G74" s="104">
        <v>1.54</v>
      </c>
      <c r="H74" s="11">
        <v>4</v>
      </c>
    </row>
    <row r="75" spans="1:8" x14ac:dyDescent="0.2">
      <c r="A75" s="11" t="s">
        <v>1057</v>
      </c>
      <c r="B75" s="11" t="s">
        <v>661</v>
      </c>
      <c r="C75" s="12" t="s">
        <v>589</v>
      </c>
      <c r="D75" s="11">
        <v>212</v>
      </c>
      <c r="E75" s="12" t="s">
        <v>25</v>
      </c>
      <c r="F75" s="92" t="s">
        <v>636</v>
      </c>
      <c r="G75" s="104">
        <v>15.504</v>
      </c>
      <c r="H75" s="11">
        <v>4</v>
      </c>
    </row>
    <row r="76" spans="1:8" x14ac:dyDescent="0.2">
      <c r="A76" s="11" t="s">
        <v>1057</v>
      </c>
      <c r="B76" s="11" t="s">
        <v>661</v>
      </c>
      <c r="C76" s="12" t="s">
        <v>589</v>
      </c>
      <c r="D76" s="11">
        <v>213</v>
      </c>
      <c r="E76" s="12" t="s">
        <v>25</v>
      </c>
      <c r="F76" s="92" t="s">
        <v>636</v>
      </c>
      <c r="G76" s="104">
        <v>1.9799999999999998</v>
      </c>
      <c r="H76" s="11">
        <v>4</v>
      </c>
    </row>
    <row r="77" spans="1:8" x14ac:dyDescent="0.2">
      <c r="A77" s="11" t="s">
        <v>1057</v>
      </c>
      <c r="B77" s="11" t="s">
        <v>661</v>
      </c>
      <c r="C77" s="12" t="s">
        <v>589</v>
      </c>
      <c r="D77" s="11">
        <v>214</v>
      </c>
      <c r="E77" s="12" t="s">
        <v>25</v>
      </c>
      <c r="F77" s="92" t="s">
        <v>636</v>
      </c>
      <c r="G77" s="104">
        <v>11.28</v>
      </c>
      <c r="H77" s="11">
        <v>4</v>
      </c>
    </row>
    <row r="78" spans="1:8" x14ac:dyDescent="0.2">
      <c r="A78" s="11" t="s">
        <v>1057</v>
      </c>
      <c r="B78" s="11" t="s">
        <v>661</v>
      </c>
      <c r="C78" s="12" t="s">
        <v>589</v>
      </c>
      <c r="D78" s="11">
        <v>215</v>
      </c>
      <c r="E78" s="12" t="s">
        <v>25</v>
      </c>
      <c r="F78" s="92" t="s">
        <v>636</v>
      </c>
      <c r="G78" s="104">
        <v>1.74</v>
      </c>
      <c r="H78" s="11">
        <v>4</v>
      </c>
    </row>
    <row r="79" spans="1:8" x14ac:dyDescent="0.2">
      <c r="A79" s="11" t="s">
        <v>1057</v>
      </c>
      <c r="B79" s="11" t="s">
        <v>661</v>
      </c>
      <c r="C79" s="12" t="s">
        <v>589</v>
      </c>
      <c r="D79" s="11">
        <v>216</v>
      </c>
      <c r="E79" s="12" t="s">
        <v>25</v>
      </c>
      <c r="F79" s="92" t="s">
        <v>636</v>
      </c>
      <c r="G79" s="104">
        <v>16.943999999999999</v>
      </c>
      <c r="H79" s="11">
        <v>4</v>
      </c>
    </row>
    <row r="80" spans="1:8" x14ac:dyDescent="0.2">
      <c r="A80" s="11" t="s">
        <v>1057</v>
      </c>
      <c r="B80" s="11" t="s">
        <v>661</v>
      </c>
      <c r="C80" s="12" t="s">
        <v>589</v>
      </c>
      <c r="D80" s="11">
        <v>217</v>
      </c>
      <c r="E80" s="12" t="s">
        <v>25</v>
      </c>
      <c r="F80" s="92" t="s">
        <v>636</v>
      </c>
      <c r="G80" s="104">
        <v>11.04</v>
      </c>
      <c r="H80" s="11">
        <v>4</v>
      </c>
    </row>
    <row r="81" spans="1:8" x14ac:dyDescent="0.2">
      <c r="A81" s="11" t="s">
        <v>1057</v>
      </c>
      <c r="B81" s="11" t="s">
        <v>661</v>
      </c>
      <c r="C81" s="12" t="s">
        <v>575</v>
      </c>
      <c r="D81" s="11">
        <v>219</v>
      </c>
      <c r="E81" s="12" t="s">
        <v>10</v>
      </c>
      <c r="F81" s="92" t="s">
        <v>636</v>
      </c>
      <c r="G81" s="104">
        <v>16.8</v>
      </c>
      <c r="H81" s="11">
        <v>13</v>
      </c>
    </row>
    <row r="82" spans="1:8" x14ac:dyDescent="0.2">
      <c r="A82" s="11" t="s">
        <v>1057</v>
      </c>
      <c r="B82" s="11" t="s">
        <v>661</v>
      </c>
      <c r="C82" s="12" t="s">
        <v>575</v>
      </c>
      <c r="D82" s="11">
        <v>220</v>
      </c>
      <c r="E82" s="12" t="s">
        <v>789</v>
      </c>
      <c r="F82" s="92" t="s">
        <v>636</v>
      </c>
      <c r="G82" s="104">
        <v>17.100000000000001</v>
      </c>
      <c r="H82" s="11">
        <v>2</v>
      </c>
    </row>
    <row r="83" spans="1:8" x14ac:dyDescent="0.2">
      <c r="A83" s="11" t="s">
        <v>1057</v>
      </c>
      <c r="B83" s="11" t="s">
        <v>661</v>
      </c>
      <c r="C83" s="12" t="s">
        <v>589</v>
      </c>
      <c r="D83" s="11">
        <v>221</v>
      </c>
      <c r="E83" s="12" t="s">
        <v>1106</v>
      </c>
      <c r="F83" s="92" t="s">
        <v>636</v>
      </c>
      <c r="G83" s="104">
        <v>11.5</v>
      </c>
      <c r="H83" s="11">
        <v>2</v>
      </c>
    </row>
    <row r="84" spans="1:8" x14ac:dyDescent="0.2">
      <c r="A84" s="11" t="s">
        <v>1057</v>
      </c>
      <c r="B84" s="11" t="s">
        <v>661</v>
      </c>
      <c r="C84" s="12" t="s">
        <v>575</v>
      </c>
      <c r="D84" s="11">
        <v>218.22399999999999</v>
      </c>
      <c r="E84" s="12" t="s">
        <v>1087</v>
      </c>
      <c r="F84" s="92" t="s">
        <v>786</v>
      </c>
      <c r="G84" s="104">
        <v>42</v>
      </c>
      <c r="H84" s="11">
        <v>6</v>
      </c>
    </row>
    <row r="85" spans="1:8" x14ac:dyDescent="0.2">
      <c r="A85" s="11" t="s">
        <v>1057</v>
      </c>
      <c r="B85" s="11" t="s">
        <v>661</v>
      </c>
      <c r="C85" s="12" t="s">
        <v>575</v>
      </c>
      <c r="D85" s="11" t="s">
        <v>790</v>
      </c>
      <c r="E85" s="12" t="s">
        <v>173</v>
      </c>
      <c r="F85" s="92" t="s">
        <v>786</v>
      </c>
      <c r="G85" s="104">
        <v>14.9</v>
      </c>
      <c r="H85" s="11">
        <v>2</v>
      </c>
    </row>
    <row r="86" spans="1:8" x14ac:dyDescent="0.2">
      <c r="A86" s="11" t="s">
        <v>1057</v>
      </c>
      <c r="B86" s="11" t="s">
        <v>661</v>
      </c>
      <c r="C86" s="12" t="s">
        <v>575</v>
      </c>
      <c r="D86" s="11">
        <v>222</v>
      </c>
      <c r="E86" s="12" t="s">
        <v>664</v>
      </c>
      <c r="F86" s="92" t="s">
        <v>636</v>
      </c>
      <c r="G86" s="104">
        <v>11.1</v>
      </c>
      <c r="H86" s="11">
        <v>2</v>
      </c>
    </row>
    <row r="87" spans="1:8" x14ac:dyDescent="0.2">
      <c r="A87" s="11" t="s">
        <v>1057</v>
      </c>
      <c r="B87" s="11" t="s">
        <v>661</v>
      </c>
      <c r="C87" s="12" t="s">
        <v>575</v>
      </c>
      <c r="D87" s="11">
        <v>223</v>
      </c>
      <c r="E87" s="12" t="s">
        <v>664</v>
      </c>
      <c r="F87" s="92" t="s">
        <v>636</v>
      </c>
      <c r="G87" s="104">
        <v>22.8</v>
      </c>
      <c r="H87" s="11">
        <v>2</v>
      </c>
    </row>
    <row r="88" spans="1:8" x14ac:dyDescent="0.2">
      <c r="A88" s="11" t="s">
        <v>1057</v>
      </c>
      <c r="B88" s="11" t="s">
        <v>661</v>
      </c>
      <c r="C88" s="12" t="s">
        <v>575</v>
      </c>
      <c r="D88" s="11">
        <v>226</v>
      </c>
      <c r="E88" s="12" t="s">
        <v>664</v>
      </c>
      <c r="F88" s="92" t="s">
        <v>636</v>
      </c>
      <c r="G88" s="104">
        <v>11.2</v>
      </c>
      <c r="H88" s="11">
        <v>2</v>
      </c>
    </row>
    <row r="89" spans="1:8" x14ac:dyDescent="0.2">
      <c r="A89" s="11" t="s">
        <v>1057</v>
      </c>
      <c r="B89" s="11" t="s">
        <v>661</v>
      </c>
      <c r="C89" s="12" t="s">
        <v>575</v>
      </c>
      <c r="D89" s="11">
        <v>227</v>
      </c>
      <c r="E89" s="12" t="s">
        <v>664</v>
      </c>
      <c r="F89" s="92" t="s">
        <v>636</v>
      </c>
      <c r="G89" s="104">
        <v>11.6</v>
      </c>
      <c r="H89" s="11">
        <v>2</v>
      </c>
    </row>
    <row r="90" spans="1:8" x14ac:dyDescent="0.2">
      <c r="A90" s="11" t="s">
        <v>1057</v>
      </c>
      <c r="B90" s="11" t="s">
        <v>661</v>
      </c>
      <c r="C90" s="12" t="s">
        <v>589</v>
      </c>
      <c r="D90" s="11">
        <v>225</v>
      </c>
      <c r="E90" s="12" t="s">
        <v>1106</v>
      </c>
      <c r="F90" s="92" t="s">
        <v>636</v>
      </c>
      <c r="G90" s="104">
        <v>11.9</v>
      </c>
      <c r="H90" s="11">
        <v>11</v>
      </c>
    </row>
    <row r="91" spans="1:8" x14ac:dyDescent="0.2">
      <c r="A91" s="11" t="s">
        <v>1057</v>
      </c>
      <c r="B91" s="11" t="s">
        <v>662</v>
      </c>
      <c r="C91" s="12" t="s">
        <v>589</v>
      </c>
      <c r="D91" s="11">
        <v>301</v>
      </c>
      <c r="E91" s="12" t="s">
        <v>6</v>
      </c>
      <c r="F91" s="90" t="s">
        <v>638</v>
      </c>
      <c r="G91" s="104">
        <v>28.03</v>
      </c>
      <c r="H91" s="11">
        <v>4</v>
      </c>
    </row>
    <row r="92" spans="1:8" x14ac:dyDescent="0.2">
      <c r="A92" s="11" t="s">
        <v>1057</v>
      </c>
      <c r="B92" s="11" t="s">
        <v>662</v>
      </c>
      <c r="C92" s="12" t="s">
        <v>589</v>
      </c>
      <c r="D92" s="11">
        <v>302</v>
      </c>
      <c r="E92" s="12" t="s">
        <v>370</v>
      </c>
      <c r="F92" s="90" t="s">
        <v>638</v>
      </c>
      <c r="G92" s="104">
        <v>15.809999999999999</v>
      </c>
      <c r="H92" s="11">
        <v>4</v>
      </c>
    </row>
    <row r="93" spans="1:8" x14ac:dyDescent="0.2">
      <c r="A93" s="11" t="s">
        <v>1057</v>
      </c>
      <c r="B93" s="11" t="s">
        <v>662</v>
      </c>
      <c r="C93" s="12" t="s">
        <v>589</v>
      </c>
      <c r="D93" s="11">
        <v>304</v>
      </c>
      <c r="E93" s="12" t="s">
        <v>6</v>
      </c>
      <c r="F93" s="90" t="s">
        <v>638</v>
      </c>
      <c r="G93" s="104">
        <v>23.107199999999999</v>
      </c>
      <c r="H93" s="11">
        <v>4</v>
      </c>
    </row>
    <row r="94" spans="1:8" x14ac:dyDescent="0.2">
      <c r="A94" s="11" t="s">
        <v>1057</v>
      </c>
      <c r="B94" s="11" t="s">
        <v>662</v>
      </c>
      <c r="C94" s="12" t="s">
        <v>589</v>
      </c>
      <c r="D94" s="11">
        <v>305</v>
      </c>
      <c r="E94" s="12" t="s">
        <v>12</v>
      </c>
      <c r="F94" s="92" t="s">
        <v>638</v>
      </c>
      <c r="G94" s="104">
        <v>1.3433000000000002</v>
      </c>
      <c r="H94" s="11">
        <v>12</v>
      </c>
    </row>
    <row r="95" spans="1:8" x14ac:dyDescent="0.2">
      <c r="A95" s="11" t="s">
        <v>1057</v>
      </c>
      <c r="B95" s="11" t="s">
        <v>662</v>
      </c>
      <c r="C95" s="12" t="s">
        <v>589</v>
      </c>
      <c r="D95" s="11">
        <v>306</v>
      </c>
      <c r="E95" s="12" t="s">
        <v>8</v>
      </c>
      <c r="F95" s="92" t="s">
        <v>638</v>
      </c>
      <c r="G95" s="104">
        <v>1.7955000000000003</v>
      </c>
      <c r="H95" s="11">
        <v>4</v>
      </c>
    </row>
    <row r="96" spans="1:8" x14ac:dyDescent="0.2">
      <c r="A96" s="11" t="s">
        <v>1057</v>
      </c>
      <c r="B96" s="11" t="s">
        <v>662</v>
      </c>
      <c r="C96" s="12" t="s">
        <v>589</v>
      </c>
      <c r="D96" s="11">
        <v>307</v>
      </c>
      <c r="E96" s="12" t="s">
        <v>171</v>
      </c>
      <c r="F96" s="92" t="s">
        <v>636</v>
      </c>
      <c r="G96" s="104">
        <v>4.1580000000000004</v>
      </c>
      <c r="H96" s="11">
        <v>4</v>
      </c>
    </row>
    <row r="97" spans="1:8" x14ac:dyDescent="0.2">
      <c r="A97" s="11" t="s">
        <v>1057</v>
      </c>
      <c r="B97" s="11" t="s">
        <v>662</v>
      </c>
      <c r="C97" s="12" t="s">
        <v>589</v>
      </c>
      <c r="D97" s="11">
        <v>308</v>
      </c>
      <c r="E97" s="12" t="s">
        <v>173</v>
      </c>
      <c r="F97" s="92" t="s">
        <v>638</v>
      </c>
      <c r="G97" s="104">
        <v>2.16</v>
      </c>
      <c r="H97" s="11">
        <v>4</v>
      </c>
    </row>
    <row r="98" spans="1:8" x14ac:dyDescent="0.2">
      <c r="A98" s="11" t="s">
        <v>1057</v>
      </c>
      <c r="B98" s="11" t="s">
        <v>662</v>
      </c>
      <c r="C98" s="12" t="s">
        <v>589</v>
      </c>
      <c r="D98" s="11">
        <v>309</v>
      </c>
      <c r="E98" s="12" t="s">
        <v>8</v>
      </c>
      <c r="F98" s="92" t="s">
        <v>638</v>
      </c>
      <c r="G98" s="104">
        <v>2.0216000000000003</v>
      </c>
      <c r="H98" s="11">
        <v>4</v>
      </c>
    </row>
    <row r="99" spans="1:8" x14ac:dyDescent="0.2">
      <c r="A99" s="11" t="s">
        <v>1057</v>
      </c>
      <c r="B99" s="11" t="s">
        <v>662</v>
      </c>
      <c r="C99" s="12" t="s">
        <v>589</v>
      </c>
      <c r="D99" s="11">
        <v>310</v>
      </c>
      <c r="E99" s="12" t="s">
        <v>171</v>
      </c>
      <c r="F99" s="92" t="s">
        <v>636</v>
      </c>
      <c r="G99" s="104">
        <v>5.3058999999999994</v>
      </c>
      <c r="H99" s="11">
        <v>4</v>
      </c>
    </row>
    <row r="100" spans="1:8" x14ac:dyDescent="0.2">
      <c r="A100" s="11" t="s">
        <v>1057</v>
      </c>
      <c r="B100" s="11" t="s">
        <v>662</v>
      </c>
      <c r="C100" s="12" t="s">
        <v>589</v>
      </c>
      <c r="D100" s="11">
        <v>311</v>
      </c>
      <c r="E100" s="12" t="s">
        <v>173</v>
      </c>
      <c r="F100" s="92" t="s">
        <v>638</v>
      </c>
      <c r="G100" s="104">
        <v>1.4960000000000002</v>
      </c>
      <c r="H100" s="11">
        <v>4</v>
      </c>
    </row>
    <row r="101" spans="1:8" x14ac:dyDescent="0.2">
      <c r="A101" s="11" t="s">
        <v>1057</v>
      </c>
      <c r="B101" s="11" t="s">
        <v>662</v>
      </c>
      <c r="C101" s="12" t="s">
        <v>589</v>
      </c>
      <c r="D101" s="11">
        <v>312</v>
      </c>
      <c r="E101" s="12" t="s">
        <v>25</v>
      </c>
      <c r="F101" s="92" t="s">
        <v>636</v>
      </c>
      <c r="G101" s="104">
        <v>10.034600000000001</v>
      </c>
      <c r="H101" s="11">
        <v>4</v>
      </c>
    </row>
    <row r="102" spans="1:8" x14ac:dyDescent="0.2">
      <c r="A102" s="11" t="s">
        <v>1057</v>
      </c>
      <c r="B102" s="11" t="s">
        <v>662</v>
      </c>
      <c r="C102" s="12" t="s">
        <v>589</v>
      </c>
      <c r="D102" s="11">
        <v>313</v>
      </c>
      <c r="E102" s="12" t="s">
        <v>25</v>
      </c>
      <c r="F102" s="92" t="s">
        <v>636</v>
      </c>
      <c r="G102" s="104">
        <v>18.623999999999999</v>
      </c>
      <c r="H102" s="11">
        <v>4</v>
      </c>
    </row>
    <row r="103" spans="1:8" x14ac:dyDescent="0.2">
      <c r="A103" s="11" t="s">
        <v>1057</v>
      </c>
      <c r="B103" s="11" t="s">
        <v>662</v>
      </c>
      <c r="C103" s="12" t="s">
        <v>589</v>
      </c>
      <c r="D103" s="11">
        <v>314</v>
      </c>
      <c r="E103" s="12" t="s">
        <v>25</v>
      </c>
      <c r="F103" s="92" t="s">
        <v>636</v>
      </c>
      <c r="G103" s="104">
        <v>10.742749999999999</v>
      </c>
      <c r="H103" s="11">
        <v>4</v>
      </c>
    </row>
    <row r="104" spans="1:8" x14ac:dyDescent="0.2">
      <c r="A104" s="11" t="s">
        <v>1057</v>
      </c>
      <c r="B104" s="11" t="s">
        <v>662</v>
      </c>
      <c r="C104" s="12" t="s">
        <v>589</v>
      </c>
      <c r="D104" s="11">
        <v>315</v>
      </c>
      <c r="E104" s="12" t="s">
        <v>25</v>
      </c>
      <c r="F104" s="92" t="s">
        <v>636</v>
      </c>
      <c r="G104" s="104">
        <v>15.568499999999998</v>
      </c>
      <c r="H104" s="11">
        <v>4</v>
      </c>
    </row>
    <row r="105" spans="1:8" x14ac:dyDescent="0.2">
      <c r="A105" s="11" t="s">
        <v>1057</v>
      </c>
      <c r="B105" s="11" t="s">
        <v>662</v>
      </c>
      <c r="C105" s="12" t="s">
        <v>589</v>
      </c>
      <c r="D105" s="11">
        <v>316</v>
      </c>
      <c r="E105" s="12" t="s">
        <v>25</v>
      </c>
      <c r="F105" s="92" t="s">
        <v>636</v>
      </c>
      <c r="G105" s="104">
        <v>1.2150000000000001</v>
      </c>
      <c r="H105" s="11">
        <v>4</v>
      </c>
    </row>
    <row r="106" spans="1:8" x14ac:dyDescent="0.2">
      <c r="A106" s="11" t="s">
        <v>1057</v>
      </c>
      <c r="B106" s="11" t="s">
        <v>662</v>
      </c>
      <c r="C106" s="12" t="s">
        <v>589</v>
      </c>
      <c r="D106" s="11">
        <v>317</v>
      </c>
      <c r="E106" s="12" t="s">
        <v>25</v>
      </c>
      <c r="F106" s="92" t="s">
        <v>636</v>
      </c>
      <c r="G106" s="104">
        <v>11.154999999999998</v>
      </c>
      <c r="H106" s="11">
        <v>4</v>
      </c>
    </row>
    <row r="107" spans="1:8" x14ac:dyDescent="0.2">
      <c r="A107" s="11" t="s">
        <v>1057</v>
      </c>
      <c r="B107" s="11" t="s">
        <v>662</v>
      </c>
      <c r="C107" s="12" t="s">
        <v>589</v>
      </c>
      <c r="D107" s="11">
        <v>318</v>
      </c>
      <c r="E107" s="12" t="s">
        <v>25</v>
      </c>
      <c r="F107" s="92" t="s">
        <v>636</v>
      </c>
      <c r="G107" s="104">
        <v>11.154999999999998</v>
      </c>
      <c r="H107" s="11">
        <v>4</v>
      </c>
    </row>
    <row r="108" spans="1:8" x14ac:dyDescent="0.2">
      <c r="A108" s="11" t="s">
        <v>1057</v>
      </c>
      <c r="B108" s="11" t="s">
        <v>662</v>
      </c>
      <c r="C108" s="12" t="s">
        <v>589</v>
      </c>
      <c r="D108" s="11">
        <v>319</v>
      </c>
      <c r="E108" s="12" t="s">
        <v>6</v>
      </c>
      <c r="F108" s="90" t="s">
        <v>638</v>
      </c>
      <c r="G108" s="104">
        <v>24.681999999999999</v>
      </c>
      <c r="H108" s="11">
        <v>4</v>
      </c>
    </row>
    <row r="109" spans="1:8" x14ac:dyDescent="0.2">
      <c r="A109" s="11" t="s">
        <v>1057</v>
      </c>
      <c r="B109" s="11" t="s">
        <v>662</v>
      </c>
      <c r="C109" s="12" t="s">
        <v>589</v>
      </c>
      <c r="D109" s="11">
        <v>320</v>
      </c>
      <c r="E109" s="12" t="s">
        <v>25</v>
      </c>
      <c r="F109" s="92" t="s">
        <v>636</v>
      </c>
      <c r="G109" s="104">
        <v>11.009499999999999</v>
      </c>
      <c r="H109" s="11">
        <v>4</v>
      </c>
    </row>
    <row r="110" spans="1:8" x14ac:dyDescent="0.2">
      <c r="A110" s="11" t="s">
        <v>1057</v>
      </c>
      <c r="B110" s="11" t="s">
        <v>662</v>
      </c>
      <c r="C110" s="12" t="s">
        <v>589</v>
      </c>
      <c r="D110" s="11">
        <v>321</v>
      </c>
      <c r="E110" s="12" t="s">
        <v>25</v>
      </c>
      <c r="F110" s="92" t="s">
        <v>636</v>
      </c>
      <c r="G110" s="104">
        <v>16.829499999999999</v>
      </c>
      <c r="H110" s="11">
        <v>4</v>
      </c>
    </row>
    <row r="111" spans="1:8" x14ac:dyDescent="0.2">
      <c r="A111" s="11" t="s">
        <v>1057</v>
      </c>
      <c r="B111" s="11" t="s">
        <v>662</v>
      </c>
      <c r="C111" s="12" t="s">
        <v>589</v>
      </c>
      <c r="D111" s="11">
        <v>322</v>
      </c>
      <c r="E111" s="12" t="s">
        <v>25</v>
      </c>
      <c r="F111" s="92" t="s">
        <v>636</v>
      </c>
      <c r="G111" s="104">
        <v>11.154999999999998</v>
      </c>
      <c r="H111" s="11">
        <v>4</v>
      </c>
    </row>
    <row r="112" spans="1:8" x14ac:dyDescent="0.2">
      <c r="A112" s="11" t="s">
        <v>1057</v>
      </c>
      <c r="B112" s="11" t="s">
        <v>662</v>
      </c>
      <c r="C112" s="12" t="s">
        <v>589</v>
      </c>
      <c r="D112" s="11">
        <v>323</v>
      </c>
      <c r="E112" s="12" t="s">
        <v>25</v>
      </c>
      <c r="F112" s="92" t="s">
        <v>636</v>
      </c>
      <c r="G112" s="104">
        <v>10.9125</v>
      </c>
      <c r="H112" s="11">
        <v>4</v>
      </c>
    </row>
    <row r="113" spans="1:8" x14ac:dyDescent="0.2">
      <c r="A113" s="11" t="s">
        <v>1057</v>
      </c>
      <c r="B113" s="11" t="s">
        <v>662</v>
      </c>
      <c r="C113" s="12" t="s">
        <v>589</v>
      </c>
      <c r="D113" s="11">
        <v>324</v>
      </c>
      <c r="E113" s="12" t="s">
        <v>25</v>
      </c>
      <c r="F113" s="92" t="s">
        <v>636</v>
      </c>
      <c r="G113" s="104">
        <v>17.605499999999999</v>
      </c>
      <c r="H113" s="11">
        <v>4</v>
      </c>
    </row>
    <row r="114" spans="1:8" x14ac:dyDescent="0.2">
      <c r="A114" s="11" t="s">
        <v>1057</v>
      </c>
      <c r="B114" s="11" t="s">
        <v>662</v>
      </c>
      <c r="C114" s="12" t="s">
        <v>589</v>
      </c>
      <c r="D114" s="11">
        <v>325</v>
      </c>
      <c r="E114" s="12" t="s">
        <v>25</v>
      </c>
      <c r="F114" s="92" t="s">
        <v>636</v>
      </c>
      <c r="G114" s="104">
        <v>12.61</v>
      </c>
      <c r="H114" s="11">
        <v>4</v>
      </c>
    </row>
    <row r="115" spans="1:8" x14ac:dyDescent="0.2">
      <c r="A115" s="11" t="s">
        <v>1057</v>
      </c>
      <c r="B115" s="11" t="s">
        <v>662</v>
      </c>
      <c r="C115" s="12" t="s">
        <v>589</v>
      </c>
      <c r="D115" s="11">
        <v>326</v>
      </c>
      <c r="E115" s="12" t="s">
        <v>25</v>
      </c>
      <c r="F115" s="92" t="s">
        <v>636</v>
      </c>
      <c r="G115" s="104">
        <v>11.397499999999999</v>
      </c>
      <c r="H115" s="11">
        <v>4</v>
      </c>
    </row>
    <row r="116" spans="1:8" x14ac:dyDescent="0.2">
      <c r="A116" s="11" t="s">
        <v>1057</v>
      </c>
      <c r="B116" s="11" t="s">
        <v>662</v>
      </c>
      <c r="C116" s="12" t="s">
        <v>589</v>
      </c>
      <c r="D116" s="11">
        <v>327</v>
      </c>
      <c r="E116" s="12" t="s">
        <v>25</v>
      </c>
      <c r="F116" s="92" t="s">
        <v>636</v>
      </c>
      <c r="G116" s="104">
        <v>28.372499999999995</v>
      </c>
      <c r="H116" s="11">
        <v>4</v>
      </c>
    </row>
    <row r="117" spans="1:8" x14ac:dyDescent="0.2">
      <c r="A117" s="11" t="s">
        <v>1057</v>
      </c>
      <c r="B117" s="11" t="s">
        <v>662</v>
      </c>
      <c r="C117" s="12" t="s">
        <v>589</v>
      </c>
      <c r="D117" s="11">
        <v>328</v>
      </c>
      <c r="E117" s="12" t="s">
        <v>8</v>
      </c>
      <c r="F117" s="92" t="s">
        <v>638</v>
      </c>
      <c r="G117" s="104">
        <v>4.9600000000000009</v>
      </c>
      <c r="H117" s="11">
        <v>4</v>
      </c>
    </row>
    <row r="118" spans="1:8" x14ac:dyDescent="0.2">
      <c r="A118" s="11" t="s">
        <v>1057</v>
      </c>
      <c r="B118" s="11" t="s">
        <v>662</v>
      </c>
      <c r="C118" s="12" t="s">
        <v>589</v>
      </c>
      <c r="D118" s="11">
        <v>329</v>
      </c>
      <c r="E118" s="12" t="s">
        <v>173</v>
      </c>
      <c r="F118" s="92" t="s">
        <v>638</v>
      </c>
      <c r="G118" s="104">
        <v>1.5225</v>
      </c>
      <c r="H118" s="11">
        <v>4</v>
      </c>
    </row>
    <row r="119" spans="1:8" x14ac:dyDescent="0.2">
      <c r="A119" s="11" t="s">
        <v>1057</v>
      </c>
      <c r="B119" s="11" t="s">
        <v>662</v>
      </c>
      <c r="C119" s="12" t="s">
        <v>589</v>
      </c>
      <c r="D119" s="11">
        <v>330</v>
      </c>
      <c r="E119" s="12" t="s">
        <v>8</v>
      </c>
      <c r="F119" s="92" t="s">
        <v>638</v>
      </c>
      <c r="G119" s="104">
        <v>4.9600000000000009</v>
      </c>
      <c r="H119" s="11">
        <v>4</v>
      </c>
    </row>
    <row r="120" spans="1:8" x14ac:dyDescent="0.2">
      <c r="A120" s="11" t="s">
        <v>1057</v>
      </c>
      <c r="B120" s="11" t="s">
        <v>662</v>
      </c>
      <c r="C120" s="12" t="s">
        <v>589</v>
      </c>
      <c r="D120" s="11">
        <v>331</v>
      </c>
      <c r="E120" s="12" t="s">
        <v>173</v>
      </c>
      <c r="F120" s="92" t="s">
        <v>638</v>
      </c>
      <c r="G120" s="104">
        <v>1.5225</v>
      </c>
      <c r="H120" s="11">
        <v>4</v>
      </c>
    </row>
    <row r="121" spans="1:8" x14ac:dyDescent="0.2">
      <c r="A121" s="11" t="s">
        <v>1057</v>
      </c>
      <c r="B121" s="11" t="s">
        <v>662</v>
      </c>
      <c r="C121" s="12" t="s">
        <v>589</v>
      </c>
      <c r="D121" s="11">
        <v>332</v>
      </c>
      <c r="E121" s="12" t="s">
        <v>173</v>
      </c>
      <c r="F121" s="92" t="s">
        <v>638</v>
      </c>
      <c r="G121" s="104">
        <v>1.04</v>
      </c>
      <c r="H121" s="11">
        <v>4</v>
      </c>
    </row>
    <row r="122" spans="1:8" x14ac:dyDescent="0.2">
      <c r="A122" s="11" t="s">
        <v>1057</v>
      </c>
      <c r="B122" s="11" t="s">
        <v>663</v>
      </c>
      <c r="C122" s="12" t="s">
        <v>589</v>
      </c>
      <c r="D122" s="11">
        <v>401</v>
      </c>
      <c r="E122" s="12" t="s">
        <v>6</v>
      </c>
      <c r="F122" s="90" t="s">
        <v>638</v>
      </c>
      <c r="G122" s="104">
        <v>28.03</v>
      </c>
      <c r="H122" s="11">
        <v>4</v>
      </c>
    </row>
    <row r="123" spans="1:8" x14ac:dyDescent="0.2">
      <c r="A123" s="11" t="s">
        <v>1057</v>
      </c>
      <c r="B123" s="11" t="s">
        <v>663</v>
      </c>
      <c r="C123" s="12" t="s">
        <v>589</v>
      </c>
      <c r="D123" s="11">
        <v>402</v>
      </c>
      <c r="E123" s="12" t="s">
        <v>370</v>
      </c>
      <c r="F123" s="90" t="s">
        <v>638</v>
      </c>
      <c r="G123" s="104">
        <v>15.809999999999999</v>
      </c>
      <c r="H123" s="11">
        <v>4</v>
      </c>
    </row>
    <row r="124" spans="1:8" x14ac:dyDescent="0.2">
      <c r="A124" s="11" t="s">
        <v>1057</v>
      </c>
      <c r="B124" s="11" t="s">
        <v>663</v>
      </c>
      <c r="C124" s="12" t="s">
        <v>589</v>
      </c>
      <c r="D124" s="11">
        <v>404</v>
      </c>
      <c r="E124" s="12" t="s">
        <v>6</v>
      </c>
      <c r="F124" s="90" t="s">
        <v>638</v>
      </c>
      <c r="G124" s="104">
        <v>4.7575000000000003</v>
      </c>
      <c r="H124" s="11">
        <v>4</v>
      </c>
    </row>
    <row r="125" spans="1:8" x14ac:dyDescent="0.2">
      <c r="A125" s="11" t="s">
        <v>1057</v>
      </c>
      <c r="B125" s="11" t="s">
        <v>663</v>
      </c>
      <c r="C125" s="12" t="s">
        <v>589</v>
      </c>
      <c r="D125" s="11">
        <v>405</v>
      </c>
      <c r="E125" s="12" t="s">
        <v>12</v>
      </c>
      <c r="F125" s="92" t="s">
        <v>638</v>
      </c>
      <c r="G125" s="104">
        <v>1.3433000000000002</v>
      </c>
      <c r="H125" s="11">
        <v>12</v>
      </c>
    </row>
    <row r="126" spans="1:8" x14ac:dyDescent="0.2">
      <c r="A126" s="11" t="s">
        <v>1057</v>
      </c>
      <c r="B126" s="11" t="s">
        <v>663</v>
      </c>
      <c r="C126" s="12" t="s">
        <v>589</v>
      </c>
      <c r="D126" s="11">
        <v>406</v>
      </c>
      <c r="E126" s="12" t="s">
        <v>8</v>
      </c>
      <c r="F126" s="92" t="s">
        <v>638</v>
      </c>
      <c r="G126" s="104">
        <v>1.7955000000000003</v>
      </c>
      <c r="H126" s="11">
        <v>4</v>
      </c>
    </row>
    <row r="127" spans="1:8" x14ac:dyDescent="0.2">
      <c r="A127" s="11" t="s">
        <v>1057</v>
      </c>
      <c r="B127" s="11" t="s">
        <v>663</v>
      </c>
      <c r="C127" s="12" t="s">
        <v>589</v>
      </c>
      <c r="D127" s="11">
        <v>407</v>
      </c>
      <c r="E127" s="12" t="s">
        <v>171</v>
      </c>
      <c r="F127" s="92" t="s">
        <v>636</v>
      </c>
      <c r="G127" s="104">
        <v>4.1580000000000004</v>
      </c>
      <c r="H127" s="11">
        <v>4</v>
      </c>
    </row>
    <row r="128" spans="1:8" x14ac:dyDescent="0.2">
      <c r="A128" s="11" t="s">
        <v>1057</v>
      </c>
      <c r="B128" s="11" t="s">
        <v>663</v>
      </c>
      <c r="C128" s="12" t="s">
        <v>589</v>
      </c>
      <c r="D128" s="11">
        <v>408</v>
      </c>
      <c r="E128" s="12" t="s">
        <v>173</v>
      </c>
      <c r="F128" s="92" t="s">
        <v>638</v>
      </c>
      <c r="G128" s="104">
        <v>2.16</v>
      </c>
      <c r="H128" s="11">
        <v>4</v>
      </c>
    </row>
    <row r="129" spans="1:8" x14ac:dyDescent="0.2">
      <c r="A129" s="11" t="s">
        <v>1057</v>
      </c>
      <c r="B129" s="11" t="s">
        <v>663</v>
      </c>
      <c r="C129" s="12" t="s">
        <v>589</v>
      </c>
      <c r="D129" s="11">
        <v>409</v>
      </c>
      <c r="E129" s="12" t="s">
        <v>8</v>
      </c>
      <c r="F129" s="92" t="s">
        <v>638</v>
      </c>
      <c r="G129" s="104">
        <v>2.0216000000000003</v>
      </c>
      <c r="H129" s="11">
        <v>4</v>
      </c>
    </row>
    <row r="130" spans="1:8" x14ac:dyDescent="0.2">
      <c r="A130" s="11" t="s">
        <v>1057</v>
      </c>
      <c r="B130" s="11" t="s">
        <v>663</v>
      </c>
      <c r="C130" s="12" t="s">
        <v>589</v>
      </c>
      <c r="D130" s="11">
        <v>410</v>
      </c>
      <c r="E130" s="12" t="s">
        <v>171</v>
      </c>
      <c r="F130" s="92" t="s">
        <v>636</v>
      </c>
      <c r="G130" s="104">
        <v>5.3058999999999994</v>
      </c>
      <c r="H130" s="11">
        <v>4</v>
      </c>
    </row>
    <row r="131" spans="1:8" x14ac:dyDescent="0.2">
      <c r="A131" s="11" t="s">
        <v>1057</v>
      </c>
      <c r="B131" s="11" t="s">
        <v>663</v>
      </c>
      <c r="C131" s="12" t="s">
        <v>589</v>
      </c>
      <c r="D131" s="11">
        <v>411</v>
      </c>
      <c r="E131" s="12" t="s">
        <v>173</v>
      </c>
      <c r="F131" s="92" t="s">
        <v>638</v>
      </c>
      <c r="G131" s="104">
        <v>1.4960000000000002</v>
      </c>
      <c r="H131" s="11">
        <v>4</v>
      </c>
    </row>
    <row r="132" spans="1:8" x14ac:dyDescent="0.2">
      <c r="A132" s="11" t="s">
        <v>1057</v>
      </c>
      <c r="B132" s="11" t="s">
        <v>663</v>
      </c>
      <c r="C132" s="12" t="s">
        <v>589</v>
      </c>
      <c r="D132" s="11">
        <v>412</v>
      </c>
      <c r="E132" s="12" t="s">
        <v>25</v>
      </c>
      <c r="F132" s="92" t="s">
        <v>659</v>
      </c>
      <c r="G132" s="104">
        <v>29.229599999999998</v>
      </c>
      <c r="H132" s="11">
        <v>4</v>
      </c>
    </row>
    <row r="133" spans="1:8" x14ac:dyDescent="0.2">
      <c r="A133" s="11" t="s">
        <v>1057</v>
      </c>
      <c r="B133" s="11" t="s">
        <v>663</v>
      </c>
      <c r="C133" s="12" t="s">
        <v>589</v>
      </c>
      <c r="D133" s="11">
        <v>415</v>
      </c>
      <c r="E133" s="12" t="s">
        <v>25</v>
      </c>
      <c r="F133" s="92" t="s">
        <v>659</v>
      </c>
      <c r="G133" s="104">
        <v>16.489999999999998</v>
      </c>
      <c r="H133" s="11">
        <v>4</v>
      </c>
    </row>
    <row r="134" spans="1:8" x14ac:dyDescent="0.2">
      <c r="A134" s="11" t="s">
        <v>1057</v>
      </c>
      <c r="B134" s="11" t="s">
        <v>663</v>
      </c>
      <c r="C134" s="12" t="s">
        <v>589</v>
      </c>
      <c r="D134" s="11">
        <v>416</v>
      </c>
      <c r="E134" s="12" t="s">
        <v>25</v>
      </c>
      <c r="F134" s="92" t="s">
        <v>659</v>
      </c>
      <c r="G134" s="104">
        <v>10.766999999999999</v>
      </c>
      <c r="H134" s="11">
        <v>4</v>
      </c>
    </row>
    <row r="135" spans="1:8" x14ac:dyDescent="0.2">
      <c r="A135" s="11" t="s">
        <v>1057</v>
      </c>
      <c r="B135" s="11" t="s">
        <v>663</v>
      </c>
      <c r="C135" s="12" t="s">
        <v>589</v>
      </c>
      <c r="D135" s="11">
        <v>417</v>
      </c>
      <c r="E135" s="12" t="s">
        <v>25</v>
      </c>
      <c r="F135" s="92" t="s">
        <v>636</v>
      </c>
      <c r="G135" s="104">
        <v>11.154999999999998</v>
      </c>
      <c r="H135" s="11">
        <v>4</v>
      </c>
    </row>
    <row r="136" spans="1:8" x14ac:dyDescent="0.2">
      <c r="A136" s="11" t="s">
        <v>1057</v>
      </c>
      <c r="B136" s="11" t="s">
        <v>663</v>
      </c>
      <c r="C136" s="12" t="s">
        <v>589</v>
      </c>
      <c r="D136" s="11">
        <v>418</v>
      </c>
      <c r="E136" s="12" t="s">
        <v>25</v>
      </c>
      <c r="F136" s="92" t="s">
        <v>636</v>
      </c>
      <c r="G136" s="104">
        <v>11.154999999999998</v>
      </c>
      <c r="H136" s="11">
        <v>4</v>
      </c>
    </row>
    <row r="137" spans="1:8" x14ac:dyDescent="0.2">
      <c r="A137" s="11" t="s">
        <v>1057</v>
      </c>
      <c r="B137" s="11" t="s">
        <v>663</v>
      </c>
      <c r="C137" s="12" t="s">
        <v>567</v>
      </c>
      <c r="D137" s="11">
        <v>419</v>
      </c>
      <c r="E137" s="12" t="s">
        <v>6</v>
      </c>
      <c r="F137" s="90" t="s">
        <v>638</v>
      </c>
      <c r="G137" s="104">
        <v>24.65</v>
      </c>
      <c r="H137" s="11">
        <v>6</v>
      </c>
    </row>
    <row r="138" spans="1:8" x14ac:dyDescent="0.2">
      <c r="A138" s="11" t="s">
        <v>1057</v>
      </c>
      <c r="B138" s="11" t="s">
        <v>663</v>
      </c>
      <c r="C138" s="12" t="s">
        <v>589</v>
      </c>
      <c r="D138" s="11">
        <v>420</v>
      </c>
      <c r="E138" s="12" t="s">
        <v>25</v>
      </c>
      <c r="F138" s="92" t="s">
        <v>659</v>
      </c>
      <c r="G138" s="104">
        <v>17.169</v>
      </c>
      <c r="H138" s="11">
        <v>4</v>
      </c>
    </row>
    <row r="139" spans="1:8" x14ac:dyDescent="0.2">
      <c r="A139" s="11" t="s">
        <v>1057</v>
      </c>
      <c r="B139" s="11" t="s">
        <v>663</v>
      </c>
      <c r="C139" s="12" t="s">
        <v>589</v>
      </c>
      <c r="D139" s="11">
        <v>421</v>
      </c>
      <c r="E139" s="12" t="s">
        <v>25</v>
      </c>
      <c r="F139" s="92" t="s">
        <v>636</v>
      </c>
      <c r="G139" s="104">
        <v>15.907999999999998</v>
      </c>
      <c r="H139" s="11">
        <v>4</v>
      </c>
    </row>
    <row r="140" spans="1:8" x14ac:dyDescent="0.2">
      <c r="A140" s="11" t="s">
        <v>1057</v>
      </c>
      <c r="B140" s="11" t="s">
        <v>663</v>
      </c>
      <c r="C140" s="12" t="s">
        <v>589</v>
      </c>
      <c r="D140" s="11">
        <v>422</v>
      </c>
      <c r="E140" s="12" t="s">
        <v>25</v>
      </c>
      <c r="F140" s="92" t="s">
        <v>636</v>
      </c>
      <c r="G140" s="104">
        <v>10.67</v>
      </c>
      <c r="H140" s="11">
        <v>4</v>
      </c>
    </row>
    <row r="141" spans="1:8" x14ac:dyDescent="0.2">
      <c r="A141" s="11" t="s">
        <v>1057</v>
      </c>
      <c r="B141" s="11" t="s">
        <v>663</v>
      </c>
      <c r="C141" s="12" t="s">
        <v>589</v>
      </c>
      <c r="D141" s="11">
        <v>426</v>
      </c>
      <c r="E141" s="12" t="s">
        <v>25</v>
      </c>
      <c r="F141" s="92" t="s">
        <v>636</v>
      </c>
      <c r="G141" s="104">
        <v>14.098949999999999</v>
      </c>
      <c r="H141" s="11">
        <v>4</v>
      </c>
    </row>
    <row r="142" spans="1:8" x14ac:dyDescent="0.2">
      <c r="A142" s="11" t="s">
        <v>1057</v>
      </c>
      <c r="B142" s="11" t="s">
        <v>663</v>
      </c>
      <c r="C142" s="12" t="s">
        <v>589</v>
      </c>
      <c r="D142" s="11">
        <v>427</v>
      </c>
      <c r="E142" s="12" t="s">
        <v>680</v>
      </c>
      <c r="F142" s="92" t="s">
        <v>636</v>
      </c>
      <c r="G142" s="104">
        <v>1.105</v>
      </c>
      <c r="H142" s="11">
        <v>9</v>
      </c>
    </row>
    <row r="143" spans="1:8" x14ac:dyDescent="0.2">
      <c r="A143" s="11" t="s">
        <v>1057</v>
      </c>
      <c r="B143" s="11" t="s">
        <v>663</v>
      </c>
      <c r="C143" s="12" t="s">
        <v>589</v>
      </c>
      <c r="D143" s="11">
        <v>428</v>
      </c>
      <c r="E143" s="12" t="s">
        <v>680</v>
      </c>
      <c r="F143" s="92" t="s">
        <v>636</v>
      </c>
      <c r="G143" s="104">
        <v>1.105</v>
      </c>
      <c r="H143" s="11">
        <v>9</v>
      </c>
    </row>
    <row r="144" spans="1:8" x14ac:dyDescent="0.2">
      <c r="A144" s="11" t="s">
        <v>1057</v>
      </c>
      <c r="B144" s="11" t="s">
        <v>663</v>
      </c>
      <c r="C144" s="12" t="s">
        <v>589</v>
      </c>
      <c r="D144" s="11">
        <v>429</v>
      </c>
      <c r="E144" s="12" t="s">
        <v>1184</v>
      </c>
      <c r="F144" s="90" t="s">
        <v>636</v>
      </c>
      <c r="G144" s="104">
        <v>17.372</v>
      </c>
      <c r="H144" s="11">
        <v>4</v>
      </c>
    </row>
    <row r="145" spans="1:8" x14ac:dyDescent="0.2">
      <c r="A145" s="11" t="s">
        <v>1057</v>
      </c>
      <c r="B145" s="11" t="s">
        <v>663</v>
      </c>
      <c r="C145" s="12" t="s">
        <v>589</v>
      </c>
      <c r="D145" s="11">
        <v>430</v>
      </c>
      <c r="E145" s="12" t="s">
        <v>8</v>
      </c>
      <c r="F145" s="92" t="s">
        <v>638</v>
      </c>
      <c r="G145" s="104">
        <v>4.05</v>
      </c>
      <c r="H145" s="11">
        <v>4</v>
      </c>
    </row>
    <row r="146" spans="1:8" x14ac:dyDescent="0.2">
      <c r="A146" s="11" t="s">
        <v>1057</v>
      </c>
      <c r="B146" s="11" t="s">
        <v>663</v>
      </c>
      <c r="C146" s="12" t="s">
        <v>589</v>
      </c>
      <c r="D146" s="11">
        <v>431</v>
      </c>
      <c r="E146" s="12" t="s">
        <v>173</v>
      </c>
      <c r="F146" s="92" t="s">
        <v>638</v>
      </c>
      <c r="G146" s="104">
        <v>1.19</v>
      </c>
      <c r="H146" s="11">
        <v>4</v>
      </c>
    </row>
    <row r="147" spans="1:8" x14ac:dyDescent="0.2">
      <c r="A147" s="11" t="s">
        <v>1057</v>
      </c>
      <c r="B147" s="11" t="s">
        <v>663</v>
      </c>
      <c r="C147" s="12" t="s">
        <v>589</v>
      </c>
      <c r="D147" s="11">
        <v>432</v>
      </c>
      <c r="E147" s="12" t="s">
        <v>8</v>
      </c>
      <c r="F147" s="92" t="s">
        <v>638</v>
      </c>
      <c r="G147" s="104">
        <v>5.4</v>
      </c>
      <c r="H147" s="11">
        <v>4</v>
      </c>
    </row>
    <row r="148" spans="1:8" x14ac:dyDescent="0.2">
      <c r="A148" s="11" t="s">
        <v>1057</v>
      </c>
      <c r="B148" s="11" t="s">
        <v>663</v>
      </c>
      <c r="C148" s="12" t="s">
        <v>589</v>
      </c>
      <c r="D148" s="11">
        <v>433</v>
      </c>
      <c r="E148" s="12" t="s">
        <v>173</v>
      </c>
      <c r="F148" s="92" t="s">
        <v>638</v>
      </c>
      <c r="G148" s="104">
        <v>1.19</v>
      </c>
      <c r="H148" s="11">
        <v>4</v>
      </c>
    </row>
    <row r="149" spans="1:8" x14ac:dyDescent="0.2">
      <c r="A149" s="11" t="s">
        <v>1057</v>
      </c>
      <c r="B149" s="11" t="s">
        <v>663</v>
      </c>
      <c r="C149" s="12" t="s">
        <v>589</v>
      </c>
      <c r="D149" s="11">
        <v>434</v>
      </c>
      <c r="E149" s="12" t="s">
        <v>173</v>
      </c>
      <c r="F149" s="92" t="s">
        <v>638</v>
      </c>
      <c r="G149" s="104">
        <v>1.105</v>
      </c>
      <c r="H149" s="11">
        <v>4</v>
      </c>
    </row>
    <row r="150" spans="1:8" x14ac:dyDescent="0.2">
      <c r="A150" s="11" t="s">
        <v>4</v>
      </c>
      <c r="B150" s="11" t="s">
        <v>5</v>
      </c>
      <c r="C150" s="12" t="s">
        <v>567</v>
      </c>
      <c r="D150" s="11">
        <v>1</v>
      </c>
      <c r="E150" s="90" t="s">
        <v>6</v>
      </c>
      <c r="F150" s="90" t="s">
        <v>636</v>
      </c>
      <c r="G150" s="231">
        <v>54.97</v>
      </c>
      <c r="H150" s="11">
        <v>6</v>
      </c>
    </row>
    <row r="151" spans="1:8" x14ac:dyDescent="0.2">
      <c r="A151" s="11" t="s">
        <v>4</v>
      </c>
      <c r="B151" s="11" t="s">
        <v>5</v>
      </c>
      <c r="C151" s="12" t="s">
        <v>567</v>
      </c>
      <c r="D151" s="11" t="s">
        <v>13</v>
      </c>
      <c r="E151" s="90" t="s">
        <v>14</v>
      </c>
      <c r="F151" s="90" t="s">
        <v>636</v>
      </c>
      <c r="G151" s="231">
        <v>7.08</v>
      </c>
      <c r="H151" s="11">
        <v>7</v>
      </c>
    </row>
    <row r="152" spans="1:8" x14ac:dyDescent="0.2">
      <c r="A152" s="11" t="s">
        <v>4</v>
      </c>
      <c r="B152" s="11" t="s">
        <v>5</v>
      </c>
      <c r="C152" s="12" t="s">
        <v>567</v>
      </c>
      <c r="D152" s="11" t="s">
        <v>15</v>
      </c>
      <c r="E152" s="90" t="s">
        <v>16</v>
      </c>
      <c r="F152" s="90" t="s">
        <v>636</v>
      </c>
      <c r="G152" s="231">
        <v>2.16</v>
      </c>
      <c r="H152" s="11">
        <v>7</v>
      </c>
    </row>
    <row r="153" spans="1:8" x14ac:dyDescent="0.2">
      <c r="A153" s="11" t="s">
        <v>4</v>
      </c>
      <c r="B153" s="11" t="s">
        <v>17</v>
      </c>
      <c r="C153" s="12" t="s">
        <v>567</v>
      </c>
      <c r="D153" s="11">
        <v>1001</v>
      </c>
      <c r="E153" s="90" t="s">
        <v>1088</v>
      </c>
      <c r="F153" s="90" t="s">
        <v>636</v>
      </c>
      <c r="G153" s="231">
        <v>97.95</v>
      </c>
      <c r="H153" s="11">
        <v>6</v>
      </c>
    </row>
    <row r="154" spans="1:8" x14ac:dyDescent="0.2">
      <c r="A154" s="11" t="s">
        <v>4</v>
      </c>
      <c r="B154" s="11" t="s">
        <v>17</v>
      </c>
      <c r="C154" s="93" t="s">
        <v>583</v>
      </c>
      <c r="D154" s="11">
        <v>1002</v>
      </c>
      <c r="E154" s="90" t="s">
        <v>704</v>
      </c>
      <c r="F154" s="90" t="s">
        <v>636</v>
      </c>
      <c r="G154" s="231">
        <v>26.17</v>
      </c>
      <c r="H154" s="11">
        <v>2</v>
      </c>
    </row>
    <row r="155" spans="1:8" x14ac:dyDescent="0.2">
      <c r="A155" s="11" t="s">
        <v>4</v>
      </c>
      <c r="B155" s="11" t="s">
        <v>17</v>
      </c>
      <c r="C155" s="93" t="s">
        <v>583</v>
      </c>
      <c r="D155" s="11">
        <v>1003</v>
      </c>
      <c r="E155" s="90" t="s">
        <v>705</v>
      </c>
      <c r="F155" s="90" t="s">
        <v>636</v>
      </c>
      <c r="G155" s="231">
        <v>23.94</v>
      </c>
      <c r="H155" s="11">
        <v>2</v>
      </c>
    </row>
    <row r="156" spans="1:8" x14ac:dyDescent="0.2">
      <c r="A156" s="11" t="s">
        <v>4</v>
      </c>
      <c r="B156" s="11" t="s">
        <v>17</v>
      </c>
      <c r="C156" s="93" t="s">
        <v>583</v>
      </c>
      <c r="D156" s="11">
        <v>1004</v>
      </c>
      <c r="E156" s="90" t="s">
        <v>1066</v>
      </c>
      <c r="F156" s="90" t="s">
        <v>636</v>
      </c>
      <c r="G156" s="231">
        <v>2.99</v>
      </c>
      <c r="H156" s="11">
        <v>2</v>
      </c>
    </row>
    <row r="157" spans="1:8" x14ac:dyDescent="0.2">
      <c r="A157" s="11" t="s">
        <v>4</v>
      </c>
      <c r="B157" s="11" t="s">
        <v>17</v>
      </c>
      <c r="C157" s="93" t="s">
        <v>583</v>
      </c>
      <c r="D157" s="11">
        <v>1005</v>
      </c>
      <c r="E157" s="90" t="s">
        <v>1066</v>
      </c>
      <c r="F157" s="90" t="s">
        <v>636</v>
      </c>
      <c r="G157" s="231">
        <v>2.8</v>
      </c>
      <c r="H157" s="11">
        <v>2</v>
      </c>
    </row>
    <row r="158" spans="1:8" x14ac:dyDescent="0.2">
      <c r="A158" s="11" t="s">
        <v>4</v>
      </c>
      <c r="B158" s="11" t="s">
        <v>17</v>
      </c>
      <c r="C158" s="93" t="s">
        <v>583</v>
      </c>
      <c r="D158" s="11">
        <v>1006</v>
      </c>
      <c r="E158" s="90" t="s">
        <v>706</v>
      </c>
      <c r="F158" s="90" t="s">
        <v>636</v>
      </c>
      <c r="G158" s="231">
        <v>22.59</v>
      </c>
      <c r="H158" s="11">
        <v>2</v>
      </c>
    </row>
    <row r="159" spans="1:8" x14ac:dyDescent="0.2">
      <c r="A159" s="11" t="s">
        <v>4</v>
      </c>
      <c r="B159" s="11" t="s">
        <v>17</v>
      </c>
      <c r="C159" s="93" t="s">
        <v>583</v>
      </c>
      <c r="D159" s="11">
        <v>1007</v>
      </c>
      <c r="E159" s="90" t="s">
        <v>707</v>
      </c>
      <c r="F159" s="90" t="s">
        <v>636</v>
      </c>
      <c r="G159" s="231">
        <v>22.48</v>
      </c>
      <c r="H159" s="11">
        <v>2</v>
      </c>
    </row>
    <row r="160" spans="1:8" x14ac:dyDescent="0.2">
      <c r="A160" s="11" t="s">
        <v>4</v>
      </c>
      <c r="B160" s="11" t="s">
        <v>17</v>
      </c>
      <c r="C160" s="93" t="s">
        <v>583</v>
      </c>
      <c r="D160" s="11">
        <v>1008</v>
      </c>
      <c r="E160" s="90" t="s">
        <v>1066</v>
      </c>
      <c r="F160" s="90" t="s">
        <v>636</v>
      </c>
      <c r="G160" s="231">
        <v>3.16</v>
      </c>
      <c r="H160" s="11">
        <v>2</v>
      </c>
    </row>
    <row r="161" spans="1:8" x14ac:dyDescent="0.2">
      <c r="A161" s="11" t="s">
        <v>4</v>
      </c>
      <c r="B161" s="11" t="s">
        <v>17</v>
      </c>
      <c r="C161" s="12" t="s">
        <v>19</v>
      </c>
      <c r="D161" s="11">
        <v>1009</v>
      </c>
      <c r="E161" s="90" t="s">
        <v>18</v>
      </c>
      <c r="F161" s="90" t="s">
        <v>636</v>
      </c>
      <c r="G161" s="231">
        <v>3.14</v>
      </c>
      <c r="H161" s="11">
        <v>2</v>
      </c>
    </row>
    <row r="162" spans="1:8" x14ac:dyDescent="0.2">
      <c r="A162" s="11" t="s">
        <v>4</v>
      </c>
      <c r="B162" s="11" t="s">
        <v>17</v>
      </c>
      <c r="C162" s="12" t="s">
        <v>19</v>
      </c>
      <c r="D162" s="11">
        <v>1010</v>
      </c>
      <c r="E162" s="90" t="s">
        <v>20</v>
      </c>
      <c r="F162" s="90" t="s">
        <v>636</v>
      </c>
      <c r="G162" s="231">
        <v>41.58</v>
      </c>
      <c r="H162" s="11">
        <v>2</v>
      </c>
    </row>
    <row r="163" spans="1:8" x14ac:dyDescent="0.2">
      <c r="A163" s="11" t="s">
        <v>4</v>
      </c>
      <c r="B163" s="11" t="s">
        <v>17</v>
      </c>
      <c r="C163" s="12" t="s">
        <v>19</v>
      </c>
      <c r="D163" s="11">
        <v>1011</v>
      </c>
      <c r="E163" s="90" t="s">
        <v>21</v>
      </c>
      <c r="F163" s="90" t="s">
        <v>636</v>
      </c>
      <c r="G163" s="231">
        <v>6.49</v>
      </c>
      <c r="H163" s="11">
        <v>2</v>
      </c>
    </row>
    <row r="164" spans="1:8" x14ac:dyDescent="0.2">
      <c r="A164" s="11" t="s">
        <v>4</v>
      </c>
      <c r="B164" s="11" t="s">
        <v>17</v>
      </c>
      <c r="C164" s="12" t="s">
        <v>583</v>
      </c>
      <c r="D164" s="11">
        <v>1012</v>
      </c>
      <c r="E164" s="90" t="s">
        <v>22</v>
      </c>
      <c r="F164" s="90" t="s">
        <v>638</v>
      </c>
      <c r="G164" s="231">
        <v>17.260000000000002</v>
      </c>
      <c r="H164" s="11">
        <v>2</v>
      </c>
    </row>
    <row r="165" spans="1:8" x14ac:dyDescent="0.2">
      <c r="A165" s="11" t="s">
        <v>4</v>
      </c>
      <c r="B165" s="11" t="s">
        <v>17</v>
      </c>
      <c r="C165" s="12" t="s">
        <v>583</v>
      </c>
      <c r="D165" s="11">
        <v>1013</v>
      </c>
      <c r="E165" s="90" t="s">
        <v>1072</v>
      </c>
      <c r="F165" s="90" t="s">
        <v>638</v>
      </c>
      <c r="G165" s="231">
        <v>3.11</v>
      </c>
      <c r="H165" s="11">
        <v>2</v>
      </c>
    </row>
    <row r="166" spans="1:8" x14ac:dyDescent="0.2">
      <c r="A166" s="11" t="s">
        <v>4</v>
      </c>
      <c r="B166" s="11" t="s">
        <v>17</v>
      </c>
      <c r="C166" s="12" t="s">
        <v>583</v>
      </c>
      <c r="D166" s="11">
        <v>1014</v>
      </c>
      <c r="E166" s="90" t="s">
        <v>23</v>
      </c>
      <c r="F166" s="90" t="s">
        <v>636</v>
      </c>
      <c r="G166" s="231">
        <v>37.840000000000003</v>
      </c>
      <c r="H166" s="11">
        <v>6</v>
      </c>
    </row>
    <row r="167" spans="1:8" x14ac:dyDescent="0.2">
      <c r="A167" s="11" t="s">
        <v>4</v>
      </c>
      <c r="B167" s="11" t="s">
        <v>17</v>
      </c>
      <c r="C167" s="12" t="s">
        <v>567</v>
      </c>
      <c r="D167" s="11" t="s">
        <v>24</v>
      </c>
      <c r="E167" s="90" t="s">
        <v>11</v>
      </c>
      <c r="F167" s="90" t="s">
        <v>638</v>
      </c>
      <c r="G167" s="231">
        <v>3.1</v>
      </c>
      <c r="H167" s="11">
        <v>13</v>
      </c>
    </row>
    <row r="168" spans="1:8" x14ac:dyDescent="0.2">
      <c r="A168" s="11" t="s">
        <v>4</v>
      </c>
      <c r="B168" s="11" t="s">
        <v>17</v>
      </c>
      <c r="C168" s="12" t="s">
        <v>583</v>
      </c>
      <c r="D168" s="11">
        <v>1015</v>
      </c>
      <c r="E168" s="90" t="s">
        <v>12</v>
      </c>
      <c r="F168" s="90" t="s">
        <v>638</v>
      </c>
      <c r="G168" s="231">
        <v>2.69</v>
      </c>
      <c r="H168" s="11">
        <v>12</v>
      </c>
    </row>
    <row r="169" spans="1:8" x14ac:dyDescent="0.2">
      <c r="A169" s="11" t="s">
        <v>4</v>
      </c>
      <c r="B169" s="11" t="s">
        <v>17</v>
      </c>
      <c r="C169" s="12" t="s">
        <v>583</v>
      </c>
      <c r="D169" s="11">
        <v>1016</v>
      </c>
      <c r="E169" s="90" t="s">
        <v>250</v>
      </c>
      <c r="F169" s="90" t="s">
        <v>636</v>
      </c>
      <c r="G169" s="231">
        <v>26.8</v>
      </c>
      <c r="H169" s="11">
        <v>4</v>
      </c>
    </row>
    <row r="170" spans="1:8" x14ac:dyDescent="0.2">
      <c r="A170" s="11" t="s">
        <v>4</v>
      </c>
      <c r="B170" s="11" t="s">
        <v>17</v>
      </c>
      <c r="C170" s="12" t="s">
        <v>583</v>
      </c>
      <c r="D170" s="11">
        <v>1017</v>
      </c>
      <c r="E170" s="90" t="s">
        <v>9</v>
      </c>
      <c r="F170" s="90" t="s">
        <v>636</v>
      </c>
      <c r="G170" s="231">
        <v>18.12</v>
      </c>
      <c r="H170" s="11">
        <v>17</v>
      </c>
    </row>
    <row r="171" spans="1:8" x14ac:dyDescent="0.2">
      <c r="A171" s="11" t="s">
        <v>4</v>
      </c>
      <c r="B171" s="11" t="s">
        <v>17</v>
      </c>
      <c r="C171" s="12" t="s">
        <v>567</v>
      </c>
      <c r="D171" s="11">
        <v>1018</v>
      </c>
      <c r="E171" s="90" t="s">
        <v>26</v>
      </c>
      <c r="F171" s="90" t="s">
        <v>639</v>
      </c>
      <c r="G171" s="231">
        <v>20.079999999999998</v>
      </c>
      <c r="H171" s="11">
        <v>6</v>
      </c>
    </row>
    <row r="172" spans="1:8" x14ac:dyDescent="0.2">
      <c r="A172" s="11" t="s">
        <v>4</v>
      </c>
      <c r="B172" s="11" t="s">
        <v>17</v>
      </c>
      <c r="C172" s="12" t="s">
        <v>567</v>
      </c>
      <c r="D172" s="11">
        <v>1019</v>
      </c>
      <c r="E172" s="90" t="s">
        <v>11</v>
      </c>
      <c r="F172" s="90" t="s">
        <v>638</v>
      </c>
      <c r="G172" s="231">
        <v>3.06</v>
      </c>
      <c r="H172" s="11">
        <v>13</v>
      </c>
    </row>
    <row r="173" spans="1:8" x14ac:dyDescent="0.2">
      <c r="A173" s="11" t="s">
        <v>4</v>
      </c>
      <c r="B173" s="11" t="s">
        <v>17</v>
      </c>
      <c r="C173" s="12" t="s">
        <v>579</v>
      </c>
      <c r="D173" s="11">
        <v>1020</v>
      </c>
      <c r="E173" s="90" t="s">
        <v>703</v>
      </c>
      <c r="F173" s="90" t="s">
        <v>636</v>
      </c>
      <c r="G173" s="231">
        <v>25.02</v>
      </c>
      <c r="H173" s="11">
        <v>2</v>
      </c>
    </row>
    <row r="174" spans="1:8" x14ac:dyDescent="0.2">
      <c r="A174" s="11" t="s">
        <v>4</v>
      </c>
      <c r="B174" s="11" t="s">
        <v>17</v>
      </c>
      <c r="C174" s="12" t="s">
        <v>579</v>
      </c>
      <c r="D174" s="11">
        <v>1021</v>
      </c>
      <c r="E174" s="90" t="s">
        <v>703</v>
      </c>
      <c r="F174" s="90" t="s">
        <v>636</v>
      </c>
      <c r="G174" s="231">
        <v>16.649999999999999</v>
      </c>
      <c r="H174" s="11">
        <v>2</v>
      </c>
    </row>
    <row r="175" spans="1:8" x14ac:dyDescent="0.2">
      <c r="A175" s="11" t="s">
        <v>4</v>
      </c>
      <c r="B175" s="11" t="s">
        <v>17</v>
      </c>
      <c r="C175" s="12" t="s">
        <v>582</v>
      </c>
      <c r="D175" s="11">
        <v>1022</v>
      </c>
      <c r="E175" s="90" t="s">
        <v>6</v>
      </c>
      <c r="F175" s="90" t="s">
        <v>636</v>
      </c>
      <c r="G175" s="231">
        <v>57.61</v>
      </c>
      <c r="H175" s="11">
        <v>5</v>
      </c>
    </row>
    <row r="176" spans="1:8" x14ac:dyDescent="0.2">
      <c r="A176" s="11" t="s">
        <v>4</v>
      </c>
      <c r="B176" s="11" t="s">
        <v>17</v>
      </c>
      <c r="C176" s="12" t="s">
        <v>582</v>
      </c>
      <c r="D176" s="11">
        <v>1023</v>
      </c>
      <c r="E176" s="90" t="s">
        <v>27</v>
      </c>
      <c r="F176" s="90" t="s">
        <v>636</v>
      </c>
      <c r="G176" s="231">
        <v>6.95</v>
      </c>
      <c r="H176" s="11">
        <v>11</v>
      </c>
    </row>
    <row r="177" spans="1:8" x14ac:dyDescent="0.2">
      <c r="A177" s="11" t="s">
        <v>4</v>
      </c>
      <c r="B177" s="11" t="s">
        <v>17</v>
      </c>
      <c r="C177" s="12" t="s">
        <v>582</v>
      </c>
      <c r="D177" s="11">
        <v>1024</v>
      </c>
      <c r="E177" s="90" t="s">
        <v>28</v>
      </c>
      <c r="F177" s="90" t="s">
        <v>636</v>
      </c>
      <c r="G177" s="231">
        <v>25.08</v>
      </c>
      <c r="H177" s="11">
        <v>5</v>
      </c>
    </row>
    <row r="178" spans="1:8" x14ac:dyDescent="0.2">
      <c r="A178" s="11" t="s">
        <v>4</v>
      </c>
      <c r="B178" s="11" t="s">
        <v>17</v>
      </c>
      <c r="C178" s="12" t="s">
        <v>582</v>
      </c>
      <c r="D178" s="11">
        <v>1025</v>
      </c>
      <c r="E178" s="90" t="s">
        <v>1151</v>
      </c>
      <c r="F178" s="90" t="s">
        <v>638</v>
      </c>
      <c r="G178" s="231">
        <v>1.19</v>
      </c>
      <c r="H178" s="11">
        <v>5</v>
      </c>
    </row>
    <row r="179" spans="1:8" x14ac:dyDescent="0.2">
      <c r="A179" s="11" t="s">
        <v>4</v>
      </c>
      <c r="B179" s="11" t="s">
        <v>17</v>
      </c>
      <c r="C179" s="12" t="s">
        <v>582</v>
      </c>
      <c r="D179" s="11" t="s">
        <v>29</v>
      </c>
      <c r="E179" s="90" t="s">
        <v>30</v>
      </c>
      <c r="F179" s="90" t="s">
        <v>638</v>
      </c>
      <c r="G179" s="231">
        <v>1.0900000000000001</v>
      </c>
      <c r="H179" s="11">
        <v>5</v>
      </c>
    </row>
    <row r="180" spans="1:8" x14ac:dyDescent="0.2">
      <c r="A180" s="11" t="s">
        <v>4</v>
      </c>
      <c r="B180" s="11" t="s">
        <v>17</v>
      </c>
      <c r="C180" s="12" t="s">
        <v>582</v>
      </c>
      <c r="D180" s="11">
        <v>1026</v>
      </c>
      <c r="E180" s="90" t="s">
        <v>31</v>
      </c>
      <c r="F180" s="90" t="s">
        <v>636</v>
      </c>
      <c r="G180" s="231">
        <v>23.04</v>
      </c>
      <c r="H180" s="11">
        <v>5</v>
      </c>
    </row>
    <row r="181" spans="1:8" x14ac:dyDescent="0.2">
      <c r="A181" s="11" t="s">
        <v>4</v>
      </c>
      <c r="B181" s="11" t="s">
        <v>17</v>
      </c>
      <c r="C181" s="12" t="s">
        <v>582</v>
      </c>
      <c r="D181" s="11">
        <v>1027</v>
      </c>
      <c r="E181" s="90" t="s">
        <v>1150</v>
      </c>
      <c r="F181" s="90" t="s">
        <v>638</v>
      </c>
      <c r="G181" s="231">
        <v>1.19</v>
      </c>
      <c r="H181" s="11">
        <v>5</v>
      </c>
    </row>
    <row r="182" spans="1:8" x14ac:dyDescent="0.2">
      <c r="A182" s="11" t="s">
        <v>4</v>
      </c>
      <c r="B182" s="11" t="s">
        <v>17</v>
      </c>
      <c r="C182" s="12" t="s">
        <v>582</v>
      </c>
      <c r="D182" s="11" t="s">
        <v>32</v>
      </c>
      <c r="E182" s="90" t="s">
        <v>33</v>
      </c>
      <c r="F182" s="90" t="s">
        <v>638</v>
      </c>
      <c r="G182" s="231">
        <v>1.0900000000000001</v>
      </c>
      <c r="H182" s="11">
        <v>5</v>
      </c>
    </row>
    <row r="183" spans="1:8" x14ac:dyDescent="0.2">
      <c r="A183" s="11" t="s">
        <v>4</v>
      </c>
      <c r="B183" s="11" t="s">
        <v>17</v>
      </c>
      <c r="C183" s="12" t="s">
        <v>582</v>
      </c>
      <c r="D183" s="11">
        <v>1028</v>
      </c>
      <c r="E183" s="90" t="s">
        <v>34</v>
      </c>
      <c r="F183" s="90" t="s">
        <v>636</v>
      </c>
      <c r="G183" s="231">
        <v>15.56</v>
      </c>
      <c r="H183" s="11">
        <v>5</v>
      </c>
    </row>
    <row r="184" spans="1:8" x14ac:dyDescent="0.2">
      <c r="A184" s="11" t="s">
        <v>4</v>
      </c>
      <c r="B184" s="11" t="s">
        <v>17</v>
      </c>
      <c r="C184" s="12" t="s">
        <v>582</v>
      </c>
      <c r="D184" s="11">
        <v>1029</v>
      </c>
      <c r="E184" s="90" t="s">
        <v>35</v>
      </c>
      <c r="F184" s="90" t="s">
        <v>636</v>
      </c>
      <c r="G184" s="231">
        <v>12.6</v>
      </c>
      <c r="H184" s="11">
        <v>5</v>
      </c>
    </row>
    <row r="185" spans="1:8" x14ac:dyDescent="0.2">
      <c r="A185" s="11" t="s">
        <v>4</v>
      </c>
      <c r="B185" s="11" t="s">
        <v>17</v>
      </c>
      <c r="C185" s="12" t="s">
        <v>582</v>
      </c>
      <c r="D185" s="11">
        <v>1030</v>
      </c>
      <c r="E185" s="90" t="s">
        <v>36</v>
      </c>
      <c r="F185" s="90" t="s">
        <v>636</v>
      </c>
      <c r="G185" s="231">
        <v>36.69</v>
      </c>
      <c r="H185" s="11">
        <v>5</v>
      </c>
    </row>
    <row r="186" spans="1:8" x14ac:dyDescent="0.2">
      <c r="A186" s="11" t="s">
        <v>4</v>
      </c>
      <c r="B186" s="11" t="s">
        <v>17</v>
      </c>
      <c r="C186" s="12" t="s">
        <v>582</v>
      </c>
      <c r="D186" s="11">
        <v>1031</v>
      </c>
      <c r="E186" s="90" t="s">
        <v>37</v>
      </c>
      <c r="F186" s="90" t="s">
        <v>636</v>
      </c>
      <c r="G186" s="231">
        <v>15.27</v>
      </c>
      <c r="H186" s="11">
        <v>5</v>
      </c>
    </row>
    <row r="187" spans="1:8" x14ac:dyDescent="0.2">
      <c r="A187" s="11" t="s">
        <v>4</v>
      </c>
      <c r="B187" s="11" t="s">
        <v>17</v>
      </c>
      <c r="C187" s="12" t="s">
        <v>582</v>
      </c>
      <c r="D187" s="11">
        <v>1032</v>
      </c>
      <c r="E187" s="90" t="s">
        <v>38</v>
      </c>
      <c r="F187" s="90" t="s">
        <v>636</v>
      </c>
      <c r="G187" s="231">
        <v>35.93</v>
      </c>
      <c r="H187" s="11">
        <v>5</v>
      </c>
    </row>
    <row r="188" spans="1:8" x14ac:dyDescent="0.2">
      <c r="A188" s="11" t="s">
        <v>4</v>
      </c>
      <c r="B188" s="11" t="s">
        <v>17</v>
      </c>
      <c r="C188" s="12" t="s">
        <v>582</v>
      </c>
      <c r="D188" s="11">
        <v>1033</v>
      </c>
      <c r="E188" s="90" t="s">
        <v>40</v>
      </c>
      <c r="F188" s="90" t="s">
        <v>636</v>
      </c>
      <c r="G188" s="231">
        <v>4.5199999999999996</v>
      </c>
      <c r="H188" s="11">
        <v>5</v>
      </c>
    </row>
    <row r="189" spans="1:8" x14ac:dyDescent="0.2">
      <c r="A189" s="11" t="s">
        <v>4</v>
      </c>
      <c r="B189" s="11" t="s">
        <v>17</v>
      </c>
      <c r="C189" s="12" t="s">
        <v>582</v>
      </c>
      <c r="D189" s="11">
        <v>1034</v>
      </c>
      <c r="E189" s="90" t="s">
        <v>41</v>
      </c>
      <c r="F189" s="90" t="s">
        <v>636</v>
      </c>
      <c r="G189" s="231">
        <v>7.99</v>
      </c>
      <c r="H189" s="11">
        <v>5</v>
      </c>
    </row>
    <row r="190" spans="1:8" x14ac:dyDescent="0.2">
      <c r="A190" s="11" t="s">
        <v>4</v>
      </c>
      <c r="B190" s="11" t="s">
        <v>17</v>
      </c>
      <c r="C190" s="12" t="s">
        <v>582</v>
      </c>
      <c r="D190" s="11">
        <v>1035</v>
      </c>
      <c r="E190" s="90" t="s">
        <v>1118</v>
      </c>
      <c r="F190" s="90" t="s">
        <v>636</v>
      </c>
      <c r="G190" s="231">
        <v>15.54</v>
      </c>
      <c r="H190" s="11">
        <v>5</v>
      </c>
    </row>
    <row r="191" spans="1:8" x14ac:dyDescent="0.2">
      <c r="A191" s="11" t="s">
        <v>4</v>
      </c>
      <c r="B191" s="11" t="s">
        <v>17</v>
      </c>
      <c r="C191" s="12" t="s">
        <v>582</v>
      </c>
      <c r="D191" s="11">
        <v>1036</v>
      </c>
      <c r="E191" s="90" t="s">
        <v>42</v>
      </c>
      <c r="F191" s="90" t="s">
        <v>636</v>
      </c>
      <c r="G191" s="231">
        <v>37.520000000000003</v>
      </c>
      <c r="H191" s="11">
        <v>5</v>
      </c>
    </row>
    <row r="192" spans="1:8" x14ac:dyDescent="0.2">
      <c r="A192" s="11" t="s">
        <v>4</v>
      </c>
      <c r="B192" s="11" t="s">
        <v>17</v>
      </c>
      <c r="C192" s="12" t="s">
        <v>582</v>
      </c>
      <c r="D192" s="11">
        <v>1037</v>
      </c>
      <c r="E192" s="90" t="s">
        <v>43</v>
      </c>
      <c r="F192" s="90" t="s">
        <v>636</v>
      </c>
      <c r="G192" s="231">
        <v>11.42</v>
      </c>
      <c r="H192" s="11">
        <v>5</v>
      </c>
    </row>
    <row r="193" spans="1:8" x14ac:dyDescent="0.2">
      <c r="A193" s="11" t="s">
        <v>4</v>
      </c>
      <c r="B193" s="11" t="s">
        <v>17</v>
      </c>
      <c r="C193" s="12" t="s">
        <v>582</v>
      </c>
      <c r="D193" s="11">
        <v>1038</v>
      </c>
      <c r="E193" s="90" t="s">
        <v>754</v>
      </c>
      <c r="F193" s="90" t="s">
        <v>638</v>
      </c>
      <c r="G193" s="231">
        <v>13.47</v>
      </c>
      <c r="H193" s="11">
        <v>5</v>
      </c>
    </row>
    <row r="194" spans="1:8" x14ac:dyDescent="0.2">
      <c r="A194" s="11" t="s">
        <v>4</v>
      </c>
      <c r="B194" s="11" t="s">
        <v>17</v>
      </c>
      <c r="C194" s="12" t="s">
        <v>582</v>
      </c>
      <c r="D194" s="11">
        <v>1039</v>
      </c>
      <c r="E194" s="90" t="s">
        <v>753</v>
      </c>
      <c r="F194" s="90" t="s">
        <v>638</v>
      </c>
      <c r="G194" s="231">
        <v>14.02</v>
      </c>
      <c r="H194" s="11">
        <v>5</v>
      </c>
    </row>
    <row r="195" spans="1:8" x14ac:dyDescent="0.2">
      <c r="A195" s="11" t="s">
        <v>4</v>
      </c>
      <c r="B195" s="11" t="s">
        <v>17</v>
      </c>
      <c r="C195" s="12" t="s">
        <v>582</v>
      </c>
      <c r="D195" s="11">
        <v>1040</v>
      </c>
      <c r="E195" s="90" t="s">
        <v>45</v>
      </c>
      <c r="F195" s="90" t="s">
        <v>636</v>
      </c>
      <c r="G195" s="231">
        <v>16.12</v>
      </c>
      <c r="H195" s="11">
        <v>5</v>
      </c>
    </row>
    <row r="196" spans="1:8" x14ac:dyDescent="0.2">
      <c r="A196" s="11" t="s">
        <v>4</v>
      </c>
      <c r="B196" s="11" t="s">
        <v>17</v>
      </c>
      <c r="C196" s="12" t="s">
        <v>582</v>
      </c>
      <c r="D196" s="11">
        <v>1041</v>
      </c>
      <c r="E196" s="90" t="s">
        <v>93</v>
      </c>
      <c r="F196" s="90" t="s">
        <v>636</v>
      </c>
      <c r="G196" s="231">
        <v>29.35</v>
      </c>
      <c r="H196" s="11">
        <v>5</v>
      </c>
    </row>
    <row r="197" spans="1:8" x14ac:dyDescent="0.2">
      <c r="A197" s="11" t="s">
        <v>4</v>
      </c>
      <c r="B197" s="11" t="s">
        <v>17</v>
      </c>
      <c r="C197" s="12" t="s">
        <v>582</v>
      </c>
      <c r="D197" s="11">
        <v>1042</v>
      </c>
      <c r="E197" s="90" t="s">
        <v>11</v>
      </c>
      <c r="F197" s="90" t="s">
        <v>638</v>
      </c>
      <c r="G197" s="231">
        <v>3.06</v>
      </c>
      <c r="H197" s="11">
        <v>5</v>
      </c>
    </row>
    <row r="198" spans="1:8" x14ac:dyDescent="0.2">
      <c r="A198" s="11" t="s">
        <v>4</v>
      </c>
      <c r="B198" s="11" t="s">
        <v>17</v>
      </c>
      <c r="C198" s="12" t="s">
        <v>582</v>
      </c>
      <c r="D198" s="11">
        <v>1043</v>
      </c>
      <c r="E198" s="90" t="s">
        <v>12</v>
      </c>
      <c r="F198" s="90" t="s">
        <v>638</v>
      </c>
      <c r="G198" s="231">
        <v>2.89</v>
      </c>
      <c r="H198" s="11">
        <v>5</v>
      </c>
    </row>
    <row r="199" spans="1:8" x14ac:dyDescent="0.2">
      <c r="A199" s="11" t="s">
        <v>4</v>
      </c>
      <c r="B199" s="11" t="s">
        <v>17</v>
      </c>
      <c r="C199" s="12" t="s">
        <v>582</v>
      </c>
      <c r="D199" s="11">
        <v>1044</v>
      </c>
      <c r="E199" s="90" t="s">
        <v>308</v>
      </c>
      <c r="F199" s="90" t="s">
        <v>636</v>
      </c>
      <c r="G199" s="231">
        <v>23.64</v>
      </c>
      <c r="H199" s="11">
        <v>5</v>
      </c>
    </row>
    <row r="200" spans="1:8" x14ac:dyDescent="0.2">
      <c r="A200" s="11" t="s">
        <v>4</v>
      </c>
      <c r="B200" s="11" t="s">
        <v>17</v>
      </c>
      <c r="C200" s="12" t="s">
        <v>582</v>
      </c>
      <c r="D200" s="11">
        <v>1045</v>
      </c>
      <c r="E200" s="90" t="s">
        <v>46</v>
      </c>
      <c r="F200" s="90" t="s">
        <v>636</v>
      </c>
      <c r="G200" s="231">
        <v>27.26</v>
      </c>
      <c r="H200" s="11">
        <v>5</v>
      </c>
    </row>
    <row r="201" spans="1:8" x14ac:dyDescent="0.2">
      <c r="A201" s="11" t="s">
        <v>4</v>
      </c>
      <c r="B201" s="11" t="s">
        <v>17</v>
      </c>
      <c r="C201" s="12" t="s">
        <v>567</v>
      </c>
      <c r="D201" s="11" t="s">
        <v>47</v>
      </c>
      <c r="E201" s="90" t="s">
        <v>48</v>
      </c>
      <c r="F201" s="90" t="s">
        <v>638</v>
      </c>
      <c r="G201" s="231">
        <v>25.74</v>
      </c>
      <c r="H201" s="11">
        <v>6</v>
      </c>
    </row>
    <row r="202" spans="1:8" x14ac:dyDescent="0.2">
      <c r="A202" s="11" t="s">
        <v>4</v>
      </c>
      <c r="B202" s="11" t="s">
        <v>17</v>
      </c>
      <c r="C202" s="12" t="s">
        <v>567</v>
      </c>
      <c r="D202" s="11" t="s">
        <v>49</v>
      </c>
      <c r="E202" s="90" t="s">
        <v>50</v>
      </c>
      <c r="F202" s="90" t="s">
        <v>638</v>
      </c>
      <c r="G202" s="231">
        <v>25.36</v>
      </c>
      <c r="H202" s="11">
        <v>6</v>
      </c>
    </row>
    <row r="203" spans="1:8" x14ac:dyDescent="0.2">
      <c r="A203" s="11" t="s">
        <v>4</v>
      </c>
      <c r="B203" s="11" t="s">
        <v>51</v>
      </c>
      <c r="C203" s="12" t="s">
        <v>567</v>
      </c>
      <c r="D203" s="11">
        <v>2001</v>
      </c>
      <c r="E203" s="90" t="s">
        <v>6</v>
      </c>
      <c r="F203" s="90" t="s">
        <v>636</v>
      </c>
      <c r="G203" s="231">
        <v>32.58</v>
      </c>
      <c r="H203" s="11">
        <v>6</v>
      </c>
    </row>
    <row r="204" spans="1:8" x14ac:dyDescent="0.2">
      <c r="A204" s="11" t="s">
        <v>4</v>
      </c>
      <c r="B204" s="11" t="s">
        <v>51</v>
      </c>
      <c r="C204" s="12" t="s">
        <v>673</v>
      </c>
      <c r="D204" s="11">
        <v>2002</v>
      </c>
      <c r="E204" s="90" t="s">
        <v>46</v>
      </c>
      <c r="F204" s="90" t="s">
        <v>636</v>
      </c>
      <c r="G204" s="231">
        <v>17.850000000000001</v>
      </c>
      <c r="H204" s="11">
        <v>15</v>
      </c>
    </row>
    <row r="205" spans="1:8" x14ac:dyDescent="0.2">
      <c r="A205" s="11" t="s">
        <v>4</v>
      </c>
      <c r="B205" s="11" t="s">
        <v>51</v>
      </c>
      <c r="C205" s="12" t="s">
        <v>673</v>
      </c>
      <c r="D205" s="11">
        <v>2003</v>
      </c>
      <c r="E205" s="90" t="s">
        <v>674</v>
      </c>
      <c r="F205" s="90" t="s">
        <v>636</v>
      </c>
      <c r="G205" s="231">
        <v>45.33</v>
      </c>
      <c r="H205" s="11">
        <v>15</v>
      </c>
    </row>
    <row r="206" spans="1:8" x14ac:dyDescent="0.2">
      <c r="A206" s="11" t="s">
        <v>4</v>
      </c>
      <c r="B206" s="11" t="s">
        <v>51</v>
      </c>
      <c r="C206" s="12" t="s">
        <v>667</v>
      </c>
      <c r="D206" s="11">
        <v>2004</v>
      </c>
      <c r="E206" s="90" t="s">
        <v>670</v>
      </c>
      <c r="F206" s="90" t="s">
        <v>638</v>
      </c>
      <c r="G206" s="231">
        <v>9.65</v>
      </c>
      <c r="H206" s="11">
        <v>1</v>
      </c>
    </row>
    <row r="207" spans="1:8" x14ac:dyDescent="0.2">
      <c r="A207" s="11" t="s">
        <v>4</v>
      </c>
      <c r="B207" s="11" t="s">
        <v>51</v>
      </c>
      <c r="C207" s="12" t="s">
        <v>673</v>
      </c>
      <c r="D207" s="11">
        <v>2005</v>
      </c>
      <c r="E207" s="90" t="s">
        <v>305</v>
      </c>
      <c r="F207" s="90" t="s">
        <v>636</v>
      </c>
      <c r="G207" s="231">
        <v>60.98</v>
      </c>
      <c r="H207" s="11">
        <v>15</v>
      </c>
    </row>
    <row r="208" spans="1:8" x14ac:dyDescent="0.2">
      <c r="A208" s="11" t="s">
        <v>4</v>
      </c>
      <c r="B208" s="11" t="s">
        <v>51</v>
      </c>
      <c r="C208" s="12" t="s">
        <v>52</v>
      </c>
      <c r="D208" s="11">
        <v>2006</v>
      </c>
      <c r="E208" s="90" t="s">
        <v>11</v>
      </c>
      <c r="F208" s="90" t="s">
        <v>638</v>
      </c>
      <c r="G208" s="231">
        <v>2.71</v>
      </c>
      <c r="H208" s="11">
        <v>15</v>
      </c>
    </row>
    <row r="209" spans="1:8" x14ac:dyDescent="0.2">
      <c r="A209" s="11" t="s">
        <v>4</v>
      </c>
      <c r="B209" s="11" t="s">
        <v>51</v>
      </c>
      <c r="C209" s="12" t="s">
        <v>52</v>
      </c>
      <c r="D209" s="11">
        <v>2007</v>
      </c>
      <c r="E209" s="90" t="s">
        <v>53</v>
      </c>
      <c r="F209" s="90" t="s">
        <v>638</v>
      </c>
      <c r="G209" s="231">
        <v>3.89</v>
      </c>
      <c r="H209" s="11">
        <v>15</v>
      </c>
    </row>
    <row r="210" spans="1:8" x14ac:dyDescent="0.2">
      <c r="A210" s="11" t="s">
        <v>4</v>
      </c>
      <c r="B210" s="11" t="s">
        <v>51</v>
      </c>
      <c r="C210" s="12" t="s">
        <v>52</v>
      </c>
      <c r="D210" s="11">
        <v>2008</v>
      </c>
      <c r="E210" s="90" t="s">
        <v>54</v>
      </c>
      <c r="F210" s="90" t="s">
        <v>636</v>
      </c>
      <c r="G210" s="231">
        <v>20.86</v>
      </c>
      <c r="H210" s="11">
        <v>15</v>
      </c>
    </row>
    <row r="211" spans="1:8" x14ac:dyDescent="0.2">
      <c r="A211" s="11" t="s">
        <v>4</v>
      </c>
      <c r="B211" s="11" t="s">
        <v>51</v>
      </c>
      <c r="C211" s="12" t="s">
        <v>52</v>
      </c>
      <c r="D211" s="11">
        <v>2009</v>
      </c>
      <c r="E211" s="90" t="s">
        <v>55</v>
      </c>
      <c r="F211" s="90" t="s">
        <v>636</v>
      </c>
      <c r="G211" s="231">
        <v>9.06</v>
      </c>
      <c r="H211" s="11">
        <v>15</v>
      </c>
    </row>
    <row r="212" spans="1:8" x14ac:dyDescent="0.2">
      <c r="A212" s="11" t="s">
        <v>4</v>
      </c>
      <c r="B212" s="11" t="s">
        <v>51</v>
      </c>
      <c r="C212" s="12" t="s">
        <v>52</v>
      </c>
      <c r="D212" s="11">
        <v>2010</v>
      </c>
      <c r="E212" s="90" t="s">
        <v>56</v>
      </c>
      <c r="F212" s="90" t="s">
        <v>636</v>
      </c>
      <c r="G212" s="231">
        <v>1.69</v>
      </c>
      <c r="H212" s="11">
        <v>15</v>
      </c>
    </row>
    <row r="213" spans="1:8" x14ac:dyDescent="0.2">
      <c r="A213" s="11" t="s">
        <v>4</v>
      </c>
      <c r="B213" s="11" t="s">
        <v>51</v>
      </c>
      <c r="C213" s="12" t="s">
        <v>52</v>
      </c>
      <c r="D213" s="11">
        <v>2011</v>
      </c>
      <c r="E213" s="90" t="s">
        <v>1093</v>
      </c>
      <c r="F213" s="90" t="s">
        <v>638</v>
      </c>
      <c r="G213" s="231">
        <v>10.63</v>
      </c>
      <c r="H213" s="11">
        <v>15</v>
      </c>
    </row>
    <row r="214" spans="1:8" x14ac:dyDescent="0.2">
      <c r="A214" s="11" t="s">
        <v>4</v>
      </c>
      <c r="B214" s="11" t="s">
        <v>51</v>
      </c>
      <c r="C214" s="12" t="s">
        <v>52</v>
      </c>
      <c r="D214" s="11">
        <v>2012</v>
      </c>
      <c r="E214" s="90" t="s">
        <v>57</v>
      </c>
      <c r="F214" s="90" t="s">
        <v>636</v>
      </c>
      <c r="G214" s="231">
        <v>18.71</v>
      </c>
      <c r="H214" s="11">
        <v>15</v>
      </c>
    </row>
    <row r="215" spans="1:8" x14ac:dyDescent="0.2">
      <c r="A215" s="11" t="s">
        <v>4</v>
      </c>
      <c r="B215" s="11" t="s">
        <v>51</v>
      </c>
      <c r="C215" s="12" t="s">
        <v>52</v>
      </c>
      <c r="D215" s="11">
        <v>2013</v>
      </c>
      <c r="E215" s="90" t="s">
        <v>58</v>
      </c>
      <c r="F215" s="90" t="s">
        <v>636</v>
      </c>
      <c r="G215" s="231">
        <v>17.489999999999998</v>
      </c>
      <c r="H215" s="11">
        <v>15</v>
      </c>
    </row>
    <row r="216" spans="1:8" x14ac:dyDescent="0.2">
      <c r="A216" s="11" t="s">
        <v>4</v>
      </c>
      <c r="B216" s="11" t="s">
        <v>51</v>
      </c>
      <c r="C216" s="12" t="s">
        <v>52</v>
      </c>
      <c r="D216" s="11">
        <v>2014</v>
      </c>
      <c r="E216" s="90" t="s">
        <v>59</v>
      </c>
      <c r="F216" s="90" t="s">
        <v>636</v>
      </c>
      <c r="G216" s="231">
        <v>17.73</v>
      </c>
      <c r="H216" s="11">
        <v>15</v>
      </c>
    </row>
    <row r="217" spans="1:8" x14ac:dyDescent="0.2">
      <c r="A217" s="11" t="s">
        <v>4</v>
      </c>
      <c r="B217" s="11" t="s">
        <v>51</v>
      </c>
      <c r="C217" s="12" t="s">
        <v>52</v>
      </c>
      <c r="D217" s="11">
        <v>2015</v>
      </c>
      <c r="E217" s="90" t="s">
        <v>60</v>
      </c>
      <c r="F217" s="90" t="s">
        <v>636</v>
      </c>
      <c r="G217" s="231">
        <v>17.73</v>
      </c>
      <c r="H217" s="11">
        <v>15</v>
      </c>
    </row>
    <row r="218" spans="1:8" x14ac:dyDescent="0.2">
      <c r="A218" s="11" t="s">
        <v>4</v>
      </c>
      <c r="B218" s="11" t="s">
        <v>51</v>
      </c>
      <c r="C218" s="12" t="s">
        <v>52</v>
      </c>
      <c r="D218" s="11">
        <v>2016</v>
      </c>
      <c r="E218" s="90" t="s">
        <v>61</v>
      </c>
      <c r="F218" s="90" t="s">
        <v>636</v>
      </c>
      <c r="G218" s="231">
        <v>17.739999999999998</v>
      </c>
      <c r="H218" s="11">
        <v>15</v>
      </c>
    </row>
    <row r="219" spans="1:8" x14ac:dyDescent="0.2">
      <c r="A219" s="11" t="s">
        <v>4</v>
      </c>
      <c r="B219" s="11" t="s">
        <v>51</v>
      </c>
      <c r="C219" s="12" t="s">
        <v>52</v>
      </c>
      <c r="D219" s="11">
        <v>2017</v>
      </c>
      <c r="E219" s="90" t="s">
        <v>62</v>
      </c>
      <c r="F219" s="90" t="s">
        <v>636</v>
      </c>
      <c r="G219" s="231">
        <v>17.37</v>
      </c>
      <c r="H219" s="11">
        <v>15</v>
      </c>
    </row>
    <row r="220" spans="1:8" x14ac:dyDescent="0.2">
      <c r="A220" s="11" t="s">
        <v>4</v>
      </c>
      <c r="B220" s="11" t="s">
        <v>51</v>
      </c>
      <c r="C220" s="12" t="s">
        <v>52</v>
      </c>
      <c r="D220" s="11">
        <v>2018</v>
      </c>
      <c r="E220" s="90" t="s">
        <v>1163</v>
      </c>
      <c r="F220" s="90" t="s">
        <v>636</v>
      </c>
      <c r="G220" s="231">
        <v>14.64</v>
      </c>
      <c r="H220" s="11">
        <v>4</v>
      </c>
    </row>
    <row r="221" spans="1:8" x14ac:dyDescent="0.2">
      <c r="A221" s="11" t="s">
        <v>4</v>
      </c>
      <c r="B221" s="11" t="s">
        <v>51</v>
      </c>
      <c r="C221" s="12" t="s">
        <v>52</v>
      </c>
      <c r="D221" s="11">
        <v>2019</v>
      </c>
      <c r="E221" s="90" t="s">
        <v>63</v>
      </c>
      <c r="F221" s="90" t="s">
        <v>638</v>
      </c>
      <c r="G221" s="231">
        <v>2.97</v>
      </c>
      <c r="H221" s="11">
        <v>4</v>
      </c>
    </row>
    <row r="222" spans="1:8" x14ac:dyDescent="0.2">
      <c r="A222" s="11" t="s">
        <v>4</v>
      </c>
      <c r="B222" s="11" t="s">
        <v>51</v>
      </c>
      <c r="C222" s="12" t="s">
        <v>64</v>
      </c>
      <c r="D222" s="11">
        <v>2020</v>
      </c>
      <c r="E222" s="90" t="s">
        <v>127</v>
      </c>
      <c r="F222" s="90" t="s">
        <v>638</v>
      </c>
      <c r="G222" s="231">
        <v>4.7</v>
      </c>
      <c r="H222" s="11">
        <v>15</v>
      </c>
    </row>
    <row r="223" spans="1:8" x14ac:dyDescent="0.2">
      <c r="A223" s="11" t="s">
        <v>4</v>
      </c>
      <c r="B223" s="11" t="s">
        <v>51</v>
      </c>
      <c r="C223" s="12" t="s">
        <v>64</v>
      </c>
      <c r="D223" s="11">
        <v>2022</v>
      </c>
      <c r="E223" s="90" t="s">
        <v>1092</v>
      </c>
      <c r="F223" s="90" t="s">
        <v>638</v>
      </c>
      <c r="G223" s="231">
        <v>7.4</v>
      </c>
      <c r="H223" s="11">
        <v>15</v>
      </c>
    </row>
    <row r="224" spans="1:8" x14ac:dyDescent="0.2">
      <c r="A224" s="11" t="s">
        <v>4</v>
      </c>
      <c r="B224" s="11" t="s">
        <v>51</v>
      </c>
      <c r="C224" s="12" t="s">
        <v>64</v>
      </c>
      <c r="D224" s="11">
        <v>2023</v>
      </c>
      <c r="E224" s="90" t="s">
        <v>65</v>
      </c>
      <c r="F224" s="90" t="s">
        <v>638</v>
      </c>
      <c r="G224" s="231">
        <v>11.18</v>
      </c>
      <c r="H224" s="11">
        <v>15</v>
      </c>
    </row>
    <row r="225" spans="1:8" x14ac:dyDescent="0.2">
      <c r="A225" s="11" t="s">
        <v>4</v>
      </c>
      <c r="B225" s="11" t="s">
        <v>51</v>
      </c>
      <c r="C225" s="12" t="s">
        <v>667</v>
      </c>
      <c r="D225" s="11">
        <v>2024</v>
      </c>
      <c r="E225" s="90" t="s">
        <v>10</v>
      </c>
      <c r="F225" s="90" t="s">
        <v>636</v>
      </c>
      <c r="G225" s="231">
        <v>12.95</v>
      </c>
      <c r="H225" s="11">
        <v>13</v>
      </c>
    </row>
    <row r="226" spans="1:8" x14ac:dyDescent="0.2">
      <c r="A226" s="11" t="s">
        <v>4</v>
      </c>
      <c r="B226" s="11" t="s">
        <v>51</v>
      </c>
      <c r="C226" s="12" t="s">
        <v>673</v>
      </c>
      <c r="D226" s="11">
        <v>2026</v>
      </c>
      <c r="E226" s="90" t="s">
        <v>6</v>
      </c>
      <c r="F226" s="90" t="s">
        <v>636</v>
      </c>
      <c r="G226" s="231">
        <v>6.97</v>
      </c>
      <c r="H226" s="11">
        <v>15</v>
      </c>
    </row>
    <row r="227" spans="1:8" x14ac:dyDescent="0.2">
      <c r="A227" s="11" t="s">
        <v>4</v>
      </c>
      <c r="B227" s="11" t="s">
        <v>51</v>
      </c>
      <c r="C227" s="12" t="s">
        <v>673</v>
      </c>
      <c r="D227" s="11">
        <v>2027</v>
      </c>
      <c r="E227" s="90" t="s">
        <v>677</v>
      </c>
      <c r="F227" s="90" t="s">
        <v>636</v>
      </c>
      <c r="G227" s="231">
        <v>17.39</v>
      </c>
      <c r="H227" s="11">
        <v>15</v>
      </c>
    </row>
    <row r="228" spans="1:8" x14ac:dyDescent="0.2">
      <c r="A228" s="11" t="s">
        <v>4</v>
      </c>
      <c r="B228" s="11" t="s">
        <v>51</v>
      </c>
      <c r="C228" s="12" t="s">
        <v>673</v>
      </c>
      <c r="D228" s="11">
        <v>2028</v>
      </c>
      <c r="E228" s="90" t="s">
        <v>6</v>
      </c>
      <c r="F228" s="90" t="s">
        <v>636</v>
      </c>
      <c r="G228" s="231">
        <v>5.55</v>
      </c>
      <c r="H228" s="11">
        <v>15</v>
      </c>
    </row>
    <row r="229" spans="1:8" x14ac:dyDescent="0.2">
      <c r="A229" s="11" t="s">
        <v>4</v>
      </c>
      <c r="B229" s="11" t="s">
        <v>51</v>
      </c>
      <c r="C229" s="12" t="s">
        <v>64</v>
      </c>
      <c r="D229" s="11">
        <v>2029</v>
      </c>
      <c r="E229" s="90" t="s">
        <v>669</v>
      </c>
      <c r="F229" s="90" t="s">
        <v>636</v>
      </c>
      <c r="G229" s="231">
        <v>18</v>
      </c>
      <c r="H229" s="11">
        <v>11</v>
      </c>
    </row>
    <row r="230" spans="1:8" x14ac:dyDescent="0.2">
      <c r="A230" s="11" t="s">
        <v>4</v>
      </c>
      <c r="B230" s="11" t="s">
        <v>51</v>
      </c>
      <c r="C230" s="12" t="s">
        <v>673</v>
      </c>
      <c r="D230" s="11">
        <v>2030</v>
      </c>
      <c r="E230" s="90" t="s">
        <v>1099</v>
      </c>
      <c r="F230" s="90" t="s">
        <v>636</v>
      </c>
      <c r="G230" s="231">
        <v>13.41</v>
      </c>
      <c r="H230" s="11">
        <v>15</v>
      </c>
    </row>
    <row r="231" spans="1:8" x14ac:dyDescent="0.2">
      <c r="A231" s="11" t="s">
        <v>4</v>
      </c>
      <c r="B231" s="11" t="s">
        <v>51</v>
      </c>
      <c r="C231" s="12" t="s">
        <v>64</v>
      </c>
      <c r="D231" s="11">
        <v>2031</v>
      </c>
      <c r="E231" s="90" t="s">
        <v>66</v>
      </c>
      <c r="F231" s="90" t="s">
        <v>636</v>
      </c>
      <c r="G231" s="231">
        <v>91.1</v>
      </c>
      <c r="H231" s="11">
        <v>15</v>
      </c>
    </row>
    <row r="232" spans="1:8" x14ac:dyDescent="0.2">
      <c r="A232" s="11" t="s">
        <v>4</v>
      </c>
      <c r="B232" s="11" t="s">
        <v>51</v>
      </c>
      <c r="C232" s="12" t="s">
        <v>64</v>
      </c>
      <c r="D232" s="11">
        <v>2032</v>
      </c>
      <c r="E232" s="90" t="s">
        <v>67</v>
      </c>
      <c r="F232" s="90" t="s">
        <v>636</v>
      </c>
      <c r="G232" s="231">
        <v>10.119999999999999</v>
      </c>
      <c r="H232" s="11">
        <v>15</v>
      </c>
    </row>
    <row r="233" spans="1:8" x14ac:dyDescent="0.2">
      <c r="A233" s="11" t="s">
        <v>4</v>
      </c>
      <c r="B233" s="11" t="s">
        <v>51</v>
      </c>
      <c r="C233" s="12" t="s">
        <v>64</v>
      </c>
      <c r="D233" s="11">
        <v>2033</v>
      </c>
      <c r="E233" s="90" t="s">
        <v>68</v>
      </c>
      <c r="F233" s="90" t="s">
        <v>636</v>
      </c>
      <c r="G233" s="231">
        <v>15.99</v>
      </c>
      <c r="H233" s="11">
        <v>15</v>
      </c>
    </row>
    <row r="234" spans="1:8" x14ac:dyDescent="0.2">
      <c r="A234" s="11" t="s">
        <v>4</v>
      </c>
      <c r="B234" s="11" t="s">
        <v>51</v>
      </c>
      <c r="C234" s="12" t="s">
        <v>64</v>
      </c>
      <c r="D234" s="11">
        <v>2034</v>
      </c>
      <c r="E234" s="90" t="s">
        <v>69</v>
      </c>
      <c r="F234" s="90" t="s">
        <v>636</v>
      </c>
      <c r="G234" s="231">
        <v>33.44</v>
      </c>
      <c r="H234" s="11">
        <v>15</v>
      </c>
    </row>
    <row r="235" spans="1:8" x14ac:dyDescent="0.2">
      <c r="A235" s="11" t="s">
        <v>4</v>
      </c>
      <c r="B235" s="11" t="s">
        <v>51</v>
      </c>
      <c r="C235" s="12" t="s">
        <v>64</v>
      </c>
      <c r="D235" s="11">
        <v>2035</v>
      </c>
      <c r="E235" s="90" t="s">
        <v>675</v>
      </c>
      <c r="F235" s="90" t="s">
        <v>638</v>
      </c>
      <c r="G235" s="231">
        <v>5.96</v>
      </c>
      <c r="H235" s="11">
        <v>1</v>
      </c>
    </row>
    <row r="236" spans="1:8" x14ac:dyDescent="0.2">
      <c r="A236" s="11" t="s">
        <v>4</v>
      </c>
      <c r="B236" s="11" t="s">
        <v>51</v>
      </c>
      <c r="C236" s="12" t="s">
        <v>64</v>
      </c>
      <c r="D236" s="11">
        <v>2036</v>
      </c>
      <c r="E236" s="90" t="s">
        <v>676</v>
      </c>
      <c r="F236" s="90" t="s">
        <v>636</v>
      </c>
      <c r="G236" s="231">
        <v>3.68</v>
      </c>
      <c r="H236" s="11">
        <v>15</v>
      </c>
    </row>
    <row r="237" spans="1:8" x14ac:dyDescent="0.2">
      <c r="A237" s="11" t="s">
        <v>4</v>
      </c>
      <c r="B237" s="11" t="s">
        <v>51</v>
      </c>
      <c r="C237" s="12" t="s">
        <v>64</v>
      </c>
      <c r="D237" s="11">
        <v>2037</v>
      </c>
      <c r="E237" s="90" t="s">
        <v>70</v>
      </c>
      <c r="F237" s="90" t="s">
        <v>636</v>
      </c>
      <c r="G237" s="231">
        <v>15.38</v>
      </c>
      <c r="H237" s="11">
        <v>15</v>
      </c>
    </row>
    <row r="238" spans="1:8" x14ac:dyDescent="0.2">
      <c r="A238" s="11" t="s">
        <v>4</v>
      </c>
      <c r="B238" s="11" t="s">
        <v>51</v>
      </c>
      <c r="C238" s="12" t="s">
        <v>64</v>
      </c>
      <c r="D238" s="11">
        <v>2038</v>
      </c>
      <c r="E238" s="90" t="s">
        <v>71</v>
      </c>
      <c r="F238" s="90" t="s">
        <v>638</v>
      </c>
      <c r="G238" s="231">
        <v>4.04</v>
      </c>
      <c r="H238" s="11">
        <v>15</v>
      </c>
    </row>
    <row r="239" spans="1:8" x14ac:dyDescent="0.2">
      <c r="A239" s="11" t="s">
        <v>4</v>
      </c>
      <c r="B239" s="11" t="s">
        <v>51</v>
      </c>
      <c r="C239" s="12" t="s">
        <v>64</v>
      </c>
      <c r="D239" s="11">
        <v>2039</v>
      </c>
      <c r="E239" s="90" t="s">
        <v>72</v>
      </c>
      <c r="F239" s="90" t="s">
        <v>636</v>
      </c>
      <c r="G239" s="231">
        <v>52.78</v>
      </c>
      <c r="H239" s="11">
        <v>15</v>
      </c>
    </row>
    <row r="240" spans="1:8" x14ac:dyDescent="0.2">
      <c r="A240" s="11" t="s">
        <v>4</v>
      </c>
      <c r="B240" s="11" t="s">
        <v>51</v>
      </c>
      <c r="C240" s="12" t="s">
        <v>64</v>
      </c>
      <c r="D240" s="11">
        <v>2040</v>
      </c>
      <c r="E240" s="90" t="s">
        <v>73</v>
      </c>
      <c r="F240" s="90" t="s">
        <v>636</v>
      </c>
      <c r="G240" s="231">
        <v>48</v>
      </c>
      <c r="H240" s="11">
        <v>15</v>
      </c>
    </row>
    <row r="241" spans="1:8" x14ac:dyDescent="0.2">
      <c r="A241" s="11" t="s">
        <v>4</v>
      </c>
      <c r="B241" s="11" t="s">
        <v>51</v>
      </c>
      <c r="C241" s="12" t="s">
        <v>64</v>
      </c>
      <c r="D241" s="11">
        <v>2041</v>
      </c>
      <c r="E241" s="90" t="s">
        <v>74</v>
      </c>
      <c r="F241" s="90" t="s">
        <v>636</v>
      </c>
      <c r="G241" s="231">
        <v>41.79</v>
      </c>
      <c r="H241" s="11">
        <v>15</v>
      </c>
    </row>
    <row r="242" spans="1:8" x14ac:dyDescent="0.2">
      <c r="A242" s="11" t="s">
        <v>4</v>
      </c>
      <c r="B242" s="11" t="s">
        <v>51</v>
      </c>
      <c r="C242" s="12" t="s">
        <v>64</v>
      </c>
      <c r="D242" s="11">
        <v>2042</v>
      </c>
      <c r="E242" s="90" t="s">
        <v>75</v>
      </c>
      <c r="F242" s="90" t="s">
        <v>636</v>
      </c>
      <c r="G242" s="231">
        <v>47.44</v>
      </c>
      <c r="H242" s="11">
        <v>15</v>
      </c>
    </row>
    <row r="243" spans="1:8" x14ac:dyDescent="0.2">
      <c r="A243" s="11" t="s">
        <v>4</v>
      </c>
      <c r="B243" s="11" t="s">
        <v>51</v>
      </c>
      <c r="C243" s="12" t="s">
        <v>64</v>
      </c>
      <c r="D243" s="11">
        <v>2043</v>
      </c>
      <c r="E243" s="90" t="s">
        <v>76</v>
      </c>
      <c r="F243" s="90" t="s">
        <v>636</v>
      </c>
      <c r="G243" s="231">
        <v>42.78</v>
      </c>
      <c r="H243" s="11">
        <v>15</v>
      </c>
    </row>
    <row r="244" spans="1:8" x14ac:dyDescent="0.2">
      <c r="A244" s="11" t="s">
        <v>4</v>
      </c>
      <c r="B244" s="11" t="s">
        <v>51</v>
      </c>
      <c r="C244" s="12" t="s">
        <v>64</v>
      </c>
      <c r="D244" s="11">
        <v>2044</v>
      </c>
      <c r="E244" s="90" t="s">
        <v>77</v>
      </c>
      <c r="F244" s="90" t="s">
        <v>636</v>
      </c>
      <c r="G244" s="231">
        <v>24.26</v>
      </c>
      <c r="H244" s="11">
        <v>13</v>
      </c>
    </row>
    <row r="245" spans="1:8" x14ac:dyDescent="0.2">
      <c r="A245" s="11" t="s">
        <v>4</v>
      </c>
      <c r="B245" s="11" t="s">
        <v>51</v>
      </c>
      <c r="C245" s="12" t="s">
        <v>64</v>
      </c>
      <c r="D245" s="11">
        <v>2045</v>
      </c>
      <c r="E245" s="90" t="s">
        <v>78</v>
      </c>
      <c r="F245" s="90" t="s">
        <v>636</v>
      </c>
      <c r="G245" s="231">
        <v>33.28</v>
      </c>
      <c r="H245" s="11">
        <v>13</v>
      </c>
    </row>
    <row r="246" spans="1:8" x14ac:dyDescent="0.2">
      <c r="A246" s="11" t="s">
        <v>4</v>
      </c>
      <c r="B246" s="11" t="s">
        <v>51</v>
      </c>
      <c r="C246" s="12" t="s">
        <v>64</v>
      </c>
      <c r="D246" s="11">
        <v>2046</v>
      </c>
      <c r="E246" s="90" t="s">
        <v>79</v>
      </c>
      <c r="F246" s="90" t="s">
        <v>638</v>
      </c>
      <c r="G246" s="231">
        <v>3.84</v>
      </c>
      <c r="H246" s="11">
        <v>13</v>
      </c>
    </row>
    <row r="247" spans="1:8" x14ac:dyDescent="0.2">
      <c r="A247" s="11" t="s">
        <v>4</v>
      </c>
      <c r="B247" s="11" t="s">
        <v>51</v>
      </c>
      <c r="C247" s="12" t="s">
        <v>667</v>
      </c>
      <c r="D247" s="11">
        <v>2047</v>
      </c>
      <c r="E247" s="90" t="s">
        <v>11</v>
      </c>
      <c r="F247" s="90" t="s">
        <v>638</v>
      </c>
      <c r="G247" s="231">
        <v>2.64</v>
      </c>
      <c r="H247" s="11">
        <v>15</v>
      </c>
    </row>
    <row r="248" spans="1:8" x14ac:dyDescent="0.2">
      <c r="A248" s="11" t="s">
        <v>4</v>
      </c>
      <c r="B248" s="11" t="s">
        <v>51</v>
      </c>
      <c r="C248" s="12" t="s">
        <v>667</v>
      </c>
      <c r="D248" s="11">
        <v>2048</v>
      </c>
      <c r="E248" s="90" t="s">
        <v>647</v>
      </c>
      <c r="F248" s="90" t="s">
        <v>636</v>
      </c>
      <c r="G248" s="231">
        <v>111.43</v>
      </c>
      <c r="H248" s="11">
        <v>15</v>
      </c>
    </row>
    <row r="249" spans="1:8" x14ac:dyDescent="0.2">
      <c r="A249" s="11" t="s">
        <v>4</v>
      </c>
      <c r="B249" s="11" t="s">
        <v>51</v>
      </c>
      <c r="C249" s="12" t="s">
        <v>667</v>
      </c>
      <c r="D249" s="11">
        <v>2049</v>
      </c>
      <c r="E249" s="90" t="s">
        <v>1073</v>
      </c>
      <c r="F249" s="90" t="s">
        <v>638</v>
      </c>
      <c r="G249" s="231">
        <v>4.0599999999999996</v>
      </c>
      <c r="H249" s="11">
        <v>15</v>
      </c>
    </row>
    <row r="250" spans="1:8" x14ac:dyDescent="0.2">
      <c r="A250" s="11" t="s">
        <v>4</v>
      </c>
      <c r="B250" s="11" t="s">
        <v>51</v>
      </c>
      <c r="C250" s="12" t="s">
        <v>667</v>
      </c>
      <c r="D250" s="11">
        <v>2050</v>
      </c>
      <c r="E250" s="90" t="s">
        <v>12</v>
      </c>
      <c r="F250" s="90" t="s">
        <v>638</v>
      </c>
      <c r="G250" s="231">
        <v>3.52</v>
      </c>
      <c r="H250" s="11">
        <v>12</v>
      </c>
    </row>
    <row r="251" spans="1:8" x14ac:dyDescent="0.2">
      <c r="A251" s="11" t="s">
        <v>4</v>
      </c>
      <c r="B251" s="11" t="s">
        <v>51</v>
      </c>
      <c r="C251" s="12" t="s">
        <v>667</v>
      </c>
      <c r="D251" s="11">
        <v>2051</v>
      </c>
      <c r="E251" s="90" t="s">
        <v>1121</v>
      </c>
      <c r="F251" s="90" t="s">
        <v>636</v>
      </c>
      <c r="G251" s="231">
        <v>23.45</v>
      </c>
      <c r="H251" s="11">
        <v>15</v>
      </c>
    </row>
    <row r="252" spans="1:8" x14ac:dyDescent="0.2">
      <c r="A252" s="11" t="s">
        <v>4</v>
      </c>
      <c r="B252" s="11" t="s">
        <v>51</v>
      </c>
      <c r="C252" s="12" t="s">
        <v>667</v>
      </c>
      <c r="D252" s="11">
        <v>2052</v>
      </c>
      <c r="E252" s="90" t="s">
        <v>25</v>
      </c>
      <c r="F252" s="90" t="s">
        <v>636</v>
      </c>
      <c r="G252" s="231">
        <v>17.68</v>
      </c>
      <c r="H252" s="11">
        <v>4</v>
      </c>
    </row>
    <row r="253" spans="1:8" x14ac:dyDescent="0.2">
      <c r="A253" s="11" t="s">
        <v>4</v>
      </c>
      <c r="B253" s="11" t="s">
        <v>51</v>
      </c>
      <c r="C253" s="12" t="s">
        <v>667</v>
      </c>
      <c r="D253" s="11">
        <v>2053</v>
      </c>
      <c r="E253" s="90" t="s">
        <v>1137</v>
      </c>
      <c r="F253" s="90" t="s">
        <v>638</v>
      </c>
      <c r="G253" s="231">
        <v>1.26</v>
      </c>
      <c r="H253" s="11">
        <v>4</v>
      </c>
    </row>
    <row r="254" spans="1:8" x14ac:dyDescent="0.2">
      <c r="A254" s="11" t="s">
        <v>4</v>
      </c>
      <c r="B254" s="11" t="s">
        <v>51</v>
      </c>
      <c r="C254" s="12" t="s">
        <v>667</v>
      </c>
      <c r="D254" s="11">
        <v>2054</v>
      </c>
      <c r="E254" s="90" t="s">
        <v>11</v>
      </c>
      <c r="F254" s="90" t="s">
        <v>638</v>
      </c>
      <c r="G254" s="231">
        <v>2.08</v>
      </c>
      <c r="H254" s="11">
        <v>4</v>
      </c>
    </row>
    <row r="255" spans="1:8" x14ac:dyDescent="0.2">
      <c r="A255" s="11" t="s">
        <v>4</v>
      </c>
      <c r="B255" s="11" t="s">
        <v>51</v>
      </c>
      <c r="C255" s="12" t="s">
        <v>667</v>
      </c>
      <c r="D255" s="11">
        <v>2055</v>
      </c>
      <c r="E255" s="90" t="s">
        <v>669</v>
      </c>
      <c r="F255" s="90" t="s">
        <v>636</v>
      </c>
      <c r="G255" s="231">
        <v>17.23</v>
      </c>
      <c r="H255" s="11">
        <v>1</v>
      </c>
    </row>
    <row r="256" spans="1:8" x14ac:dyDescent="0.2">
      <c r="A256" s="11" t="s">
        <v>4</v>
      </c>
      <c r="B256" s="11" t="s">
        <v>51</v>
      </c>
      <c r="C256" s="12" t="s">
        <v>52</v>
      </c>
      <c r="D256" s="11">
        <v>2056</v>
      </c>
      <c r="E256" s="90" t="s">
        <v>669</v>
      </c>
      <c r="F256" s="90" t="s">
        <v>636</v>
      </c>
      <c r="G256" s="231">
        <v>21.35</v>
      </c>
      <c r="H256" s="11">
        <v>11</v>
      </c>
    </row>
    <row r="257" spans="1:8" x14ac:dyDescent="0.2">
      <c r="A257" s="11" t="s">
        <v>4</v>
      </c>
      <c r="B257" s="11" t="s">
        <v>51</v>
      </c>
      <c r="C257" s="12" t="s">
        <v>52</v>
      </c>
      <c r="D257" s="11">
        <v>2057</v>
      </c>
      <c r="E257" s="90" t="s">
        <v>1138</v>
      </c>
      <c r="F257" s="90" t="s">
        <v>638</v>
      </c>
      <c r="G257" s="231">
        <v>2.71</v>
      </c>
      <c r="H257" s="11">
        <v>11</v>
      </c>
    </row>
    <row r="258" spans="1:8" x14ac:dyDescent="0.2">
      <c r="A258" s="11" t="s">
        <v>4</v>
      </c>
      <c r="B258" s="11" t="s">
        <v>51</v>
      </c>
      <c r="C258" s="12" t="s">
        <v>52</v>
      </c>
      <c r="D258" s="11">
        <v>2058</v>
      </c>
      <c r="E258" s="90" t="s">
        <v>11</v>
      </c>
      <c r="F258" s="90" t="s">
        <v>638</v>
      </c>
      <c r="G258" s="231">
        <v>2.3199999999999998</v>
      </c>
      <c r="H258" s="11">
        <v>11</v>
      </c>
    </row>
    <row r="259" spans="1:8" x14ac:dyDescent="0.2">
      <c r="A259" s="11" t="s">
        <v>4</v>
      </c>
      <c r="B259" s="11" t="s">
        <v>51</v>
      </c>
      <c r="C259" s="12" t="s">
        <v>52</v>
      </c>
      <c r="D259" s="11">
        <v>2059</v>
      </c>
      <c r="E259" s="90" t="s">
        <v>1154</v>
      </c>
      <c r="F259" s="90" t="s">
        <v>636</v>
      </c>
      <c r="G259" s="231">
        <v>15.09</v>
      </c>
      <c r="H259" s="11">
        <v>11</v>
      </c>
    </row>
    <row r="260" spans="1:8" x14ac:dyDescent="0.2">
      <c r="A260" s="11" t="s">
        <v>4</v>
      </c>
      <c r="B260" s="11" t="s">
        <v>51</v>
      </c>
      <c r="C260" s="12" t="s">
        <v>64</v>
      </c>
      <c r="D260" s="11">
        <v>2060</v>
      </c>
      <c r="E260" s="90" t="s">
        <v>81</v>
      </c>
      <c r="F260" s="90" t="s">
        <v>636</v>
      </c>
      <c r="G260" s="231">
        <v>9.85</v>
      </c>
      <c r="H260" s="11">
        <v>1</v>
      </c>
    </row>
    <row r="261" spans="1:8" x14ac:dyDescent="0.2">
      <c r="A261" s="11" t="s">
        <v>4</v>
      </c>
      <c r="B261" s="11" t="s">
        <v>51</v>
      </c>
      <c r="C261" s="12" t="s">
        <v>64</v>
      </c>
      <c r="D261" s="11">
        <v>2061</v>
      </c>
      <c r="E261" s="90" t="s">
        <v>80</v>
      </c>
      <c r="F261" s="90" t="s">
        <v>638</v>
      </c>
      <c r="G261" s="231">
        <v>3.24</v>
      </c>
      <c r="H261" s="11">
        <v>15</v>
      </c>
    </row>
    <row r="262" spans="1:8" x14ac:dyDescent="0.2">
      <c r="A262" s="11" t="s">
        <v>4</v>
      </c>
      <c r="B262" s="11" t="s">
        <v>51</v>
      </c>
      <c r="C262" s="12" t="s">
        <v>64</v>
      </c>
      <c r="D262" s="11">
        <v>2062</v>
      </c>
      <c r="E262" s="90" t="s">
        <v>11</v>
      </c>
      <c r="F262" s="90" t="s">
        <v>638</v>
      </c>
      <c r="G262" s="231">
        <v>2.65</v>
      </c>
      <c r="H262" s="11">
        <v>15</v>
      </c>
    </row>
    <row r="263" spans="1:8" x14ac:dyDescent="0.2">
      <c r="A263" s="11" t="s">
        <v>4</v>
      </c>
      <c r="B263" s="11" t="s">
        <v>51</v>
      </c>
      <c r="C263" s="12" t="s">
        <v>567</v>
      </c>
      <c r="D263" s="11" t="s">
        <v>82</v>
      </c>
      <c r="E263" s="90" t="s">
        <v>48</v>
      </c>
      <c r="F263" s="90" t="s">
        <v>638</v>
      </c>
      <c r="G263" s="231">
        <v>30.37</v>
      </c>
      <c r="H263" s="11">
        <v>6</v>
      </c>
    </row>
    <row r="264" spans="1:8" x14ac:dyDescent="0.2">
      <c r="A264" s="11" t="s">
        <v>4</v>
      </c>
      <c r="B264" s="11" t="s">
        <v>51</v>
      </c>
      <c r="C264" s="12" t="s">
        <v>567</v>
      </c>
      <c r="D264" s="11" t="s">
        <v>83</v>
      </c>
      <c r="E264" s="90" t="s">
        <v>50</v>
      </c>
      <c r="F264" s="90" t="s">
        <v>638</v>
      </c>
      <c r="G264" s="231">
        <v>31.7</v>
      </c>
      <c r="H264" s="11">
        <v>6</v>
      </c>
    </row>
    <row r="265" spans="1:8" x14ac:dyDescent="0.2">
      <c r="A265" s="11" t="s">
        <v>4</v>
      </c>
      <c r="B265" s="11" t="s">
        <v>51</v>
      </c>
      <c r="C265" s="12" t="s">
        <v>567</v>
      </c>
      <c r="D265" s="11" t="s">
        <v>84</v>
      </c>
      <c r="E265" s="90" t="s">
        <v>85</v>
      </c>
      <c r="F265" s="90" t="s">
        <v>638</v>
      </c>
      <c r="G265" s="231">
        <v>20.59</v>
      </c>
      <c r="H265" s="11">
        <v>6</v>
      </c>
    </row>
    <row r="266" spans="1:8" x14ac:dyDescent="0.2">
      <c r="A266" s="11" t="s">
        <v>4</v>
      </c>
      <c r="B266" s="11" t="s">
        <v>51</v>
      </c>
      <c r="C266" s="12" t="s">
        <v>567</v>
      </c>
      <c r="D266" s="11" t="s">
        <v>86</v>
      </c>
      <c r="E266" s="90" t="s">
        <v>87</v>
      </c>
      <c r="F266" s="90" t="s">
        <v>638</v>
      </c>
      <c r="G266" s="231">
        <v>15.06</v>
      </c>
      <c r="H266" s="11">
        <v>6</v>
      </c>
    </row>
    <row r="267" spans="1:8" x14ac:dyDescent="0.2">
      <c r="A267" s="11" t="s">
        <v>4</v>
      </c>
      <c r="B267" s="11" t="s">
        <v>88</v>
      </c>
      <c r="C267" s="12" t="s">
        <v>582</v>
      </c>
      <c r="D267" s="11">
        <v>3001</v>
      </c>
      <c r="E267" s="90" t="s">
        <v>6</v>
      </c>
      <c r="F267" s="90" t="s">
        <v>636</v>
      </c>
      <c r="G267" s="231">
        <v>16.079999999999998</v>
      </c>
      <c r="H267" s="11">
        <v>5</v>
      </c>
    </row>
    <row r="268" spans="1:8" x14ac:dyDescent="0.2">
      <c r="A268" s="11" t="s">
        <v>4</v>
      </c>
      <c r="B268" s="11" t="s">
        <v>88</v>
      </c>
      <c r="C268" s="12" t="s">
        <v>582</v>
      </c>
      <c r="D268" s="11">
        <v>3002</v>
      </c>
      <c r="E268" s="90" t="s">
        <v>6</v>
      </c>
      <c r="F268" s="90" t="s">
        <v>640</v>
      </c>
      <c r="G268" s="231">
        <v>23.99</v>
      </c>
      <c r="H268" s="11">
        <v>5</v>
      </c>
    </row>
    <row r="269" spans="1:8" x14ac:dyDescent="0.2">
      <c r="A269" s="11" t="s">
        <v>4</v>
      </c>
      <c r="B269" s="11" t="s">
        <v>88</v>
      </c>
      <c r="C269" s="12" t="s">
        <v>582</v>
      </c>
      <c r="D269" s="11">
        <v>3003</v>
      </c>
      <c r="E269" s="90" t="s">
        <v>10</v>
      </c>
      <c r="F269" s="90" t="s">
        <v>636</v>
      </c>
      <c r="G269" s="231">
        <v>25.85</v>
      </c>
      <c r="H269" s="11">
        <v>5</v>
      </c>
    </row>
    <row r="270" spans="1:8" x14ac:dyDescent="0.2">
      <c r="A270" s="11" t="s">
        <v>4</v>
      </c>
      <c r="B270" s="11" t="s">
        <v>88</v>
      </c>
      <c r="C270" s="12" t="s">
        <v>582</v>
      </c>
      <c r="D270" s="11">
        <v>3005</v>
      </c>
      <c r="E270" s="90" t="s">
        <v>25</v>
      </c>
      <c r="F270" s="90" t="s">
        <v>636</v>
      </c>
      <c r="G270" s="231">
        <v>20.149999999999999</v>
      </c>
      <c r="H270" s="11">
        <v>5</v>
      </c>
    </row>
    <row r="271" spans="1:8" x14ac:dyDescent="0.2">
      <c r="A271" s="11" t="s">
        <v>4</v>
      </c>
      <c r="B271" s="11" t="s">
        <v>88</v>
      </c>
      <c r="C271" s="12" t="s">
        <v>582</v>
      </c>
      <c r="D271" s="11">
        <v>3006</v>
      </c>
      <c r="E271" s="90" t="s">
        <v>90</v>
      </c>
      <c r="F271" s="90" t="s">
        <v>636</v>
      </c>
      <c r="G271" s="231">
        <v>63.24</v>
      </c>
      <c r="H271" s="11">
        <v>5</v>
      </c>
    </row>
    <row r="272" spans="1:8" x14ac:dyDescent="0.2">
      <c r="A272" s="11" t="s">
        <v>4</v>
      </c>
      <c r="B272" s="11" t="s">
        <v>88</v>
      </c>
      <c r="C272" s="12" t="s">
        <v>582</v>
      </c>
      <c r="D272" s="11" t="s">
        <v>91</v>
      </c>
      <c r="E272" s="90" t="s">
        <v>92</v>
      </c>
      <c r="F272" s="90" t="s">
        <v>636</v>
      </c>
      <c r="G272" s="231">
        <v>2.89</v>
      </c>
      <c r="H272" s="11">
        <v>5</v>
      </c>
    </row>
    <row r="273" spans="1:8" x14ac:dyDescent="0.2">
      <c r="A273" s="11" t="s">
        <v>4</v>
      </c>
      <c r="B273" s="11" t="s">
        <v>88</v>
      </c>
      <c r="C273" s="12" t="s">
        <v>582</v>
      </c>
      <c r="D273" s="11">
        <v>3007</v>
      </c>
      <c r="E273" s="90" t="s">
        <v>753</v>
      </c>
      <c r="F273" s="90" t="s">
        <v>636</v>
      </c>
      <c r="G273" s="231">
        <v>32.29</v>
      </c>
      <c r="H273" s="11">
        <v>5</v>
      </c>
    </row>
    <row r="274" spans="1:8" x14ac:dyDescent="0.2">
      <c r="A274" s="11" t="s">
        <v>4</v>
      </c>
      <c r="B274" s="11" t="s">
        <v>88</v>
      </c>
      <c r="C274" s="12" t="s">
        <v>582</v>
      </c>
      <c r="D274" s="11">
        <v>3008</v>
      </c>
      <c r="E274" s="90" t="s">
        <v>9</v>
      </c>
      <c r="F274" s="90" t="s">
        <v>638</v>
      </c>
      <c r="G274" s="231">
        <v>7.52</v>
      </c>
      <c r="H274" s="11">
        <v>5</v>
      </c>
    </row>
    <row r="275" spans="1:8" x14ac:dyDescent="0.2">
      <c r="A275" s="11" t="s">
        <v>4</v>
      </c>
      <c r="B275" s="11" t="s">
        <v>88</v>
      </c>
      <c r="C275" s="12" t="s">
        <v>582</v>
      </c>
      <c r="D275" s="11">
        <v>3009</v>
      </c>
      <c r="E275" s="90" t="s">
        <v>93</v>
      </c>
      <c r="F275" s="90" t="s">
        <v>636</v>
      </c>
      <c r="G275" s="231">
        <v>30.89</v>
      </c>
      <c r="H275" s="11">
        <v>5</v>
      </c>
    </row>
    <row r="276" spans="1:8" x14ac:dyDescent="0.2">
      <c r="A276" s="11" t="s">
        <v>4</v>
      </c>
      <c r="B276" s="11" t="s">
        <v>88</v>
      </c>
      <c r="C276" s="12" t="s">
        <v>582</v>
      </c>
      <c r="D276" s="11" t="s">
        <v>94</v>
      </c>
      <c r="E276" s="90" t="s">
        <v>11</v>
      </c>
      <c r="F276" s="90" t="s">
        <v>638</v>
      </c>
      <c r="G276" s="231">
        <v>2.9</v>
      </c>
      <c r="H276" s="11">
        <v>5</v>
      </c>
    </row>
    <row r="277" spans="1:8" x14ac:dyDescent="0.2">
      <c r="A277" s="11" t="s">
        <v>4</v>
      </c>
      <c r="B277" s="11" t="s">
        <v>88</v>
      </c>
      <c r="C277" s="12" t="s">
        <v>582</v>
      </c>
      <c r="D277" s="11">
        <v>3010</v>
      </c>
      <c r="E277" s="90" t="s">
        <v>10</v>
      </c>
      <c r="F277" s="90" t="s">
        <v>636</v>
      </c>
      <c r="G277" s="231">
        <v>17.059999999999999</v>
      </c>
      <c r="H277" s="11">
        <v>5</v>
      </c>
    </row>
    <row r="278" spans="1:8" x14ac:dyDescent="0.2">
      <c r="A278" s="11" t="s">
        <v>4</v>
      </c>
      <c r="B278" s="11" t="s">
        <v>88</v>
      </c>
      <c r="C278" s="12" t="s">
        <v>582</v>
      </c>
      <c r="D278" s="11">
        <v>3011</v>
      </c>
      <c r="E278" s="90" t="s">
        <v>751</v>
      </c>
      <c r="F278" s="90" t="s">
        <v>636</v>
      </c>
      <c r="G278" s="231">
        <v>14.91</v>
      </c>
      <c r="H278" s="11">
        <v>5</v>
      </c>
    </row>
    <row r="279" spans="1:8" x14ac:dyDescent="0.2">
      <c r="A279" s="11" t="s">
        <v>4</v>
      </c>
      <c r="B279" s="11" t="s">
        <v>88</v>
      </c>
      <c r="C279" s="12" t="s">
        <v>582</v>
      </c>
      <c r="D279" s="11">
        <v>3012</v>
      </c>
      <c r="E279" s="90" t="s">
        <v>95</v>
      </c>
      <c r="F279" s="90" t="s">
        <v>638</v>
      </c>
      <c r="G279" s="231">
        <v>27.04</v>
      </c>
      <c r="H279" s="11">
        <v>9</v>
      </c>
    </row>
    <row r="280" spans="1:8" x14ac:dyDescent="0.2">
      <c r="A280" s="11" t="s">
        <v>4</v>
      </c>
      <c r="B280" s="11" t="s">
        <v>88</v>
      </c>
      <c r="C280" s="12" t="s">
        <v>582</v>
      </c>
      <c r="D280" s="11">
        <v>3014</v>
      </c>
      <c r="E280" s="90" t="s">
        <v>96</v>
      </c>
      <c r="F280" s="90" t="s">
        <v>636</v>
      </c>
      <c r="G280" s="231">
        <v>15.18</v>
      </c>
      <c r="H280" s="11">
        <v>11</v>
      </c>
    </row>
    <row r="281" spans="1:8" x14ac:dyDescent="0.2">
      <c r="A281" s="11" t="s">
        <v>4</v>
      </c>
      <c r="B281" s="11" t="s">
        <v>88</v>
      </c>
      <c r="C281" s="12" t="s">
        <v>582</v>
      </c>
      <c r="D281" s="11" t="s">
        <v>97</v>
      </c>
      <c r="E281" s="90" t="s">
        <v>6</v>
      </c>
      <c r="F281" s="90" t="s">
        <v>636</v>
      </c>
      <c r="G281" s="231">
        <v>3.86</v>
      </c>
      <c r="H281" s="11">
        <v>11</v>
      </c>
    </row>
    <row r="282" spans="1:8" x14ac:dyDescent="0.2">
      <c r="A282" s="11" t="s">
        <v>4</v>
      </c>
      <c r="B282" s="11" t="s">
        <v>88</v>
      </c>
      <c r="C282" s="12" t="s">
        <v>582</v>
      </c>
      <c r="D282" s="11">
        <v>3015</v>
      </c>
      <c r="E282" s="90" t="s">
        <v>98</v>
      </c>
      <c r="F282" s="90" t="s">
        <v>636</v>
      </c>
      <c r="G282" s="231">
        <v>9.8000000000000007</v>
      </c>
      <c r="H282" s="11">
        <v>5</v>
      </c>
    </row>
    <row r="283" spans="1:8" x14ac:dyDescent="0.2">
      <c r="A283" s="11" t="s">
        <v>4</v>
      </c>
      <c r="B283" s="11" t="s">
        <v>88</v>
      </c>
      <c r="C283" s="12" t="s">
        <v>582</v>
      </c>
      <c r="D283" s="11">
        <v>3016</v>
      </c>
      <c r="E283" s="90" t="s">
        <v>99</v>
      </c>
      <c r="F283" s="90" t="s">
        <v>636</v>
      </c>
      <c r="G283" s="231">
        <v>20.13</v>
      </c>
      <c r="H283" s="11">
        <v>5</v>
      </c>
    </row>
    <row r="284" spans="1:8" x14ac:dyDescent="0.2">
      <c r="A284" s="11" t="s">
        <v>4</v>
      </c>
      <c r="B284" s="11" t="s">
        <v>88</v>
      </c>
      <c r="C284" s="12" t="s">
        <v>582</v>
      </c>
      <c r="D284" s="11">
        <v>3017</v>
      </c>
      <c r="E284" s="90" t="s">
        <v>100</v>
      </c>
      <c r="F284" s="90" t="s">
        <v>636</v>
      </c>
      <c r="G284" s="231">
        <v>42.55</v>
      </c>
      <c r="H284" s="11">
        <v>5</v>
      </c>
    </row>
    <row r="285" spans="1:8" x14ac:dyDescent="0.2">
      <c r="A285" s="11" t="s">
        <v>4</v>
      </c>
      <c r="B285" s="11" t="s">
        <v>88</v>
      </c>
      <c r="C285" s="12" t="s">
        <v>582</v>
      </c>
      <c r="D285" s="11">
        <v>3018</v>
      </c>
      <c r="E285" s="90" t="s">
        <v>101</v>
      </c>
      <c r="F285" s="90" t="s">
        <v>636</v>
      </c>
      <c r="G285" s="231">
        <v>20.68</v>
      </c>
      <c r="H285" s="11">
        <v>5</v>
      </c>
    </row>
    <row r="286" spans="1:8" x14ac:dyDescent="0.2">
      <c r="A286" s="11" t="s">
        <v>4</v>
      </c>
      <c r="B286" s="11" t="s">
        <v>88</v>
      </c>
      <c r="C286" s="12" t="s">
        <v>582</v>
      </c>
      <c r="D286" s="11">
        <v>3019</v>
      </c>
      <c r="E286" s="90" t="s">
        <v>102</v>
      </c>
      <c r="F286" s="90" t="s">
        <v>636</v>
      </c>
      <c r="G286" s="231">
        <v>16.78</v>
      </c>
      <c r="H286" s="11">
        <v>5</v>
      </c>
    </row>
    <row r="287" spans="1:8" x14ac:dyDescent="0.2">
      <c r="A287" s="11" t="s">
        <v>4</v>
      </c>
      <c r="B287" s="11" t="s">
        <v>88</v>
      </c>
      <c r="C287" s="12" t="s">
        <v>582</v>
      </c>
      <c r="D287" s="11">
        <v>3020</v>
      </c>
      <c r="E287" s="90" t="s">
        <v>103</v>
      </c>
      <c r="F287" s="90" t="s">
        <v>636</v>
      </c>
      <c r="G287" s="231">
        <v>39.479999999999997</v>
      </c>
      <c r="H287" s="11">
        <v>5</v>
      </c>
    </row>
    <row r="288" spans="1:8" x14ac:dyDescent="0.2">
      <c r="A288" s="11" t="s">
        <v>4</v>
      </c>
      <c r="B288" s="11" t="s">
        <v>88</v>
      </c>
      <c r="C288" s="12" t="s">
        <v>582</v>
      </c>
      <c r="D288" s="11">
        <v>3021</v>
      </c>
      <c r="E288" s="90" t="s">
        <v>104</v>
      </c>
      <c r="F288" s="90" t="s">
        <v>636</v>
      </c>
      <c r="G288" s="231">
        <v>21.63</v>
      </c>
      <c r="H288" s="11">
        <v>5</v>
      </c>
    </row>
    <row r="289" spans="1:8" x14ac:dyDescent="0.2">
      <c r="A289" s="11" t="s">
        <v>4</v>
      </c>
      <c r="B289" s="11" t="s">
        <v>88</v>
      </c>
      <c r="C289" s="12" t="s">
        <v>582</v>
      </c>
      <c r="D289" s="11">
        <v>3022</v>
      </c>
      <c r="E289" s="90" t="s">
        <v>105</v>
      </c>
      <c r="F289" s="90" t="s">
        <v>636</v>
      </c>
      <c r="G289" s="231">
        <v>41.06</v>
      </c>
      <c r="H289" s="11">
        <v>5</v>
      </c>
    </row>
    <row r="290" spans="1:8" x14ac:dyDescent="0.2">
      <c r="A290" s="11" t="s">
        <v>4</v>
      </c>
      <c r="B290" s="11" t="s">
        <v>88</v>
      </c>
      <c r="C290" s="12" t="s">
        <v>582</v>
      </c>
      <c r="D290" s="11">
        <v>3023</v>
      </c>
      <c r="E290" s="90" t="s">
        <v>12</v>
      </c>
      <c r="F290" s="90" t="s">
        <v>638</v>
      </c>
      <c r="G290" s="231">
        <v>2.4900000000000002</v>
      </c>
      <c r="H290" s="11">
        <v>5</v>
      </c>
    </row>
    <row r="291" spans="1:8" x14ac:dyDescent="0.2">
      <c r="A291" s="11" t="s">
        <v>4</v>
      </c>
      <c r="B291" s="11" t="s">
        <v>88</v>
      </c>
      <c r="C291" s="12" t="s">
        <v>582</v>
      </c>
      <c r="D291" s="11">
        <v>3024</v>
      </c>
      <c r="E291" s="90" t="s">
        <v>95</v>
      </c>
      <c r="F291" s="90" t="s">
        <v>636</v>
      </c>
      <c r="G291" s="231">
        <v>12.55</v>
      </c>
      <c r="H291" s="11">
        <v>5</v>
      </c>
    </row>
    <row r="292" spans="1:8" x14ac:dyDescent="0.2">
      <c r="A292" s="11" t="s">
        <v>4</v>
      </c>
      <c r="B292" s="11" t="s">
        <v>88</v>
      </c>
      <c r="C292" s="12" t="s">
        <v>582</v>
      </c>
      <c r="D292" s="11">
        <v>3025</v>
      </c>
      <c r="E292" s="90" t="s">
        <v>1091</v>
      </c>
      <c r="F292" s="90" t="s">
        <v>638</v>
      </c>
      <c r="G292" s="231">
        <v>6.83</v>
      </c>
      <c r="H292" s="11">
        <v>5</v>
      </c>
    </row>
    <row r="293" spans="1:8" x14ac:dyDescent="0.2">
      <c r="A293" s="11" t="s">
        <v>4</v>
      </c>
      <c r="B293" s="11" t="s">
        <v>88</v>
      </c>
      <c r="C293" s="12" t="s">
        <v>572</v>
      </c>
      <c r="D293" s="11">
        <v>3026</v>
      </c>
      <c r="E293" s="90" t="s">
        <v>106</v>
      </c>
      <c r="F293" s="90" t="s">
        <v>636</v>
      </c>
      <c r="G293" s="231">
        <v>19.03</v>
      </c>
      <c r="H293" s="11">
        <v>5</v>
      </c>
    </row>
    <row r="294" spans="1:8" x14ac:dyDescent="0.2">
      <c r="A294" s="11" t="s">
        <v>4</v>
      </c>
      <c r="B294" s="11" t="s">
        <v>88</v>
      </c>
      <c r="C294" s="12" t="s">
        <v>582</v>
      </c>
      <c r="D294" s="11">
        <v>3027</v>
      </c>
      <c r="E294" s="90" t="s">
        <v>752</v>
      </c>
      <c r="F294" s="90" t="s">
        <v>636</v>
      </c>
      <c r="G294" s="231">
        <v>11.74</v>
      </c>
      <c r="H294" s="11">
        <v>5</v>
      </c>
    </row>
    <row r="295" spans="1:8" x14ac:dyDescent="0.2">
      <c r="A295" s="11" t="s">
        <v>4</v>
      </c>
      <c r="B295" s="11" t="s">
        <v>88</v>
      </c>
      <c r="C295" s="12" t="s">
        <v>582</v>
      </c>
      <c r="D295" s="11">
        <v>3028</v>
      </c>
      <c r="E295" s="90" t="s">
        <v>1100</v>
      </c>
      <c r="F295" s="90" t="s">
        <v>636</v>
      </c>
      <c r="G295" s="231">
        <v>14.78</v>
      </c>
      <c r="H295" s="11">
        <v>5</v>
      </c>
    </row>
    <row r="296" spans="1:8" x14ac:dyDescent="0.2">
      <c r="A296" s="11" t="s">
        <v>4</v>
      </c>
      <c r="B296" s="11" t="s">
        <v>88</v>
      </c>
      <c r="C296" s="12" t="s">
        <v>582</v>
      </c>
      <c r="D296" s="11">
        <v>3029</v>
      </c>
      <c r="E296" s="90" t="s">
        <v>755</v>
      </c>
      <c r="F296" s="90" t="s">
        <v>636</v>
      </c>
      <c r="G296" s="231">
        <v>18.100000000000001</v>
      </c>
      <c r="H296" s="11">
        <v>5</v>
      </c>
    </row>
    <row r="297" spans="1:8" x14ac:dyDescent="0.2">
      <c r="A297" s="11" t="s">
        <v>4</v>
      </c>
      <c r="B297" s="11" t="s">
        <v>88</v>
      </c>
      <c r="C297" s="12" t="s">
        <v>582</v>
      </c>
      <c r="D297" s="11">
        <v>3030</v>
      </c>
      <c r="E297" s="90" t="s">
        <v>11</v>
      </c>
      <c r="F297" s="90" t="s">
        <v>638</v>
      </c>
      <c r="G297" s="231">
        <v>2.17</v>
      </c>
      <c r="H297" s="11">
        <v>5</v>
      </c>
    </row>
    <row r="298" spans="1:8" x14ac:dyDescent="0.2">
      <c r="A298" s="11" t="s">
        <v>4</v>
      </c>
      <c r="B298" s="11" t="s">
        <v>88</v>
      </c>
      <c r="C298" s="12" t="s">
        <v>582</v>
      </c>
      <c r="D298" s="11">
        <v>3031</v>
      </c>
      <c r="E298" s="90" t="s">
        <v>1149</v>
      </c>
      <c r="F298" s="90" t="s">
        <v>638</v>
      </c>
      <c r="G298" s="231">
        <v>1.44</v>
      </c>
      <c r="H298" s="11">
        <v>5</v>
      </c>
    </row>
    <row r="299" spans="1:8" x14ac:dyDescent="0.2">
      <c r="A299" s="11" t="s">
        <v>4</v>
      </c>
      <c r="B299" s="11" t="s">
        <v>88</v>
      </c>
      <c r="C299" s="12" t="s">
        <v>582</v>
      </c>
      <c r="D299" s="11">
        <v>3032</v>
      </c>
      <c r="E299" s="90" t="s">
        <v>756</v>
      </c>
      <c r="F299" s="90" t="s">
        <v>636</v>
      </c>
      <c r="G299" s="231">
        <v>18.399999999999999</v>
      </c>
      <c r="H299" s="11">
        <v>5</v>
      </c>
    </row>
    <row r="300" spans="1:8" x14ac:dyDescent="0.2">
      <c r="A300" s="11" t="s">
        <v>4</v>
      </c>
      <c r="B300" s="11" t="s">
        <v>88</v>
      </c>
      <c r="C300" s="12" t="s">
        <v>582</v>
      </c>
      <c r="D300" s="11">
        <v>3033</v>
      </c>
      <c r="E300" s="90" t="s">
        <v>11</v>
      </c>
      <c r="F300" s="90" t="s">
        <v>638</v>
      </c>
      <c r="G300" s="231">
        <v>2.17</v>
      </c>
      <c r="H300" s="11">
        <v>5</v>
      </c>
    </row>
    <row r="301" spans="1:8" x14ac:dyDescent="0.2">
      <c r="A301" s="11" t="s">
        <v>4</v>
      </c>
      <c r="B301" s="11" t="s">
        <v>88</v>
      </c>
      <c r="C301" s="12" t="s">
        <v>582</v>
      </c>
      <c r="D301" s="11">
        <v>3034</v>
      </c>
      <c r="E301" s="90" t="s">
        <v>1148</v>
      </c>
      <c r="F301" s="90" t="s">
        <v>638</v>
      </c>
      <c r="G301" s="231">
        <v>1.44</v>
      </c>
      <c r="H301" s="11">
        <v>5</v>
      </c>
    </row>
    <row r="302" spans="1:8" x14ac:dyDescent="0.2">
      <c r="A302" s="11" t="s">
        <v>4</v>
      </c>
      <c r="B302" s="11" t="s">
        <v>88</v>
      </c>
      <c r="C302" s="12" t="s">
        <v>567</v>
      </c>
      <c r="D302" s="11">
        <v>3035</v>
      </c>
      <c r="E302" s="90" t="s">
        <v>107</v>
      </c>
      <c r="F302" s="90" t="s">
        <v>636</v>
      </c>
      <c r="G302" s="231">
        <v>45.73</v>
      </c>
      <c r="H302" s="11">
        <v>6</v>
      </c>
    </row>
    <row r="303" spans="1:8" x14ac:dyDescent="0.2">
      <c r="A303" s="11" t="s">
        <v>4</v>
      </c>
      <c r="B303" s="11" t="s">
        <v>88</v>
      </c>
      <c r="C303" s="12" t="s">
        <v>572</v>
      </c>
      <c r="D303" s="11">
        <v>3036</v>
      </c>
      <c r="E303" s="90" t="s">
        <v>108</v>
      </c>
      <c r="F303" s="90" t="s">
        <v>636</v>
      </c>
      <c r="G303" s="231">
        <v>17.91</v>
      </c>
      <c r="H303" s="11">
        <v>5</v>
      </c>
    </row>
    <row r="304" spans="1:8" x14ac:dyDescent="0.2">
      <c r="A304" s="11" t="s">
        <v>4</v>
      </c>
      <c r="B304" s="11" t="s">
        <v>88</v>
      </c>
      <c r="C304" s="12" t="s">
        <v>572</v>
      </c>
      <c r="D304" s="11">
        <v>3037</v>
      </c>
      <c r="E304" s="90" t="s">
        <v>11</v>
      </c>
      <c r="F304" s="90" t="s">
        <v>638</v>
      </c>
      <c r="G304" s="231">
        <v>2.16</v>
      </c>
      <c r="H304" s="11">
        <v>5</v>
      </c>
    </row>
    <row r="305" spans="1:8" x14ac:dyDescent="0.2">
      <c r="A305" s="11" t="s">
        <v>4</v>
      </c>
      <c r="B305" s="11" t="s">
        <v>88</v>
      </c>
      <c r="C305" s="12" t="s">
        <v>572</v>
      </c>
      <c r="D305" s="11">
        <v>3038</v>
      </c>
      <c r="E305" s="90" t="s">
        <v>1147</v>
      </c>
      <c r="F305" s="90" t="s">
        <v>638</v>
      </c>
      <c r="G305" s="231">
        <v>1.26</v>
      </c>
      <c r="H305" s="11">
        <v>13</v>
      </c>
    </row>
    <row r="306" spans="1:8" x14ac:dyDescent="0.2">
      <c r="A306" s="11" t="s">
        <v>4</v>
      </c>
      <c r="B306" s="11" t="s">
        <v>88</v>
      </c>
      <c r="C306" s="12" t="s">
        <v>572</v>
      </c>
      <c r="D306" s="11">
        <v>3039</v>
      </c>
      <c r="E306" s="90" t="s">
        <v>109</v>
      </c>
      <c r="F306" s="90" t="s">
        <v>636</v>
      </c>
      <c r="G306" s="231">
        <v>7.16</v>
      </c>
      <c r="H306" s="11">
        <v>5</v>
      </c>
    </row>
    <row r="307" spans="1:8" x14ac:dyDescent="0.2">
      <c r="A307" s="11" t="s">
        <v>4</v>
      </c>
      <c r="B307" s="11" t="s">
        <v>88</v>
      </c>
      <c r="C307" s="12" t="s">
        <v>572</v>
      </c>
      <c r="D307" s="11">
        <v>3040</v>
      </c>
      <c r="E307" s="90" t="s">
        <v>10</v>
      </c>
      <c r="F307" s="90" t="s">
        <v>636</v>
      </c>
      <c r="G307" s="231">
        <v>12.13</v>
      </c>
      <c r="H307" s="11">
        <v>5</v>
      </c>
    </row>
    <row r="308" spans="1:8" x14ac:dyDescent="0.2">
      <c r="A308" s="11" t="s">
        <v>4</v>
      </c>
      <c r="B308" s="11" t="s">
        <v>88</v>
      </c>
      <c r="C308" s="12" t="s">
        <v>572</v>
      </c>
      <c r="D308" s="11">
        <v>3041</v>
      </c>
      <c r="E308" s="90" t="s">
        <v>110</v>
      </c>
      <c r="F308" s="90" t="s">
        <v>636</v>
      </c>
      <c r="G308" s="231">
        <v>21.8</v>
      </c>
      <c r="H308" s="11">
        <v>5</v>
      </c>
    </row>
    <row r="309" spans="1:8" x14ac:dyDescent="0.2">
      <c r="A309" s="11" t="s">
        <v>4</v>
      </c>
      <c r="B309" s="11" t="s">
        <v>88</v>
      </c>
      <c r="C309" s="12" t="s">
        <v>572</v>
      </c>
      <c r="D309" s="11">
        <v>3042</v>
      </c>
      <c r="E309" s="90" t="s">
        <v>111</v>
      </c>
      <c r="F309" s="90" t="s">
        <v>636</v>
      </c>
      <c r="G309" s="231">
        <v>4.79</v>
      </c>
      <c r="H309" s="11">
        <v>4</v>
      </c>
    </row>
    <row r="310" spans="1:8" x14ac:dyDescent="0.2">
      <c r="A310" s="11" t="s">
        <v>4</v>
      </c>
      <c r="B310" s="11" t="s">
        <v>88</v>
      </c>
      <c r="C310" s="12" t="s">
        <v>572</v>
      </c>
      <c r="D310" s="11" t="s">
        <v>112</v>
      </c>
      <c r="E310" s="90" t="s">
        <v>113</v>
      </c>
      <c r="F310" s="90" t="s">
        <v>636</v>
      </c>
      <c r="G310" s="231">
        <v>4.4000000000000004</v>
      </c>
      <c r="H310" s="11">
        <v>4</v>
      </c>
    </row>
    <row r="311" spans="1:8" x14ac:dyDescent="0.2">
      <c r="A311" s="11" t="s">
        <v>4</v>
      </c>
      <c r="B311" s="11" t="s">
        <v>88</v>
      </c>
      <c r="C311" s="12" t="s">
        <v>572</v>
      </c>
      <c r="D311" s="11">
        <v>3043</v>
      </c>
      <c r="E311" s="90" t="s">
        <v>114</v>
      </c>
      <c r="F311" s="90" t="s">
        <v>636</v>
      </c>
      <c r="G311" s="231">
        <v>34.39</v>
      </c>
      <c r="H311" s="11">
        <v>5</v>
      </c>
    </row>
    <row r="312" spans="1:8" x14ac:dyDescent="0.2">
      <c r="A312" s="11" t="s">
        <v>4</v>
      </c>
      <c r="B312" s="11" t="s">
        <v>88</v>
      </c>
      <c r="C312" s="12" t="s">
        <v>572</v>
      </c>
      <c r="D312" s="11">
        <v>3044</v>
      </c>
      <c r="E312" s="90" t="s">
        <v>115</v>
      </c>
      <c r="F312" s="90" t="s">
        <v>636</v>
      </c>
      <c r="G312" s="231">
        <v>69.41</v>
      </c>
      <c r="H312" s="11">
        <v>5</v>
      </c>
    </row>
    <row r="313" spans="1:8" x14ac:dyDescent="0.2">
      <c r="A313" s="11" t="s">
        <v>4</v>
      </c>
      <c r="B313" s="11" t="s">
        <v>88</v>
      </c>
      <c r="C313" s="12" t="s">
        <v>572</v>
      </c>
      <c r="D313" s="11">
        <v>3045</v>
      </c>
      <c r="E313" s="90" t="s">
        <v>12</v>
      </c>
      <c r="F313" s="90" t="s">
        <v>638</v>
      </c>
      <c r="G313" s="231">
        <v>2.42</v>
      </c>
      <c r="H313" s="11">
        <v>5</v>
      </c>
    </row>
    <row r="314" spans="1:8" x14ac:dyDescent="0.2">
      <c r="A314" s="11" t="s">
        <v>4</v>
      </c>
      <c r="B314" s="11" t="s">
        <v>88</v>
      </c>
      <c r="C314" s="12" t="s">
        <v>572</v>
      </c>
      <c r="D314" s="11">
        <v>3048</v>
      </c>
      <c r="E314" s="90" t="s">
        <v>1098</v>
      </c>
      <c r="F314" s="90" t="s">
        <v>636</v>
      </c>
      <c r="G314" s="231">
        <v>52.17</v>
      </c>
      <c r="H314" s="11">
        <v>5</v>
      </c>
    </row>
    <row r="315" spans="1:8" x14ac:dyDescent="0.2">
      <c r="A315" s="11" t="s">
        <v>4</v>
      </c>
      <c r="B315" s="11" t="s">
        <v>88</v>
      </c>
      <c r="C315" s="12" t="s">
        <v>572</v>
      </c>
      <c r="D315" s="11">
        <v>3049</v>
      </c>
      <c r="E315" s="90" t="s">
        <v>116</v>
      </c>
      <c r="F315" s="90" t="s">
        <v>636</v>
      </c>
      <c r="G315" s="231">
        <v>47.39</v>
      </c>
      <c r="H315" s="11">
        <v>5</v>
      </c>
    </row>
    <row r="316" spans="1:8" x14ac:dyDescent="0.2">
      <c r="A316" s="11" t="s">
        <v>4</v>
      </c>
      <c r="B316" s="11" t="s">
        <v>88</v>
      </c>
      <c r="C316" s="12" t="s">
        <v>572</v>
      </c>
      <c r="D316" s="11" t="s">
        <v>117</v>
      </c>
      <c r="E316" s="90" t="s">
        <v>12</v>
      </c>
      <c r="F316" s="90" t="s">
        <v>638</v>
      </c>
      <c r="G316" s="231">
        <v>3.16</v>
      </c>
      <c r="H316" s="11">
        <v>5</v>
      </c>
    </row>
    <row r="317" spans="1:8" x14ac:dyDescent="0.2">
      <c r="A317" s="11" t="s">
        <v>4</v>
      </c>
      <c r="B317" s="11" t="s">
        <v>88</v>
      </c>
      <c r="C317" s="12" t="s">
        <v>572</v>
      </c>
      <c r="D317" s="11">
        <v>3050</v>
      </c>
      <c r="E317" s="90" t="s">
        <v>118</v>
      </c>
      <c r="F317" s="90" t="s">
        <v>636</v>
      </c>
      <c r="G317" s="231">
        <v>16.36</v>
      </c>
      <c r="H317" s="11">
        <v>5</v>
      </c>
    </row>
    <row r="318" spans="1:8" x14ac:dyDescent="0.2">
      <c r="A318" s="11" t="s">
        <v>4</v>
      </c>
      <c r="B318" s="11" t="s">
        <v>88</v>
      </c>
      <c r="C318" s="12" t="s">
        <v>572</v>
      </c>
      <c r="D318" s="11">
        <v>3051</v>
      </c>
      <c r="E318" s="90" t="s">
        <v>119</v>
      </c>
      <c r="F318" s="90" t="s">
        <v>636</v>
      </c>
      <c r="G318" s="231">
        <v>23.27</v>
      </c>
      <c r="H318" s="11">
        <v>5</v>
      </c>
    </row>
    <row r="319" spans="1:8" x14ac:dyDescent="0.2">
      <c r="A319" s="11" t="s">
        <v>4</v>
      </c>
      <c r="B319" s="11" t="s">
        <v>88</v>
      </c>
      <c r="C319" s="12" t="s">
        <v>572</v>
      </c>
      <c r="D319" s="11">
        <v>3052</v>
      </c>
      <c r="E319" s="90" t="s">
        <v>120</v>
      </c>
      <c r="F319" s="90" t="s">
        <v>638</v>
      </c>
      <c r="G319" s="231">
        <v>5.91</v>
      </c>
      <c r="H319" s="11">
        <v>5</v>
      </c>
    </row>
    <row r="320" spans="1:8" x14ac:dyDescent="0.2">
      <c r="A320" s="11" t="s">
        <v>4</v>
      </c>
      <c r="B320" s="11" t="s">
        <v>88</v>
      </c>
      <c r="C320" s="12" t="s">
        <v>572</v>
      </c>
      <c r="D320" s="11">
        <v>3053</v>
      </c>
      <c r="E320" s="90" t="s">
        <v>121</v>
      </c>
      <c r="F320" s="90" t="s">
        <v>636</v>
      </c>
      <c r="G320" s="231">
        <v>11.02</v>
      </c>
      <c r="H320" s="11">
        <v>5</v>
      </c>
    </row>
    <row r="321" spans="1:8" x14ac:dyDescent="0.2">
      <c r="A321" s="11" t="s">
        <v>4</v>
      </c>
      <c r="B321" s="11" t="s">
        <v>88</v>
      </c>
      <c r="C321" s="12" t="s">
        <v>583</v>
      </c>
      <c r="D321" s="11">
        <v>3054</v>
      </c>
      <c r="E321" s="90" t="s">
        <v>122</v>
      </c>
      <c r="F321" s="90" t="s">
        <v>636</v>
      </c>
      <c r="G321" s="231">
        <v>20.21</v>
      </c>
      <c r="H321" s="11">
        <v>4</v>
      </c>
    </row>
    <row r="322" spans="1:8" x14ac:dyDescent="0.2">
      <c r="A322" s="11" t="s">
        <v>4</v>
      </c>
      <c r="B322" s="11" t="s">
        <v>88</v>
      </c>
      <c r="C322" s="12" t="s">
        <v>583</v>
      </c>
      <c r="D322" s="11">
        <v>3055</v>
      </c>
      <c r="E322" s="90" t="s">
        <v>123</v>
      </c>
      <c r="F322" s="90" t="s">
        <v>638</v>
      </c>
      <c r="G322" s="231">
        <v>2.89</v>
      </c>
      <c r="H322" s="11">
        <v>4</v>
      </c>
    </row>
    <row r="323" spans="1:8" x14ac:dyDescent="0.2">
      <c r="A323" s="11" t="s">
        <v>4</v>
      </c>
      <c r="B323" s="11" t="s">
        <v>88</v>
      </c>
      <c r="C323" s="12" t="s">
        <v>583</v>
      </c>
      <c r="D323" s="11">
        <v>3056</v>
      </c>
      <c r="E323" s="90" t="s">
        <v>122</v>
      </c>
      <c r="F323" s="90" t="s">
        <v>636</v>
      </c>
      <c r="G323" s="231">
        <v>19.25</v>
      </c>
      <c r="H323" s="11">
        <v>4</v>
      </c>
    </row>
    <row r="324" spans="1:8" x14ac:dyDescent="0.2">
      <c r="A324" s="11" t="s">
        <v>4</v>
      </c>
      <c r="B324" s="11" t="s">
        <v>88</v>
      </c>
      <c r="C324" s="12" t="s">
        <v>583</v>
      </c>
      <c r="D324" s="11">
        <v>3057</v>
      </c>
      <c r="E324" s="90" t="s">
        <v>123</v>
      </c>
      <c r="F324" s="90" t="s">
        <v>638</v>
      </c>
      <c r="G324" s="231">
        <v>2.89</v>
      </c>
      <c r="H324" s="11">
        <v>4</v>
      </c>
    </row>
    <row r="325" spans="1:8" x14ac:dyDescent="0.2">
      <c r="A325" s="11" t="s">
        <v>4</v>
      </c>
      <c r="B325" s="11" t="s">
        <v>88</v>
      </c>
      <c r="C325" s="12" t="s">
        <v>52</v>
      </c>
      <c r="D325" s="11">
        <v>3058</v>
      </c>
      <c r="E325" s="90" t="s">
        <v>122</v>
      </c>
      <c r="F325" s="90" t="s">
        <v>636</v>
      </c>
      <c r="G325" s="231">
        <v>20.43</v>
      </c>
      <c r="H325" s="11">
        <v>4</v>
      </c>
    </row>
    <row r="326" spans="1:8" x14ac:dyDescent="0.2">
      <c r="A326" s="11" t="s">
        <v>4</v>
      </c>
      <c r="B326" s="11" t="s">
        <v>88</v>
      </c>
      <c r="C326" s="12" t="s">
        <v>52</v>
      </c>
      <c r="D326" s="11">
        <v>3059</v>
      </c>
      <c r="E326" s="90" t="s">
        <v>123</v>
      </c>
      <c r="F326" s="90" t="s">
        <v>638</v>
      </c>
      <c r="G326" s="231">
        <v>2.89</v>
      </c>
      <c r="H326" s="11">
        <v>4</v>
      </c>
    </row>
    <row r="327" spans="1:8" x14ac:dyDescent="0.2">
      <c r="A327" s="11" t="s">
        <v>4</v>
      </c>
      <c r="B327" s="11" t="s">
        <v>88</v>
      </c>
      <c r="C327" s="12" t="s">
        <v>52</v>
      </c>
      <c r="D327" s="11">
        <v>3060</v>
      </c>
      <c r="E327" s="90" t="s">
        <v>122</v>
      </c>
      <c r="F327" s="90" t="s">
        <v>636</v>
      </c>
      <c r="G327" s="231">
        <v>20.399999999999999</v>
      </c>
      <c r="H327" s="11">
        <v>4</v>
      </c>
    </row>
    <row r="328" spans="1:8" x14ac:dyDescent="0.2">
      <c r="A328" s="11" t="s">
        <v>4</v>
      </c>
      <c r="B328" s="11" t="s">
        <v>88</v>
      </c>
      <c r="C328" s="12" t="s">
        <v>52</v>
      </c>
      <c r="D328" s="11">
        <v>3061</v>
      </c>
      <c r="E328" s="90" t="s">
        <v>123</v>
      </c>
      <c r="F328" s="90" t="s">
        <v>638</v>
      </c>
      <c r="G328" s="231">
        <v>2.89</v>
      </c>
      <c r="H328" s="11">
        <v>4</v>
      </c>
    </row>
    <row r="329" spans="1:8" x14ac:dyDescent="0.2">
      <c r="A329" s="11" t="s">
        <v>4</v>
      </c>
      <c r="B329" s="11" t="s">
        <v>88</v>
      </c>
      <c r="C329" s="12" t="s">
        <v>576</v>
      </c>
      <c r="D329" s="11">
        <v>3062</v>
      </c>
      <c r="E329" s="90" t="s">
        <v>122</v>
      </c>
      <c r="F329" s="90" t="s">
        <v>636</v>
      </c>
      <c r="G329" s="231">
        <v>20.72</v>
      </c>
      <c r="H329" s="11">
        <v>4</v>
      </c>
    </row>
    <row r="330" spans="1:8" x14ac:dyDescent="0.2">
      <c r="A330" s="11" t="s">
        <v>4</v>
      </c>
      <c r="B330" s="11" t="s">
        <v>88</v>
      </c>
      <c r="C330" s="12" t="s">
        <v>576</v>
      </c>
      <c r="D330" s="11">
        <v>3063</v>
      </c>
      <c r="E330" s="90" t="s">
        <v>123</v>
      </c>
      <c r="F330" s="90" t="s">
        <v>638</v>
      </c>
      <c r="G330" s="231">
        <v>2.89</v>
      </c>
      <c r="H330" s="11">
        <v>4</v>
      </c>
    </row>
    <row r="331" spans="1:8" x14ac:dyDescent="0.2">
      <c r="A331" s="11" t="s">
        <v>4</v>
      </c>
      <c r="B331" s="11" t="s">
        <v>88</v>
      </c>
      <c r="C331" s="12" t="s">
        <v>576</v>
      </c>
      <c r="D331" s="11">
        <v>3064</v>
      </c>
      <c r="E331" s="90" t="s">
        <v>122</v>
      </c>
      <c r="F331" s="90" t="s">
        <v>636</v>
      </c>
      <c r="G331" s="231">
        <v>18.64</v>
      </c>
      <c r="H331" s="11">
        <v>4</v>
      </c>
    </row>
    <row r="332" spans="1:8" x14ac:dyDescent="0.2">
      <c r="A332" s="11" t="s">
        <v>4</v>
      </c>
      <c r="B332" s="11" t="s">
        <v>88</v>
      </c>
      <c r="C332" s="12" t="s">
        <v>576</v>
      </c>
      <c r="D332" s="11">
        <v>3065</v>
      </c>
      <c r="E332" s="90" t="s">
        <v>123</v>
      </c>
      <c r="F332" s="90" t="s">
        <v>638</v>
      </c>
      <c r="G332" s="231">
        <v>4.97</v>
      </c>
      <c r="H332" s="11">
        <v>4</v>
      </c>
    </row>
    <row r="333" spans="1:8" x14ac:dyDescent="0.2">
      <c r="A333" s="11" t="s">
        <v>4</v>
      </c>
      <c r="B333" s="11" t="s">
        <v>88</v>
      </c>
      <c r="C333" s="12" t="s">
        <v>567</v>
      </c>
      <c r="D333" s="11">
        <v>3066</v>
      </c>
      <c r="E333" s="90" t="s">
        <v>12</v>
      </c>
      <c r="F333" s="90" t="s">
        <v>638</v>
      </c>
      <c r="G333" s="231">
        <v>3.33</v>
      </c>
      <c r="H333" s="11">
        <v>12</v>
      </c>
    </row>
    <row r="334" spans="1:8" x14ac:dyDescent="0.2">
      <c r="A334" s="11" t="s">
        <v>4</v>
      </c>
      <c r="B334" s="11" t="s">
        <v>88</v>
      </c>
      <c r="C334" s="12" t="s">
        <v>576</v>
      </c>
      <c r="D334" s="11">
        <v>3068</v>
      </c>
      <c r="E334" s="90" t="s">
        <v>122</v>
      </c>
      <c r="F334" s="90" t="s">
        <v>636</v>
      </c>
      <c r="G334" s="231">
        <v>20.73</v>
      </c>
      <c r="H334" s="11">
        <v>4</v>
      </c>
    </row>
    <row r="335" spans="1:8" x14ac:dyDescent="0.2">
      <c r="A335" s="11" t="s">
        <v>4</v>
      </c>
      <c r="B335" s="11" t="s">
        <v>88</v>
      </c>
      <c r="C335" s="12" t="s">
        <v>567</v>
      </c>
      <c r="D335" s="11">
        <v>3069</v>
      </c>
      <c r="E335" s="90" t="s">
        <v>127</v>
      </c>
      <c r="F335" s="90" t="s">
        <v>636</v>
      </c>
      <c r="G335" s="231">
        <v>4.5599999999999996</v>
      </c>
      <c r="H335" s="11">
        <v>4</v>
      </c>
    </row>
    <row r="336" spans="1:8" x14ac:dyDescent="0.2">
      <c r="A336" s="11" t="s">
        <v>4</v>
      </c>
      <c r="B336" s="11" t="s">
        <v>88</v>
      </c>
      <c r="C336" s="12" t="s">
        <v>567</v>
      </c>
      <c r="D336" s="11" t="s">
        <v>82</v>
      </c>
      <c r="E336" s="90" t="s">
        <v>48</v>
      </c>
      <c r="F336" s="90" t="s">
        <v>638</v>
      </c>
      <c r="G336" s="231">
        <v>31.68</v>
      </c>
      <c r="H336" s="11">
        <v>6</v>
      </c>
    </row>
    <row r="337" spans="1:8" x14ac:dyDescent="0.2">
      <c r="A337" s="11" t="s">
        <v>4</v>
      </c>
      <c r="B337" s="11" t="s">
        <v>88</v>
      </c>
      <c r="C337" s="12" t="s">
        <v>567</v>
      </c>
      <c r="D337" s="11" t="s">
        <v>83</v>
      </c>
      <c r="E337" s="90" t="s">
        <v>50</v>
      </c>
      <c r="F337" s="90" t="s">
        <v>638</v>
      </c>
      <c r="G337" s="231">
        <v>31.73</v>
      </c>
      <c r="H337" s="11">
        <v>6</v>
      </c>
    </row>
    <row r="338" spans="1:8" x14ac:dyDescent="0.2">
      <c r="A338" s="11" t="s">
        <v>4</v>
      </c>
      <c r="B338" s="11" t="s">
        <v>88</v>
      </c>
      <c r="C338" s="12" t="s">
        <v>567</v>
      </c>
      <c r="D338" s="11" t="s">
        <v>125</v>
      </c>
      <c r="E338" s="90" t="s">
        <v>87</v>
      </c>
      <c r="F338" s="90" t="s">
        <v>638</v>
      </c>
      <c r="G338" s="231">
        <v>5.38</v>
      </c>
      <c r="H338" s="11">
        <v>6</v>
      </c>
    </row>
    <row r="339" spans="1:8" x14ac:dyDescent="0.2">
      <c r="A339" s="11" t="s">
        <v>4</v>
      </c>
      <c r="B339" s="11" t="s">
        <v>126</v>
      </c>
      <c r="C339" s="12" t="s">
        <v>567</v>
      </c>
      <c r="D339" s="11">
        <v>4001</v>
      </c>
      <c r="E339" s="90" t="s">
        <v>6</v>
      </c>
      <c r="F339" s="90" t="s">
        <v>636</v>
      </c>
      <c r="G339" s="231">
        <v>23.96</v>
      </c>
      <c r="H339" s="11">
        <v>6</v>
      </c>
    </row>
    <row r="340" spans="1:8" x14ac:dyDescent="0.2">
      <c r="A340" s="11" t="s">
        <v>4</v>
      </c>
      <c r="B340" s="11" t="s">
        <v>126</v>
      </c>
      <c r="C340" s="12" t="s">
        <v>567</v>
      </c>
      <c r="D340" s="11">
        <v>4002</v>
      </c>
      <c r="E340" s="90" t="s">
        <v>6</v>
      </c>
      <c r="F340" s="90" t="s">
        <v>636</v>
      </c>
      <c r="G340" s="231">
        <v>78.81</v>
      </c>
      <c r="H340" s="11">
        <v>6</v>
      </c>
    </row>
    <row r="341" spans="1:8" x14ac:dyDescent="0.2">
      <c r="A341" s="11" t="s">
        <v>4</v>
      </c>
      <c r="B341" s="11" t="s">
        <v>126</v>
      </c>
      <c r="C341" s="12" t="s">
        <v>567</v>
      </c>
      <c r="D341" s="11">
        <v>4003</v>
      </c>
      <c r="E341" s="90" t="s">
        <v>11</v>
      </c>
      <c r="F341" s="90" t="s">
        <v>638</v>
      </c>
      <c r="G341" s="231">
        <v>10.14</v>
      </c>
      <c r="H341" s="11">
        <v>13</v>
      </c>
    </row>
    <row r="342" spans="1:8" x14ac:dyDescent="0.2">
      <c r="A342" s="11" t="s">
        <v>4</v>
      </c>
      <c r="B342" s="11" t="s">
        <v>126</v>
      </c>
      <c r="C342" s="12" t="s">
        <v>581</v>
      </c>
      <c r="D342" s="11">
        <v>4004</v>
      </c>
      <c r="E342" s="90" t="s">
        <v>122</v>
      </c>
      <c r="F342" s="90" t="s">
        <v>636</v>
      </c>
      <c r="G342" s="231">
        <v>17.760000000000002</v>
      </c>
      <c r="H342" s="11">
        <v>4</v>
      </c>
    </row>
    <row r="343" spans="1:8" x14ac:dyDescent="0.2">
      <c r="A343" s="11" t="s">
        <v>4</v>
      </c>
      <c r="B343" s="11" t="s">
        <v>126</v>
      </c>
      <c r="C343" s="12" t="s">
        <v>581</v>
      </c>
      <c r="D343" s="11">
        <v>4005</v>
      </c>
      <c r="E343" s="90" t="s">
        <v>123</v>
      </c>
      <c r="F343" s="90" t="s">
        <v>638</v>
      </c>
      <c r="G343" s="231">
        <v>2.89</v>
      </c>
      <c r="H343" s="11">
        <v>4</v>
      </c>
    </row>
    <row r="344" spans="1:8" x14ac:dyDescent="0.2">
      <c r="A344" s="11" t="s">
        <v>4</v>
      </c>
      <c r="B344" s="11" t="s">
        <v>126</v>
      </c>
      <c r="C344" s="12" t="s">
        <v>581</v>
      </c>
      <c r="D344" s="11">
        <v>4006</v>
      </c>
      <c r="E344" s="90" t="s">
        <v>122</v>
      </c>
      <c r="F344" s="90" t="s">
        <v>636</v>
      </c>
      <c r="G344" s="231">
        <v>15.72</v>
      </c>
      <c r="H344" s="11">
        <v>4</v>
      </c>
    </row>
    <row r="345" spans="1:8" x14ac:dyDescent="0.2">
      <c r="A345" s="11" t="s">
        <v>4</v>
      </c>
      <c r="B345" s="11" t="s">
        <v>126</v>
      </c>
      <c r="C345" s="12" t="s">
        <v>581</v>
      </c>
      <c r="D345" s="11">
        <v>4007</v>
      </c>
      <c r="E345" s="90" t="s">
        <v>123</v>
      </c>
      <c r="F345" s="90" t="s">
        <v>638</v>
      </c>
      <c r="G345" s="231">
        <v>2.89</v>
      </c>
      <c r="H345" s="11">
        <v>4</v>
      </c>
    </row>
    <row r="346" spans="1:8" x14ac:dyDescent="0.2">
      <c r="A346" s="11" t="s">
        <v>4</v>
      </c>
      <c r="B346" s="11" t="s">
        <v>126</v>
      </c>
      <c r="C346" s="12" t="s">
        <v>578</v>
      </c>
      <c r="D346" s="11">
        <v>4008</v>
      </c>
      <c r="E346" s="90" t="s">
        <v>274</v>
      </c>
      <c r="F346" s="90" t="s">
        <v>636</v>
      </c>
      <c r="G346" s="231">
        <v>15.73</v>
      </c>
      <c r="H346" s="11">
        <v>4</v>
      </c>
    </row>
    <row r="347" spans="1:8" x14ac:dyDescent="0.2">
      <c r="A347" s="11" t="s">
        <v>4</v>
      </c>
      <c r="B347" s="11" t="s">
        <v>126</v>
      </c>
      <c r="C347" s="12" t="s">
        <v>578</v>
      </c>
      <c r="D347" s="11">
        <v>4009</v>
      </c>
      <c r="E347" s="90" t="s">
        <v>123</v>
      </c>
      <c r="F347" s="90" t="s">
        <v>638</v>
      </c>
      <c r="G347" s="231">
        <v>2.89</v>
      </c>
      <c r="H347" s="11">
        <v>4</v>
      </c>
    </row>
    <row r="348" spans="1:8" x14ac:dyDescent="0.2">
      <c r="A348" s="11" t="s">
        <v>4</v>
      </c>
      <c r="B348" s="11" t="s">
        <v>126</v>
      </c>
      <c r="C348" s="12" t="s">
        <v>578</v>
      </c>
      <c r="D348" s="11">
        <v>4010</v>
      </c>
      <c r="E348" s="90" t="s">
        <v>122</v>
      </c>
      <c r="F348" s="90" t="s">
        <v>636</v>
      </c>
      <c r="G348" s="231">
        <v>17.73</v>
      </c>
      <c r="H348" s="11">
        <v>4</v>
      </c>
    </row>
    <row r="349" spans="1:8" x14ac:dyDescent="0.2">
      <c r="A349" s="11" t="s">
        <v>4</v>
      </c>
      <c r="B349" s="11" t="s">
        <v>126</v>
      </c>
      <c r="C349" s="12" t="s">
        <v>578</v>
      </c>
      <c r="D349" s="11">
        <v>4011</v>
      </c>
      <c r="E349" s="90" t="s">
        <v>123</v>
      </c>
      <c r="F349" s="90" t="s">
        <v>638</v>
      </c>
      <c r="G349" s="231">
        <v>2.89</v>
      </c>
      <c r="H349" s="11">
        <v>4</v>
      </c>
    </row>
    <row r="350" spans="1:8" x14ac:dyDescent="0.2">
      <c r="A350" s="11" t="s">
        <v>4</v>
      </c>
      <c r="B350" s="11" t="s">
        <v>126</v>
      </c>
      <c r="C350" s="12" t="s">
        <v>567</v>
      </c>
      <c r="D350" s="11">
        <v>4012</v>
      </c>
      <c r="E350" s="90" t="s">
        <v>124</v>
      </c>
      <c r="F350" s="90" t="s">
        <v>636</v>
      </c>
      <c r="G350" s="231">
        <v>38.08</v>
      </c>
      <c r="H350" s="11">
        <v>8</v>
      </c>
    </row>
    <row r="351" spans="1:8" x14ac:dyDescent="0.2">
      <c r="A351" s="11" t="s">
        <v>4</v>
      </c>
      <c r="B351" s="11" t="s">
        <v>126</v>
      </c>
      <c r="C351" s="12" t="s">
        <v>577</v>
      </c>
      <c r="D351" s="11">
        <v>4013</v>
      </c>
      <c r="E351" s="90" t="s">
        <v>680</v>
      </c>
      <c r="F351" s="90" t="s">
        <v>636</v>
      </c>
      <c r="G351" s="231">
        <v>39.82</v>
      </c>
      <c r="H351" s="11">
        <v>9</v>
      </c>
    </row>
    <row r="352" spans="1:8" x14ac:dyDescent="0.2">
      <c r="A352" s="11" t="s">
        <v>4</v>
      </c>
      <c r="B352" s="11" t="s">
        <v>126</v>
      </c>
      <c r="C352" s="12" t="s">
        <v>577</v>
      </c>
      <c r="D352" s="11">
        <v>4014</v>
      </c>
      <c r="E352" s="90" t="s">
        <v>680</v>
      </c>
      <c r="F352" s="90" t="s">
        <v>636</v>
      </c>
      <c r="G352" s="231">
        <v>39.5</v>
      </c>
      <c r="H352" s="11">
        <v>9</v>
      </c>
    </row>
    <row r="353" spans="1:9" x14ac:dyDescent="0.2">
      <c r="A353" s="11" t="s">
        <v>4</v>
      </c>
      <c r="B353" s="11" t="s">
        <v>126</v>
      </c>
      <c r="C353" s="12" t="s">
        <v>575</v>
      </c>
      <c r="D353" s="11">
        <v>4015</v>
      </c>
      <c r="E353" s="90" t="s">
        <v>274</v>
      </c>
      <c r="F353" s="90" t="s">
        <v>636</v>
      </c>
      <c r="G353" s="231">
        <v>18.350000000000001</v>
      </c>
      <c r="H353" s="11">
        <v>4</v>
      </c>
      <c r="I353" s="3"/>
    </row>
    <row r="354" spans="1:9" x14ac:dyDescent="0.2">
      <c r="A354" s="11" t="s">
        <v>4</v>
      </c>
      <c r="B354" s="11" t="s">
        <v>126</v>
      </c>
      <c r="C354" s="12" t="s">
        <v>575</v>
      </c>
      <c r="D354" s="11">
        <v>4016</v>
      </c>
      <c r="E354" s="90" t="s">
        <v>123</v>
      </c>
      <c r="F354" s="90" t="s">
        <v>638</v>
      </c>
      <c r="G354" s="231">
        <v>3.1</v>
      </c>
      <c r="H354" s="11">
        <v>4</v>
      </c>
      <c r="I354" s="3"/>
    </row>
    <row r="355" spans="1:9" x14ac:dyDescent="0.2">
      <c r="A355" s="11" t="s">
        <v>4</v>
      </c>
      <c r="B355" s="11" t="s">
        <v>126</v>
      </c>
      <c r="C355" s="12" t="s">
        <v>52</v>
      </c>
      <c r="D355" s="11">
        <v>4017</v>
      </c>
      <c r="E355" s="90" t="s">
        <v>274</v>
      </c>
      <c r="F355" s="90" t="s">
        <v>636</v>
      </c>
      <c r="G355" s="231">
        <v>10.34</v>
      </c>
      <c r="H355" s="11">
        <v>4</v>
      </c>
      <c r="I355" s="3"/>
    </row>
    <row r="356" spans="1:9" x14ac:dyDescent="0.2">
      <c r="A356" s="11" t="s">
        <v>4</v>
      </c>
      <c r="B356" s="11" t="s">
        <v>126</v>
      </c>
      <c r="C356" s="12" t="s">
        <v>567</v>
      </c>
      <c r="D356" s="11">
        <v>4018</v>
      </c>
      <c r="E356" s="90" t="s">
        <v>127</v>
      </c>
      <c r="F356" s="90" t="s">
        <v>636</v>
      </c>
      <c r="G356" s="231">
        <v>5.45</v>
      </c>
      <c r="H356" s="11">
        <v>4</v>
      </c>
      <c r="I356" s="3"/>
    </row>
    <row r="357" spans="1:9" x14ac:dyDescent="0.2">
      <c r="A357" s="11" t="s">
        <v>4</v>
      </c>
      <c r="B357" s="11" t="s">
        <v>126</v>
      </c>
      <c r="C357" s="12" t="s">
        <v>575</v>
      </c>
      <c r="D357" s="11">
        <v>4020</v>
      </c>
      <c r="E357" s="90" t="s">
        <v>122</v>
      </c>
      <c r="F357" s="90" t="s">
        <v>636</v>
      </c>
      <c r="G357" s="231">
        <v>18.64</v>
      </c>
      <c r="H357" s="11">
        <v>4</v>
      </c>
      <c r="I357" s="3"/>
    </row>
    <row r="358" spans="1:9" x14ac:dyDescent="0.2">
      <c r="A358" s="11" t="s">
        <v>4</v>
      </c>
      <c r="B358" s="11" t="s">
        <v>126</v>
      </c>
      <c r="C358" s="12" t="s">
        <v>575</v>
      </c>
      <c r="D358" s="11">
        <v>4021</v>
      </c>
      <c r="E358" s="90" t="s">
        <v>123</v>
      </c>
      <c r="F358" s="90" t="s">
        <v>638</v>
      </c>
      <c r="G358" s="231">
        <v>4.9400000000000004</v>
      </c>
      <c r="H358" s="11">
        <v>4</v>
      </c>
      <c r="I358" s="3"/>
    </row>
    <row r="359" spans="1:9" x14ac:dyDescent="0.2">
      <c r="A359" s="11" t="s">
        <v>4</v>
      </c>
      <c r="B359" s="11" t="s">
        <v>126</v>
      </c>
      <c r="C359" s="12" t="s">
        <v>567</v>
      </c>
      <c r="D359" s="11">
        <v>4022</v>
      </c>
      <c r="E359" s="90" t="s">
        <v>12</v>
      </c>
      <c r="F359" s="90" t="s">
        <v>638</v>
      </c>
      <c r="G359" s="231">
        <v>3.33</v>
      </c>
      <c r="H359" s="11">
        <v>12</v>
      </c>
      <c r="I359" s="3"/>
    </row>
    <row r="360" spans="1:9" x14ac:dyDescent="0.2">
      <c r="A360" s="11" t="s">
        <v>4</v>
      </c>
      <c r="B360" s="11" t="s">
        <v>126</v>
      </c>
      <c r="C360" s="12" t="s">
        <v>575</v>
      </c>
      <c r="D360" s="11">
        <v>4023</v>
      </c>
      <c r="E360" s="90" t="s">
        <v>122</v>
      </c>
      <c r="F360" s="90" t="s">
        <v>636</v>
      </c>
      <c r="G360" s="231">
        <v>20.72</v>
      </c>
      <c r="H360" s="11">
        <v>4</v>
      </c>
      <c r="I360" s="3"/>
    </row>
    <row r="361" spans="1:9" x14ac:dyDescent="0.2">
      <c r="A361" s="11" t="s">
        <v>4</v>
      </c>
      <c r="B361" s="11" t="s">
        <v>126</v>
      </c>
      <c r="C361" s="12" t="s">
        <v>575</v>
      </c>
      <c r="D361" s="11">
        <v>4024</v>
      </c>
      <c r="E361" s="90" t="s">
        <v>123</v>
      </c>
      <c r="F361" s="90" t="s">
        <v>638</v>
      </c>
      <c r="G361" s="231">
        <v>2.89</v>
      </c>
      <c r="H361" s="11">
        <v>4</v>
      </c>
      <c r="I361" s="3"/>
    </row>
    <row r="362" spans="1:9" x14ac:dyDescent="0.2">
      <c r="A362" s="11" t="s">
        <v>4</v>
      </c>
      <c r="B362" s="11" t="s">
        <v>126</v>
      </c>
      <c r="C362" s="12" t="s">
        <v>39</v>
      </c>
      <c r="D362" s="11">
        <v>4025</v>
      </c>
      <c r="E362" s="90" t="s">
        <v>274</v>
      </c>
      <c r="F362" s="90" t="s">
        <v>636</v>
      </c>
      <c r="G362" s="231">
        <v>20.43</v>
      </c>
      <c r="H362" s="11">
        <v>4</v>
      </c>
      <c r="I362" s="3"/>
    </row>
    <row r="363" spans="1:9" x14ac:dyDescent="0.2">
      <c r="A363" s="11" t="s">
        <v>4</v>
      </c>
      <c r="B363" s="11" t="s">
        <v>126</v>
      </c>
      <c r="C363" s="12" t="s">
        <v>39</v>
      </c>
      <c r="D363" s="11">
        <v>4026</v>
      </c>
      <c r="E363" s="90" t="s">
        <v>123</v>
      </c>
      <c r="F363" s="90" t="s">
        <v>638</v>
      </c>
      <c r="G363" s="231">
        <v>2.89</v>
      </c>
      <c r="H363" s="11">
        <v>4</v>
      </c>
      <c r="I363" s="3"/>
    </row>
    <row r="364" spans="1:9" x14ac:dyDescent="0.2">
      <c r="A364" s="11" t="s">
        <v>4</v>
      </c>
      <c r="B364" s="11" t="s">
        <v>126</v>
      </c>
      <c r="C364" s="12" t="s">
        <v>39</v>
      </c>
      <c r="D364" s="11">
        <v>4027</v>
      </c>
      <c r="E364" s="90" t="s">
        <v>122</v>
      </c>
      <c r="F364" s="90" t="s">
        <v>636</v>
      </c>
      <c r="G364" s="231">
        <v>20.420000000000002</v>
      </c>
      <c r="H364" s="11">
        <v>4</v>
      </c>
      <c r="I364" s="3"/>
    </row>
    <row r="365" spans="1:9" x14ac:dyDescent="0.2">
      <c r="A365" s="11" t="s">
        <v>4</v>
      </c>
      <c r="B365" s="11" t="s">
        <v>126</v>
      </c>
      <c r="C365" s="12" t="s">
        <v>39</v>
      </c>
      <c r="D365" s="11">
        <v>4028</v>
      </c>
      <c r="E365" s="90" t="s">
        <v>123</v>
      </c>
      <c r="F365" s="90" t="s">
        <v>638</v>
      </c>
      <c r="G365" s="231">
        <v>2.89</v>
      </c>
      <c r="H365" s="11">
        <v>4</v>
      </c>
      <c r="I365" s="3"/>
    </row>
    <row r="366" spans="1:9" x14ac:dyDescent="0.2">
      <c r="A366" s="11" t="s">
        <v>4</v>
      </c>
      <c r="B366" s="11" t="s">
        <v>126</v>
      </c>
      <c r="C366" s="12" t="s">
        <v>579</v>
      </c>
      <c r="D366" s="11">
        <v>4029</v>
      </c>
      <c r="E366" s="90" t="s">
        <v>122</v>
      </c>
      <c r="F366" s="90" t="s">
        <v>636</v>
      </c>
      <c r="G366" s="231">
        <v>19.3</v>
      </c>
      <c r="H366" s="11">
        <v>4</v>
      </c>
      <c r="I366" s="3"/>
    </row>
    <row r="367" spans="1:9" x14ac:dyDescent="0.2">
      <c r="A367" s="11" t="s">
        <v>4</v>
      </c>
      <c r="B367" s="11" t="s">
        <v>126</v>
      </c>
      <c r="C367" s="12" t="s">
        <v>579</v>
      </c>
      <c r="D367" s="11">
        <v>4030</v>
      </c>
      <c r="E367" s="90" t="s">
        <v>123</v>
      </c>
      <c r="F367" s="90" t="s">
        <v>638</v>
      </c>
      <c r="G367" s="231">
        <v>2.89</v>
      </c>
      <c r="H367" s="11">
        <v>4</v>
      </c>
      <c r="I367" s="3"/>
    </row>
    <row r="368" spans="1:9" x14ac:dyDescent="0.2">
      <c r="A368" s="11" t="s">
        <v>4</v>
      </c>
      <c r="B368" s="11" t="s">
        <v>126</v>
      </c>
      <c r="C368" s="12" t="s">
        <v>579</v>
      </c>
      <c r="D368" s="11">
        <v>4031</v>
      </c>
      <c r="E368" s="90" t="s">
        <v>274</v>
      </c>
      <c r="F368" s="90" t="s">
        <v>636</v>
      </c>
      <c r="G368" s="231">
        <v>20.21</v>
      </c>
      <c r="H368" s="11">
        <v>4</v>
      </c>
      <c r="I368" s="3"/>
    </row>
    <row r="369" spans="1:9" x14ac:dyDescent="0.2">
      <c r="A369" s="11" t="s">
        <v>4</v>
      </c>
      <c r="B369" s="11" t="s">
        <v>126</v>
      </c>
      <c r="C369" s="12" t="s">
        <v>579</v>
      </c>
      <c r="D369" s="11">
        <v>4032</v>
      </c>
      <c r="E369" s="90" t="s">
        <v>123</v>
      </c>
      <c r="F369" s="90" t="s">
        <v>638</v>
      </c>
      <c r="G369" s="231">
        <v>2.89</v>
      </c>
      <c r="H369" s="11">
        <v>4</v>
      </c>
      <c r="I369" s="3"/>
    </row>
    <row r="370" spans="1:9" x14ac:dyDescent="0.2">
      <c r="A370" s="11" t="s">
        <v>4</v>
      </c>
      <c r="B370" s="11" t="s">
        <v>126</v>
      </c>
      <c r="C370" s="12" t="s">
        <v>567</v>
      </c>
      <c r="D370" s="11" t="s">
        <v>82</v>
      </c>
      <c r="E370" s="90" t="s">
        <v>48</v>
      </c>
      <c r="F370" s="90" t="s">
        <v>638</v>
      </c>
      <c r="G370" s="231">
        <v>31.68</v>
      </c>
      <c r="H370" s="11">
        <v>6</v>
      </c>
      <c r="I370" s="3"/>
    </row>
    <row r="371" spans="1:9" x14ac:dyDescent="0.2">
      <c r="A371" s="11" t="s">
        <v>4</v>
      </c>
      <c r="B371" s="11" t="s">
        <v>126</v>
      </c>
      <c r="C371" s="12" t="s">
        <v>567</v>
      </c>
      <c r="D371" s="11" t="s">
        <v>83</v>
      </c>
      <c r="E371" s="90" t="s">
        <v>50</v>
      </c>
      <c r="F371" s="90" t="s">
        <v>638</v>
      </c>
      <c r="G371" s="231">
        <v>31.73</v>
      </c>
      <c r="H371" s="11">
        <v>6</v>
      </c>
      <c r="I371" s="3"/>
    </row>
    <row r="372" spans="1:9" x14ac:dyDescent="0.2">
      <c r="A372" s="11" t="s">
        <v>4</v>
      </c>
      <c r="B372" s="11" t="s">
        <v>126</v>
      </c>
      <c r="C372" s="12" t="s">
        <v>567</v>
      </c>
      <c r="D372" s="11" t="s">
        <v>128</v>
      </c>
      <c r="E372" s="90" t="s">
        <v>85</v>
      </c>
      <c r="F372" s="90" t="s">
        <v>638</v>
      </c>
      <c r="G372" s="231">
        <v>5.89</v>
      </c>
      <c r="H372" s="11">
        <v>6</v>
      </c>
      <c r="I372" s="3"/>
    </row>
    <row r="373" spans="1:9" x14ac:dyDescent="0.2">
      <c r="A373" s="11" t="s">
        <v>4</v>
      </c>
      <c r="B373" s="11" t="s">
        <v>126</v>
      </c>
      <c r="C373" s="12" t="s">
        <v>567</v>
      </c>
      <c r="D373" s="11" t="s">
        <v>125</v>
      </c>
      <c r="E373" s="90" t="s">
        <v>87</v>
      </c>
      <c r="F373" s="90" t="s">
        <v>638</v>
      </c>
      <c r="G373" s="231">
        <v>5.46</v>
      </c>
      <c r="H373" s="11">
        <v>6</v>
      </c>
      <c r="I373" s="3"/>
    </row>
    <row r="374" spans="1:9" x14ac:dyDescent="0.2">
      <c r="A374" s="11" t="s">
        <v>129</v>
      </c>
      <c r="B374" s="11" t="s">
        <v>5</v>
      </c>
      <c r="C374" s="12" t="s">
        <v>567</v>
      </c>
      <c r="D374" s="11">
        <v>100</v>
      </c>
      <c r="E374" s="90" t="s">
        <v>130</v>
      </c>
      <c r="F374" s="90" t="s">
        <v>636</v>
      </c>
      <c r="G374" s="231">
        <v>97.67</v>
      </c>
      <c r="H374" s="11">
        <v>6</v>
      </c>
      <c r="I374" s="3"/>
    </row>
    <row r="375" spans="1:9" x14ac:dyDescent="0.2">
      <c r="A375" s="11" t="s">
        <v>129</v>
      </c>
      <c r="B375" s="11" t="s">
        <v>5</v>
      </c>
      <c r="C375" s="12" t="s">
        <v>567</v>
      </c>
      <c r="D375" s="11">
        <v>101</v>
      </c>
      <c r="E375" s="90" t="s">
        <v>131</v>
      </c>
      <c r="F375" s="90" t="s">
        <v>638</v>
      </c>
      <c r="G375" s="231">
        <v>20.09</v>
      </c>
      <c r="H375" s="11">
        <v>6</v>
      </c>
      <c r="I375" s="3"/>
    </row>
    <row r="376" spans="1:9" x14ac:dyDescent="0.2">
      <c r="A376" s="11" t="s">
        <v>129</v>
      </c>
      <c r="B376" s="11" t="s">
        <v>5</v>
      </c>
      <c r="C376" s="12" t="s">
        <v>567</v>
      </c>
      <c r="D376" s="11">
        <v>102</v>
      </c>
      <c r="E376" s="90" t="s">
        <v>12</v>
      </c>
      <c r="F376" s="90" t="s">
        <v>638</v>
      </c>
      <c r="G376" s="231">
        <v>3.35</v>
      </c>
      <c r="H376" s="11">
        <v>12</v>
      </c>
      <c r="I376" s="3"/>
    </row>
    <row r="377" spans="1:9" x14ac:dyDescent="0.2">
      <c r="A377" s="11" t="s">
        <v>129</v>
      </c>
      <c r="B377" s="11" t="s">
        <v>5</v>
      </c>
      <c r="C377" s="12" t="s">
        <v>567</v>
      </c>
      <c r="D377" s="11">
        <v>103</v>
      </c>
      <c r="E377" s="90" t="s">
        <v>743</v>
      </c>
      <c r="F377" s="90" t="s">
        <v>638</v>
      </c>
      <c r="G377" s="231">
        <v>3.22</v>
      </c>
      <c r="H377" s="11">
        <v>6</v>
      </c>
      <c r="I377" s="3"/>
    </row>
    <row r="378" spans="1:9" x14ac:dyDescent="0.2">
      <c r="A378" s="11" t="s">
        <v>129</v>
      </c>
      <c r="B378" s="11" t="s">
        <v>5</v>
      </c>
      <c r="C378" s="12" t="s">
        <v>567</v>
      </c>
      <c r="D378" s="11">
        <v>104</v>
      </c>
      <c r="E378" s="90" t="s">
        <v>132</v>
      </c>
      <c r="F378" s="90" t="s">
        <v>638</v>
      </c>
      <c r="G378" s="231">
        <v>17.89</v>
      </c>
      <c r="H378" s="11">
        <v>6</v>
      </c>
      <c r="I378" s="3"/>
    </row>
    <row r="379" spans="1:9" x14ac:dyDescent="0.2">
      <c r="A379" s="11" t="s">
        <v>129</v>
      </c>
      <c r="B379" s="11" t="s">
        <v>5</v>
      </c>
      <c r="C379" s="12" t="s">
        <v>579</v>
      </c>
      <c r="D379" s="11">
        <v>105</v>
      </c>
      <c r="E379" s="90" t="s">
        <v>133</v>
      </c>
      <c r="F379" s="90" t="s">
        <v>636</v>
      </c>
      <c r="G379" s="231">
        <v>50</v>
      </c>
      <c r="H379" s="11">
        <v>6</v>
      </c>
      <c r="I379" s="3"/>
    </row>
    <row r="380" spans="1:9" x14ac:dyDescent="0.2">
      <c r="A380" s="11" t="s">
        <v>129</v>
      </c>
      <c r="B380" s="11" t="s">
        <v>5</v>
      </c>
      <c r="C380" s="12" t="s">
        <v>581</v>
      </c>
      <c r="D380" s="11">
        <v>105</v>
      </c>
      <c r="E380" s="90" t="s">
        <v>133</v>
      </c>
      <c r="F380" s="90" t="s">
        <v>636</v>
      </c>
      <c r="G380" s="231">
        <v>50</v>
      </c>
      <c r="H380" s="11">
        <v>6</v>
      </c>
    </row>
    <row r="381" spans="1:9" x14ac:dyDescent="0.2">
      <c r="A381" s="11" t="s">
        <v>129</v>
      </c>
      <c r="B381" s="11" t="s">
        <v>5</v>
      </c>
      <c r="C381" s="12" t="s">
        <v>578</v>
      </c>
      <c r="D381" s="11">
        <v>106</v>
      </c>
      <c r="E381" s="90" t="s">
        <v>134</v>
      </c>
      <c r="F381" s="90" t="s">
        <v>636</v>
      </c>
      <c r="G381" s="231">
        <v>38.299999999999997</v>
      </c>
      <c r="H381" s="11">
        <v>6</v>
      </c>
    </row>
    <row r="382" spans="1:9" x14ac:dyDescent="0.2">
      <c r="A382" s="11" t="s">
        <v>129</v>
      </c>
      <c r="B382" s="11" t="s">
        <v>5</v>
      </c>
      <c r="C382" s="12" t="s">
        <v>579</v>
      </c>
      <c r="D382" s="11">
        <v>107</v>
      </c>
      <c r="E382" s="90" t="s">
        <v>700</v>
      </c>
      <c r="F382" s="90" t="s">
        <v>636</v>
      </c>
      <c r="G382" s="231">
        <v>20.34</v>
      </c>
      <c r="H382" s="11">
        <v>2</v>
      </c>
    </row>
    <row r="383" spans="1:9" x14ac:dyDescent="0.2">
      <c r="A383" s="11" t="s">
        <v>129</v>
      </c>
      <c r="B383" s="11" t="s">
        <v>5</v>
      </c>
      <c r="C383" s="12" t="s">
        <v>579</v>
      </c>
      <c r="D383" s="11">
        <v>108</v>
      </c>
      <c r="E383" s="90" t="s">
        <v>700</v>
      </c>
      <c r="F383" s="90" t="s">
        <v>636</v>
      </c>
      <c r="G383" s="231">
        <v>20.22</v>
      </c>
      <c r="H383" s="11">
        <v>2</v>
      </c>
    </row>
    <row r="384" spans="1:9" x14ac:dyDescent="0.2">
      <c r="A384" s="11" t="s">
        <v>129</v>
      </c>
      <c r="B384" s="11" t="s">
        <v>5</v>
      </c>
      <c r="C384" s="12" t="s">
        <v>579</v>
      </c>
      <c r="D384" s="11">
        <v>109</v>
      </c>
      <c r="E384" s="90" t="s">
        <v>702</v>
      </c>
      <c r="F384" s="90" t="s">
        <v>636</v>
      </c>
      <c r="G384" s="231">
        <v>20.14</v>
      </c>
      <c r="H384" s="11">
        <v>2</v>
      </c>
    </row>
    <row r="385" spans="1:8" x14ac:dyDescent="0.2">
      <c r="A385" s="11" t="s">
        <v>129</v>
      </c>
      <c r="B385" s="11" t="s">
        <v>5</v>
      </c>
      <c r="C385" s="12" t="s">
        <v>52</v>
      </c>
      <c r="D385" s="11">
        <v>110</v>
      </c>
      <c r="E385" s="90" t="s">
        <v>701</v>
      </c>
      <c r="F385" s="90" t="s">
        <v>636</v>
      </c>
      <c r="G385" s="231">
        <v>20.2</v>
      </c>
      <c r="H385" s="11">
        <v>2</v>
      </c>
    </row>
    <row r="386" spans="1:8" x14ac:dyDescent="0.2">
      <c r="A386" s="11" t="s">
        <v>129</v>
      </c>
      <c r="B386" s="11" t="s">
        <v>5</v>
      </c>
      <c r="C386" s="12" t="s">
        <v>578</v>
      </c>
      <c r="D386" s="11">
        <v>111</v>
      </c>
      <c r="E386" s="90" t="s">
        <v>135</v>
      </c>
      <c r="F386" s="90" t="s">
        <v>636</v>
      </c>
      <c r="G386" s="231">
        <v>20.350000000000001</v>
      </c>
      <c r="H386" s="11">
        <v>2</v>
      </c>
    </row>
    <row r="387" spans="1:8" x14ac:dyDescent="0.2">
      <c r="A387" s="11" t="s">
        <v>129</v>
      </c>
      <c r="B387" s="11" t="s">
        <v>5</v>
      </c>
      <c r="C387" s="12" t="s">
        <v>578</v>
      </c>
      <c r="D387" s="11">
        <v>112</v>
      </c>
      <c r="E387" s="90" t="s">
        <v>135</v>
      </c>
      <c r="F387" s="90" t="s">
        <v>636</v>
      </c>
      <c r="G387" s="231">
        <v>22.05</v>
      </c>
      <c r="H387" s="11">
        <v>2</v>
      </c>
    </row>
    <row r="388" spans="1:8" x14ac:dyDescent="0.2">
      <c r="A388" s="11" t="s">
        <v>129</v>
      </c>
      <c r="B388" s="11" t="s">
        <v>5</v>
      </c>
      <c r="C388" s="12" t="s">
        <v>578</v>
      </c>
      <c r="D388" s="11">
        <v>113</v>
      </c>
      <c r="E388" s="90" t="s">
        <v>135</v>
      </c>
      <c r="F388" s="90" t="s">
        <v>636</v>
      </c>
      <c r="G388" s="231">
        <v>24.4</v>
      </c>
      <c r="H388" s="11">
        <v>2</v>
      </c>
    </row>
    <row r="389" spans="1:8" x14ac:dyDescent="0.2">
      <c r="A389" s="11" t="s">
        <v>129</v>
      </c>
      <c r="B389" s="11" t="s">
        <v>5</v>
      </c>
      <c r="C389" s="12" t="s">
        <v>578</v>
      </c>
      <c r="D389" s="11">
        <v>114</v>
      </c>
      <c r="E389" s="90" t="s">
        <v>1074</v>
      </c>
      <c r="F389" s="90" t="s">
        <v>638</v>
      </c>
      <c r="G389" s="231">
        <v>6.14</v>
      </c>
      <c r="H389" s="11">
        <v>2</v>
      </c>
    </row>
    <row r="390" spans="1:8" x14ac:dyDescent="0.2">
      <c r="A390" s="11" t="s">
        <v>129</v>
      </c>
      <c r="B390" s="11" t="s">
        <v>5</v>
      </c>
      <c r="C390" s="12" t="s">
        <v>578</v>
      </c>
      <c r="D390" s="11">
        <v>115</v>
      </c>
      <c r="E390" s="90" t="s">
        <v>136</v>
      </c>
      <c r="F390" s="90" t="s">
        <v>636</v>
      </c>
      <c r="G390" s="231">
        <v>3.26</v>
      </c>
      <c r="H390" s="11">
        <v>2</v>
      </c>
    </row>
    <row r="391" spans="1:8" x14ac:dyDescent="0.2">
      <c r="A391" s="11" t="s">
        <v>129</v>
      </c>
      <c r="B391" s="11" t="s">
        <v>5</v>
      </c>
      <c r="C391" s="12" t="s">
        <v>578</v>
      </c>
      <c r="D391" s="11">
        <v>116</v>
      </c>
      <c r="E391" s="90" t="s">
        <v>137</v>
      </c>
      <c r="F391" s="90" t="s">
        <v>636</v>
      </c>
      <c r="G391" s="231">
        <v>2.57</v>
      </c>
      <c r="H391" s="11">
        <v>2</v>
      </c>
    </row>
    <row r="392" spans="1:8" x14ac:dyDescent="0.2">
      <c r="A392" s="11" t="s">
        <v>129</v>
      </c>
      <c r="B392" s="11" t="s">
        <v>5</v>
      </c>
      <c r="C392" s="12" t="s">
        <v>578</v>
      </c>
      <c r="D392" s="11">
        <v>117</v>
      </c>
      <c r="E392" s="90" t="s">
        <v>135</v>
      </c>
      <c r="F392" s="90" t="s">
        <v>636</v>
      </c>
      <c r="G392" s="231">
        <v>46.28</v>
      </c>
      <c r="H392" s="11">
        <v>2</v>
      </c>
    </row>
    <row r="393" spans="1:8" x14ac:dyDescent="0.2">
      <c r="A393" s="11" t="s">
        <v>129</v>
      </c>
      <c r="B393" s="11" t="s">
        <v>5</v>
      </c>
      <c r="C393" s="12" t="s">
        <v>581</v>
      </c>
      <c r="D393" s="11">
        <v>118</v>
      </c>
      <c r="E393" s="90" t="s">
        <v>664</v>
      </c>
      <c r="F393" s="90" t="s">
        <v>636</v>
      </c>
      <c r="G393" s="231">
        <v>9.5500000000000007</v>
      </c>
      <c r="H393" s="11">
        <v>2</v>
      </c>
    </row>
    <row r="394" spans="1:8" x14ac:dyDescent="0.2">
      <c r="A394" s="11" t="s">
        <v>129</v>
      </c>
      <c r="B394" s="11" t="s">
        <v>5</v>
      </c>
      <c r="C394" s="12" t="s">
        <v>581</v>
      </c>
      <c r="D394" s="11">
        <v>119</v>
      </c>
      <c r="E394" s="90" t="s">
        <v>732</v>
      </c>
      <c r="F394" s="90" t="s">
        <v>636</v>
      </c>
      <c r="G394" s="231">
        <v>23.62</v>
      </c>
      <c r="H394" s="11">
        <v>2</v>
      </c>
    </row>
    <row r="395" spans="1:8" x14ac:dyDescent="0.2">
      <c r="A395" s="11" t="s">
        <v>129</v>
      </c>
      <c r="B395" s="11" t="s">
        <v>5</v>
      </c>
      <c r="C395" s="12" t="s">
        <v>581</v>
      </c>
      <c r="D395" s="11">
        <v>120</v>
      </c>
      <c r="E395" s="90" t="s">
        <v>733</v>
      </c>
      <c r="F395" s="90" t="s">
        <v>636</v>
      </c>
      <c r="G395" s="231">
        <v>34.090000000000003</v>
      </c>
      <c r="H395" s="11">
        <v>2</v>
      </c>
    </row>
    <row r="396" spans="1:8" x14ac:dyDescent="0.2">
      <c r="A396" s="11" t="s">
        <v>129</v>
      </c>
      <c r="B396" s="11" t="s">
        <v>5</v>
      </c>
      <c r="C396" s="12" t="s">
        <v>581</v>
      </c>
      <c r="D396" s="11">
        <v>121</v>
      </c>
      <c r="E396" s="90" t="s">
        <v>138</v>
      </c>
      <c r="F396" s="90" t="s">
        <v>636</v>
      </c>
      <c r="G396" s="231">
        <v>17.329999999999998</v>
      </c>
      <c r="H396" s="11">
        <v>2</v>
      </c>
    </row>
    <row r="397" spans="1:8" x14ac:dyDescent="0.2">
      <c r="A397" s="11" t="s">
        <v>129</v>
      </c>
      <c r="B397" s="11" t="s">
        <v>5</v>
      </c>
      <c r="C397" s="12" t="s">
        <v>581</v>
      </c>
      <c r="D397" s="11">
        <v>122</v>
      </c>
      <c r="E397" s="90" t="s">
        <v>734</v>
      </c>
      <c r="F397" s="90" t="s">
        <v>636</v>
      </c>
      <c r="G397" s="231">
        <v>35.69</v>
      </c>
      <c r="H397" s="11">
        <v>2</v>
      </c>
    </row>
    <row r="398" spans="1:8" x14ac:dyDescent="0.2">
      <c r="A398" s="11" t="s">
        <v>129</v>
      </c>
      <c r="B398" s="11" t="s">
        <v>5</v>
      </c>
      <c r="C398" s="12" t="s">
        <v>581</v>
      </c>
      <c r="D398" s="11">
        <v>123</v>
      </c>
      <c r="E398" s="90" t="s">
        <v>138</v>
      </c>
      <c r="F398" s="90" t="s">
        <v>636</v>
      </c>
      <c r="G398" s="231">
        <v>16.54</v>
      </c>
      <c r="H398" s="11">
        <v>2</v>
      </c>
    </row>
    <row r="399" spans="1:8" x14ac:dyDescent="0.2">
      <c r="A399" s="11" t="s">
        <v>129</v>
      </c>
      <c r="B399" s="11" t="s">
        <v>5</v>
      </c>
      <c r="C399" s="12" t="s">
        <v>581</v>
      </c>
      <c r="D399" s="11">
        <v>124</v>
      </c>
      <c r="E399" s="90" t="s">
        <v>735</v>
      </c>
      <c r="F399" s="90" t="s">
        <v>636</v>
      </c>
      <c r="G399" s="231">
        <v>22.09</v>
      </c>
      <c r="H399" s="11">
        <v>2</v>
      </c>
    </row>
    <row r="400" spans="1:8" x14ac:dyDescent="0.2">
      <c r="A400" s="11" t="s">
        <v>129</v>
      </c>
      <c r="B400" s="11" t="s">
        <v>5</v>
      </c>
      <c r="C400" s="12" t="s">
        <v>581</v>
      </c>
      <c r="D400" s="11">
        <v>125</v>
      </c>
      <c r="E400" s="90" t="s">
        <v>736</v>
      </c>
      <c r="F400" s="90" t="s">
        <v>636</v>
      </c>
      <c r="G400" s="231">
        <v>11.15</v>
      </c>
      <c r="H400" s="11">
        <v>2</v>
      </c>
    </row>
    <row r="401" spans="1:8" x14ac:dyDescent="0.2">
      <c r="A401" s="11" t="s">
        <v>129</v>
      </c>
      <c r="B401" s="11" t="s">
        <v>5</v>
      </c>
      <c r="C401" s="12" t="s">
        <v>581</v>
      </c>
      <c r="D401" s="11">
        <v>126</v>
      </c>
      <c r="E401" s="90" t="s">
        <v>1068</v>
      </c>
      <c r="F401" s="90" t="s">
        <v>636</v>
      </c>
      <c r="G401" s="231">
        <v>13.9</v>
      </c>
      <c r="H401" s="11">
        <v>2</v>
      </c>
    </row>
    <row r="402" spans="1:8" x14ac:dyDescent="0.2">
      <c r="A402" s="11" t="s">
        <v>129</v>
      </c>
      <c r="B402" s="11" t="s">
        <v>5</v>
      </c>
      <c r="C402" s="12" t="s">
        <v>581</v>
      </c>
      <c r="D402" s="11">
        <v>127</v>
      </c>
      <c r="E402" s="90" t="s">
        <v>12</v>
      </c>
      <c r="F402" s="90" t="s">
        <v>638</v>
      </c>
      <c r="G402" s="231">
        <v>3.34</v>
      </c>
      <c r="H402" s="11">
        <v>12</v>
      </c>
    </row>
    <row r="403" spans="1:8" x14ac:dyDescent="0.2">
      <c r="A403" s="11" t="s">
        <v>129</v>
      </c>
      <c r="B403" s="11" t="s">
        <v>5</v>
      </c>
      <c r="C403" s="12" t="s">
        <v>581</v>
      </c>
      <c r="D403" s="11">
        <v>128</v>
      </c>
      <c r="E403" s="90" t="s">
        <v>11</v>
      </c>
      <c r="F403" s="90" t="s">
        <v>638</v>
      </c>
      <c r="G403" s="231">
        <v>4.72</v>
      </c>
      <c r="H403" s="11">
        <v>13</v>
      </c>
    </row>
    <row r="404" spans="1:8" x14ac:dyDescent="0.2">
      <c r="A404" s="11" t="s">
        <v>129</v>
      </c>
      <c r="B404" s="11" t="s">
        <v>5</v>
      </c>
      <c r="C404" s="12" t="s">
        <v>485</v>
      </c>
      <c r="D404" s="11">
        <v>130</v>
      </c>
      <c r="E404" s="90" t="s">
        <v>139</v>
      </c>
      <c r="F404" s="90" t="s">
        <v>636</v>
      </c>
      <c r="G404" s="231">
        <v>96.54</v>
      </c>
      <c r="H404" s="11">
        <v>6</v>
      </c>
    </row>
    <row r="405" spans="1:8" x14ac:dyDescent="0.2">
      <c r="A405" s="11" t="s">
        <v>129</v>
      </c>
      <c r="B405" s="11" t="s">
        <v>5</v>
      </c>
      <c r="C405" s="12" t="s">
        <v>485</v>
      </c>
      <c r="D405" s="11">
        <v>131</v>
      </c>
      <c r="E405" s="90" t="s">
        <v>140</v>
      </c>
      <c r="F405" s="90" t="s">
        <v>636</v>
      </c>
      <c r="G405" s="231">
        <v>52.79</v>
      </c>
      <c r="H405" s="11">
        <v>6</v>
      </c>
    </row>
    <row r="406" spans="1:8" x14ac:dyDescent="0.2">
      <c r="A406" s="11" t="s">
        <v>129</v>
      </c>
      <c r="B406" s="11" t="s">
        <v>5</v>
      </c>
      <c r="C406" s="12" t="s">
        <v>485</v>
      </c>
      <c r="D406" s="11">
        <v>133</v>
      </c>
      <c r="E406" s="90" t="s">
        <v>1069</v>
      </c>
      <c r="F406" s="90" t="s">
        <v>636</v>
      </c>
      <c r="G406" s="231">
        <v>27.27</v>
      </c>
      <c r="H406" s="11">
        <v>16</v>
      </c>
    </row>
    <row r="407" spans="1:8" x14ac:dyDescent="0.2">
      <c r="A407" s="11" t="s">
        <v>129</v>
      </c>
      <c r="B407" s="11" t="s">
        <v>5</v>
      </c>
      <c r="C407" s="12" t="s">
        <v>485</v>
      </c>
      <c r="D407" s="11">
        <v>134</v>
      </c>
      <c r="E407" s="90" t="s">
        <v>141</v>
      </c>
      <c r="F407" s="90" t="s">
        <v>636</v>
      </c>
      <c r="G407" s="231">
        <v>26.05</v>
      </c>
      <c r="H407" s="11">
        <v>16</v>
      </c>
    </row>
    <row r="408" spans="1:8" x14ac:dyDescent="0.2">
      <c r="A408" s="11" t="s">
        <v>129</v>
      </c>
      <c r="B408" s="11" t="s">
        <v>5</v>
      </c>
      <c r="C408" s="12" t="s">
        <v>485</v>
      </c>
      <c r="D408" s="11">
        <v>135</v>
      </c>
      <c r="E408" s="90" t="s">
        <v>1075</v>
      </c>
      <c r="F408" s="90" t="s">
        <v>638</v>
      </c>
      <c r="G408" s="231">
        <v>3.36</v>
      </c>
      <c r="H408" s="11">
        <v>16</v>
      </c>
    </row>
    <row r="409" spans="1:8" x14ac:dyDescent="0.2">
      <c r="A409" s="11" t="s">
        <v>129</v>
      </c>
      <c r="B409" s="11" t="s">
        <v>5</v>
      </c>
      <c r="C409" s="12" t="s">
        <v>485</v>
      </c>
      <c r="D409" s="11">
        <v>136</v>
      </c>
      <c r="E409" s="90" t="s">
        <v>1076</v>
      </c>
      <c r="F409" s="90" t="s">
        <v>638</v>
      </c>
      <c r="G409" s="231">
        <v>3.41</v>
      </c>
      <c r="H409" s="11">
        <v>16</v>
      </c>
    </row>
    <row r="410" spans="1:8" x14ac:dyDescent="0.2">
      <c r="A410" s="11" t="s">
        <v>129</v>
      </c>
      <c r="B410" s="11" t="s">
        <v>5</v>
      </c>
      <c r="C410" s="12" t="s">
        <v>485</v>
      </c>
      <c r="D410" s="11">
        <v>137</v>
      </c>
      <c r="E410" s="90" t="s">
        <v>142</v>
      </c>
      <c r="F410" s="90" t="s">
        <v>636</v>
      </c>
      <c r="G410" s="231">
        <v>17.88</v>
      </c>
      <c r="H410" s="11">
        <v>16</v>
      </c>
    </row>
    <row r="411" spans="1:8" x14ac:dyDescent="0.2">
      <c r="A411" s="11" t="s">
        <v>129</v>
      </c>
      <c r="B411" s="11" t="s">
        <v>5</v>
      </c>
      <c r="C411" s="12" t="s">
        <v>485</v>
      </c>
      <c r="D411" s="11" t="s">
        <v>143</v>
      </c>
      <c r="E411" s="90" t="s">
        <v>142</v>
      </c>
      <c r="F411" s="90" t="s">
        <v>636</v>
      </c>
      <c r="G411" s="231">
        <v>12.4</v>
      </c>
      <c r="H411" s="11">
        <v>16</v>
      </c>
    </row>
    <row r="412" spans="1:8" x14ac:dyDescent="0.2">
      <c r="A412" s="11" t="s">
        <v>129</v>
      </c>
      <c r="B412" s="11" t="s">
        <v>5</v>
      </c>
      <c r="C412" s="12" t="s">
        <v>485</v>
      </c>
      <c r="D412" s="11" t="s">
        <v>144</v>
      </c>
      <c r="E412" s="90" t="s">
        <v>1145</v>
      </c>
      <c r="F412" s="90" t="s">
        <v>638</v>
      </c>
      <c r="G412" s="231">
        <v>2.14</v>
      </c>
      <c r="H412" s="11">
        <v>16</v>
      </c>
    </row>
    <row r="413" spans="1:8" x14ac:dyDescent="0.2">
      <c r="A413" s="11" t="s">
        <v>129</v>
      </c>
      <c r="B413" s="11" t="s">
        <v>5</v>
      </c>
      <c r="C413" s="12" t="s">
        <v>485</v>
      </c>
      <c r="D413" s="11" t="s">
        <v>145</v>
      </c>
      <c r="E413" s="90" t="s">
        <v>265</v>
      </c>
      <c r="F413" s="90" t="s">
        <v>638</v>
      </c>
      <c r="G413" s="231">
        <v>1.21</v>
      </c>
      <c r="H413" s="11">
        <v>16</v>
      </c>
    </row>
    <row r="414" spans="1:8" x14ac:dyDescent="0.2">
      <c r="A414" s="11" t="s">
        <v>129</v>
      </c>
      <c r="B414" s="11" t="s">
        <v>5</v>
      </c>
      <c r="C414" s="12" t="s">
        <v>485</v>
      </c>
      <c r="D414" s="11" t="s">
        <v>146</v>
      </c>
      <c r="E414" s="90" t="s">
        <v>265</v>
      </c>
      <c r="F414" s="90" t="s">
        <v>638</v>
      </c>
      <c r="G414" s="231">
        <v>1.28</v>
      </c>
      <c r="H414" s="11">
        <v>16</v>
      </c>
    </row>
    <row r="415" spans="1:8" x14ac:dyDescent="0.2">
      <c r="A415" s="11" t="s">
        <v>129</v>
      </c>
      <c r="B415" s="11" t="s">
        <v>5</v>
      </c>
      <c r="C415" s="12" t="s">
        <v>485</v>
      </c>
      <c r="D415" s="11">
        <v>139</v>
      </c>
      <c r="E415" s="90" t="s">
        <v>147</v>
      </c>
      <c r="F415" s="90" t="s">
        <v>636</v>
      </c>
      <c r="G415" s="231">
        <v>44.54</v>
      </c>
      <c r="H415" s="11">
        <v>16</v>
      </c>
    </row>
    <row r="416" spans="1:8" x14ac:dyDescent="0.2">
      <c r="A416" s="11" t="s">
        <v>129</v>
      </c>
      <c r="B416" s="11" t="s">
        <v>5</v>
      </c>
      <c r="C416" s="12" t="s">
        <v>485</v>
      </c>
      <c r="D416" s="11">
        <v>140</v>
      </c>
      <c r="E416" s="90" t="s">
        <v>148</v>
      </c>
      <c r="F416" s="90" t="s">
        <v>636</v>
      </c>
      <c r="G416" s="231">
        <v>61.22</v>
      </c>
      <c r="H416" s="11">
        <v>16</v>
      </c>
    </row>
    <row r="417" spans="1:9" x14ac:dyDescent="0.2">
      <c r="A417" s="11" t="s">
        <v>129</v>
      </c>
      <c r="B417" s="11" t="s">
        <v>5</v>
      </c>
      <c r="C417" s="12" t="s">
        <v>485</v>
      </c>
      <c r="D417" s="11">
        <v>141</v>
      </c>
      <c r="E417" s="90" t="s">
        <v>743</v>
      </c>
      <c r="F417" s="90" t="s">
        <v>638</v>
      </c>
      <c r="G417" s="231">
        <v>3.84</v>
      </c>
      <c r="H417" s="11">
        <v>16</v>
      </c>
      <c r="I417" s="3"/>
    </row>
    <row r="418" spans="1:9" x14ac:dyDescent="0.2">
      <c r="A418" s="11" t="s">
        <v>129</v>
      </c>
      <c r="B418" s="11" t="s">
        <v>5</v>
      </c>
      <c r="C418" s="12" t="s">
        <v>485</v>
      </c>
      <c r="D418" s="11">
        <v>142</v>
      </c>
      <c r="E418" s="90" t="s">
        <v>149</v>
      </c>
      <c r="F418" s="90" t="s">
        <v>636</v>
      </c>
      <c r="G418" s="231">
        <v>5.68</v>
      </c>
      <c r="H418" s="11">
        <v>16</v>
      </c>
    </row>
    <row r="419" spans="1:9" x14ac:dyDescent="0.2">
      <c r="A419" s="11" t="s">
        <v>129</v>
      </c>
      <c r="B419" s="11" t="s">
        <v>5</v>
      </c>
      <c r="C419" s="12" t="s">
        <v>485</v>
      </c>
      <c r="D419" s="11">
        <v>143</v>
      </c>
      <c r="E419" s="90" t="s">
        <v>150</v>
      </c>
      <c r="F419" s="90" t="s">
        <v>636</v>
      </c>
      <c r="G419" s="231">
        <v>17.77</v>
      </c>
      <c r="H419" s="11">
        <v>16</v>
      </c>
    </row>
    <row r="420" spans="1:9" x14ac:dyDescent="0.2">
      <c r="A420" s="11" t="s">
        <v>129</v>
      </c>
      <c r="B420" s="11" t="s">
        <v>5</v>
      </c>
      <c r="C420" s="12" t="s">
        <v>485</v>
      </c>
      <c r="D420" s="11">
        <v>144</v>
      </c>
      <c r="E420" s="90" t="s">
        <v>151</v>
      </c>
      <c r="F420" s="90" t="s">
        <v>638</v>
      </c>
      <c r="G420" s="231">
        <v>134.47</v>
      </c>
      <c r="H420" s="11">
        <v>16</v>
      </c>
    </row>
    <row r="421" spans="1:9" x14ac:dyDescent="0.2">
      <c r="A421" s="11" t="s">
        <v>129</v>
      </c>
      <c r="B421" s="11" t="s">
        <v>5</v>
      </c>
      <c r="C421" s="12" t="s">
        <v>485</v>
      </c>
      <c r="D421" s="11">
        <v>147</v>
      </c>
      <c r="E421" s="90" t="s">
        <v>1146</v>
      </c>
      <c r="F421" s="90" t="s">
        <v>638</v>
      </c>
      <c r="G421" s="231">
        <v>2.97</v>
      </c>
      <c r="H421" s="11">
        <v>16</v>
      </c>
    </row>
    <row r="422" spans="1:9" x14ac:dyDescent="0.2">
      <c r="A422" s="11" t="s">
        <v>129</v>
      </c>
      <c r="B422" s="11" t="s">
        <v>5</v>
      </c>
      <c r="C422" s="12" t="s">
        <v>485</v>
      </c>
      <c r="D422" s="11">
        <v>148</v>
      </c>
      <c r="E422" s="90" t="s">
        <v>152</v>
      </c>
      <c r="F422" s="90" t="s">
        <v>638</v>
      </c>
      <c r="G422" s="231">
        <v>3.11</v>
      </c>
      <c r="H422" s="11">
        <v>16</v>
      </c>
    </row>
    <row r="423" spans="1:9" x14ac:dyDescent="0.2">
      <c r="A423" s="11" t="s">
        <v>129</v>
      </c>
      <c r="B423" s="11" t="s">
        <v>5</v>
      </c>
      <c r="C423" s="12" t="s">
        <v>485</v>
      </c>
      <c r="D423" s="11">
        <v>150</v>
      </c>
      <c r="E423" s="90" t="s">
        <v>153</v>
      </c>
      <c r="F423" s="90" t="s">
        <v>636</v>
      </c>
      <c r="G423" s="231">
        <v>23.28</v>
      </c>
      <c r="H423" s="11">
        <v>16</v>
      </c>
    </row>
    <row r="424" spans="1:9" x14ac:dyDescent="0.2">
      <c r="A424" s="11" t="s">
        <v>129</v>
      </c>
      <c r="B424" s="11" t="s">
        <v>5</v>
      </c>
      <c r="C424" s="12" t="s">
        <v>485</v>
      </c>
      <c r="D424" s="11">
        <v>151</v>
      </c>
      <c r="E424" s="90" t="s">
        <v>10</v>
      </c>
      <c r="F424" s="90" t="s">
        <v>636</v>
      </c>
      <c r="G424" s="231">
        <v>17.04</v>
      </c>
      <c r="H424" s="11">
        <v>16</v>
      </c>
    </row>
    <row r="425" spans="1:9" x14ac:dyDescent="0.2">
      <c r="A425" s="11" t="s">
        <v>129</v>
      </c>
      <c r="B425" s="11" t="s">
        <v>5</v>
      </c>
      <c r="C425" s="12" t="s">
        <v>485</v>
      </c>
      <c r="D425" s="11">
        <v>152</v>
      </c>
      <c r="E425" s="90" t="s">
        <v>11</v>
      </c>
      <c r="F425" s="90" t="s">
        <v>638</v>
      </c>
      <c r="G425" s="231">
        <v>3.06</v>
      </c>
      <c r="H425" s="11">
        <v>16</v>
      </c>
    </row>
    <row r="426" spans="1:9" x14ac:dyDescent="0.2">
      <c r="A426" s="11" t="s">
        <v>129</v>
      </c>
      <c r="B426" s="11" t="s">
        <v>5</v>
      </c>
      <c r="C426" s="12" t="s">
        <v>485</v>
      </c>
      <c r="D426" s="11">
        <v>153</v>
      </c>
      <c r="E426" s="90" t="s">
        <v>12</v>
      </c>
      <c r="F426" s="90" t="s">
        <v>638</v>
      </c>
      <c r="G426" s="231">
        <v>2.64</v>
      </c>
      <c r="H426" s="11">
        <v>12</v>
      </c>
    </row>
    <row r="427" spans="1:9" x14ac:dyDescent="0.2">
      <c r="A427" s="11" t="s">
        <v>129</v>
      </c>
      <c r="B427" s="11" t="s">
        <v>5</v>
      </c>
      <c r="C427" s="12" t="s">
        <v>485</v>
      </c>
      <c r="D427" s="11">
        <v>154</v>
      </c>
      <c r="E427" s="90" t="s">
        <v>154</v>
      </c>
      <c r="F427" s="90" t="s">
        <v>636</v>
      </c>
      <c r="G427" s="231">
        <v>36.78</v>
      </c>
      <c r="H427" s="11">
        <v>16</v>
      </c>
    </row>
    <row r="428" spans="1:9" x14ac:dyDescent="0.2">
      <c r="A428" s="11" t="s">
        <v>129</v>
      </c>
      <c r="B428" s="11" t="s">
        <v>5</v>
      </c>
      <c r="C428" s="12" t="s">
        <v>485</v>
      </c>
      <c r="D428" s="11">
        <v>155</v>
      </c>
      <c r="E428" s="90" t="s">
        <v>25</v>
      </c>
      <c r="F428" s="90" t="s">
        <v>636</v>
      </c>
      <c r="G428" s="231">
        <v>20.45</v>
      </c>
      <c r="H428" s="11">
        <v>16</v>
      </c>
    </row>
    <row r="429" spans="1:9" x14ac:dyDescent="0.2">
      <c r="A429" s="11" t="s">
        <v>129</v>
      </c>
      <c r="B429" s="11" t="s">
        <v>5</v>
      </c>
      <c r="C429" s="12" t="s">
        <v>485</v>
      </c>
      <c r="D429" s="11">
        <v>156</v>
      </c>
      <c r="E429" s="90" t="s">
        <v>1153</v>
      </c>
      <c r="F429" s="90" t="s">
        <v>636</v>
      </c>
      <c r="G429" s="231">
        <v>14.31</v>
      </c>
      <c r="H429" s="11">
        <v>16</v>
      </c>
    </row>
    <row r="430" spans="1:9" x14ac:dyDescent="0.2">
      <c r="A430" s="11" t="s">
        <v>129</v>
      </c>
      <c r="B430" s="11" t="s">
        <v>5</v>
      </c>
      <c r="C430" s="12" t="s">
        <v>485</v>
      </c>
      <c r="D430" s="11" t="s">
        <v>155</v>
      </c>
      <c r="E430" s="90" t="s">
        <v>1153</v>
      </c>
      <c r="F430" s="90" t="s">
        <v>636</v>
      </c>
      <c r="G430" s="231">
        <v>9.26</v>
      </c>
      <c r="H430" s="11">
        <v>16</v>
      </c>
    </row>
    <row r="431" spans="1:9" x14ac:dyDescent="0.2">
      <c r="A431" s="11" t="s">
        <v>129</v>
      </c>
      <c r="B431" s="11" t="s">
        <v>5</v>
      </c>
      <c r="C431" s="12" t="s">
        <v>485</v>
      </c>
      <c r="D431" s="11" t="s">
        <v>156</v>
      </c>
      <c r="E431" s="90" t="s">
        <v>1145</v>
      </c>
      <c r="F431" s="90" t="s">
        <v>638</v>
      </c>
      <c r="G431" s="231">
        <v>2.14</v>
      </c>
      <c r="H431" s="11">
        <v>16</v>
      </c>
    </row>
    <row r="432" spans="1:9" x14ac:dyDescent="0.2">
      <c r="A432" s="11" t="s">
        <v>129</v>
      </c>
      <c r="B432" s="11" t="s">
        <v>5</v>
      </c>
      <c r="C432" s="12" t="s">
        <v>485</v>
      </c>
      <c r="D432" s="11" t="s">
        <v>157</v>
      </c>
      <c r="E432" s="90" t="s">
        <v>265</v>
      </c>
      <c r="F432" s="90" t="s">
        <v>638</v>
      </c>
      <c r="G432" s="231">
        <v>1.21</v>
      </c>
      <c r="H432" s="11">
        <v>16</v>
      </c>
    </row>
    <row r="433" spans="1:9" x14ac:dyDescent="0.2">
      <c r="A433" s="11" t="s">
        <v>129</v>
      </c>
      <c r="B433" s="11" t="s">
        <v>5</v>
      </c>
      <c r="C433" s="12" t="s">
        <v>485</v>
      </c>
      <c r="D433" s="11">
        <v>158</v>
      </c>
      <c r="E433" s="90" t="s">
        <v>158</v>
      </c>
      <c r="F433" s="90" t="s">
        <v>636</v>
      </c>
      <c r="G433" s="231">
        <v>25.72</v>
      </c>
      <c r="H433" s="11">
        <v>16</v>
      </c>
    </row>
    <row r="434" spans="1:9" x14ac:dyDescent="0.2">
      <c r="A434" s="11" t="s">
        <v>129</v>
      </c>
      <c r="B434" s="11" t="s">
        <v>5</v>
      </c>
      <c r="C434" s="12" t="s">
        <v>485</v>
      </c>
      <c r="D434" s="11">
        <v>159</v>
      </c>
      <c r="E434" s="90" t="s">
        <v>159</v>
      </c>
      <c r="F434" s="90" t="s">
        <v>636</v>
      </c>
      <c r="G434" s="231">
        <v>24.3</v>
      </c>
      <c r="H434" s="11">
        <v>16</v>
      </c>
    </row>
    <row r="435" spans="1:9" x14ac:dyDescent="0.2">
      <c r="A435" s="11" t="s">
        <v>129</v>
      </c>
      <c r="B435" s="11" t="s">
        <v>5</v>
      </c>
      <c r="C435" s="12" t="s">
        <v>485</v>
      </c>
      <c r="D435" s="11">
        <v>160</v>
      </c>
      <c r="E435" s="90" t="s">
        <v>160</v>
      </c>
      <c r="F435" s="90" t="s">
        <v>636</v>
      </c>
      <c r="G435" s="231">
        <v>30.52</v>
      </c>
      <c r="H435" s="11">
        <v>16</v>
      </c>
      <c r="I435" s="3"/>
    </row>
    <row r="436" spans="1:9" x14ac:dyDescent="0.2">
      <c r="A436" s="11" t="s">
        <v>129</v>
      </c>
      <c r="B436" s="11" t="s">
        <v>5</v>
      </c>
      <c r="C436" s="12" t="s">
        <v>485</v>
      </c>
      <c r="D436" s="11">
        <v>161</v>
      </c>
      <c r="E436" s="90" t="s">
        <v>161</v>
      </c>
      <c r="F436" s="90" t="s">
        <v>636</v>
      </c>
      <c r="G436" s="231">
        <v>13.99</v>
      </c>
      <c r="H436" s="11">
        <v>16</v>
      </c>
    </row>
    <row r="437" spans="1:9" x14ac:dyDescent="0.2">
      <c r="A437" s="11" t="s">
        <v>129</v>
      </c>
      <c r="B437" s="11" t="s">
        <v>5</v>
      </c>
      <c r="C437" s="12" t="s">
        <v>485</v>
      </c>
      <c r="D437" s="11" t="s">
        <v>162</v>
      </c>
      <c r="E437" s="90" t="s">
        <v>163</v>
      </c>
      <c r="F437" s="90" t="s">
        <v>636</v>
      </c>
      <c r="G437" s="231">
        <v>6.68</v>
      </c>
      <c r="H437" s="11">
        <v>16</v>
      </c>
      <c r="I437" s="3"/>
    </row>
    <row r="438" spans="1:9" x14ac:dyDescent="0.2">
      <c r="A438" s="11" t="s">
        <v>129</v>
      </c>
      <c r="B438" s="11" t="s">
        <v>5</v>
      </c>
      <c r="C438" s="12" t="s">
        <v>485</v>
      </c>
      <c r="D438" s="11" t="s">
        <v>164</v>
      </c>
      <c r="E438" s="90" t="s">
        <v>163</v>
      </c>
      <c r="F438" s="90" t="s">
        <v>636</v>
      </c>
      <c r="G438" s="231">
        <v>7.16</v>
      </c>
      <c r="H438" s="11">
        <v>16</v>
      </c>
    </row>
    <row r="439" spans="1:9" x14ac:dyDescent="0.2">
      <c r="A439" s="11" t="s">
        <v>129</v>
      </c>
      <c r="B439" s="11" t="s">
        <v>5</v>
      </c>
      <c r="C439" s="12" t="s">
        <v>485</v>
      </c>
      <c r="D439" s="11" t="s">
        <v>165</v>
      </c>
      <c r="E439" s="90" t="s">
        <v>163</v>
      </c>
      <c r="F439" s="90" t="s">
        <v>636</v>
      </c>
      <c r="G439" s="231">
        <v>6.6</v>
      </c>
      <c r="H439" s="11">
        <v>16</v>
      </c>
    </row>
    <row r="440" spans="1:9" x14ac:dyDescent="0.2">
      <c r="A440" s="11" t="s">
        <v>129</v>
      </c>
      <c r="B440" s="11" t="s">
        <v>5</v>
      </c>
      <c r="C440" s="12" t="s">
        <v>485</v>
      </c>
      <c r="D440" s="11">
        <v>162</v>
      </c>
      <c r="E440" s="90" t="s">
        <v>718</v>
      </c>
      <c r="F440" s="90" t="s">
        <v>636</v>
      </c>
      <c r="G440" s="231">
        <v>5.43</v>
      </c>
      <c r="H440" s="11">
        <v>16</v>
      </c>
    </row>
    <row r="441" spans="1:9" x14ac:dyDescent="0.2">
      <c r="A441" s="11" t="s">
        <v>129</v>
      </c>
      <c r="B441" s="11" t="s">
        <v>5</v>
      </c>
      <c r="C441" s="12" t="s">
        <v>485</v>
      </c>
      <c r="D441" s="11">
        <v>164</v>
      </c>
      <c r="E441" s="90" t="s">
        <v>6</v>
      </c>
      <c r="F441" s="90" t="s">
        <v>638</v>
      </c>
      <c r="G441" s="231">
        <v>7.66</v>
      </c>
      <c r="H441" s="11">
        <v>16</v>
      </c>
    </row>
    <row r="442" spans="1:9" x14ac:dyDescent="0.2">
      <c r="A442" s="11" t="s">
        <v>129</v>
      </c>
      <c r="B442" s="11" t="s">
        <v>5</v>
      </c>
      <c r="C442" s="12" t="s">
        <v>485</v>
      </c>
      <c r="D442" s="11">
        <v>165</v>
      </c>
      <c r="E442" s="90" t="s">
        <v>167</v>
      </c>
      <c r="F442" s="90" t="s">
        <v>638</v>
      </c>
      <c r="G442" s="231">
        <v>4.95</v>
      </c>
      <c r="H442" s="11">
        <v>16</v>
      </c>
    </row>
    <row r="443" spans="1:9" x14ac:dyDescent="0.2">
      <c r="A443" s="11" t="s">
        <v>129</v>
      </c>
      <c r="B443" s="11" t="s">
        <v>5</v>
      </c>
      <c r="C443" s="12" t="s">
        <v>485</v>
      </c>
      <c r="D443" s="11">
        <v>166</v>
      </c>
      <c r="E443" s="90" t="s">
        <v>168</v>
      </c>
      <c r="F443" s="90" t="s">
        <v>638</v>
      </c>
      <c r="G443" s="231">
        <v>7.65</v>
      </c>
      <c r="H443" s="11">
        <v>16</v>
      </c>
    </row>
    <row r="444" spans="1:9" x14ac:dyDescent="0.2">
      <c r="A444" s="11" t="s">
        <v>129</v>
      </c>
      <c r="B444" s="11" t="s">
        <v>5</v>
      </c>
      <c r="C444" s="12" t="s">
        <v>567</v>
      </c>
      <c r="D444" s="11">
        <v>167</v>
      </c>
      <c r="E444" s="90" t="s">
        <v>12</v>
      </c>
      <c r="F444" s="90" t="s">
        <v>638</v>
      </c>
      <c r="G444" s="231">
        <v>4.28</v>
      </c>
      <c r="H444" s="11">
        <v>12</v>
      </c>
    </row>
    <row r="445" spans="1:9" x14ac:dyDescent="0.2">
      <c r="A445" s="11" t="s">
        <v>129</v>
      </c>
      <c r="B445" s="11" t="s">
        <v>5</v>
      </c>
      <c r="C445" s="12" t="s">
        <v>485</v>
      </c>
      <c r="D445" s="11">
        <v>168</v>
      </c>
      <c r="E445" s="90" t="s">
        <v>12</v>
      </c>
      <c r="F445" s="90" t="s">
        <v>638</v>
      </c>
      <c r="G445" s="231">
        <v>4.68</v>
      </c>
      <c r="H445" s="11">
        <v>12</v>
      </c>
    </row>
    <row r="446" spans="1:9" x14ac:dyDescent="0.2">
      <c r="A446" s="11" t="s">
        <v>129</v>
      </c>
      <c r="B446" s="11" t="s">
        <v>5</v>
      </c>
      <c r="C446" s="12" t="s">
        <v>485</v>
      </c>
      <c r="D446" s="11">
        <v>169</v>
      </c>
      <c r="E446" s="90" t="s">
        <v>169</v>
      </c>
      <c r="F446" s="90" t="s">
        <v>636</v>
      </c>
      <c r="G446" s="231">
        <v>11.96</v>
      </c>
      <c r="H446" s="11">
        <v>16</v>
      </c>
    </row>
    <row r="447" spans="1:9" x14ac:dyDescent="0.2">
      <c r="A447" s="11" t="s">
        <v>129</v>
      </c>
      <c r="B447" s="11" t="s">
        <v>5</v>
      </c>
      <c r="C447" s="12" t="s">
        <v>485</v>
      </c>
      <c r="D447" s="11">
        <v>170</v>
      </c>
      <c r="E447" s="90" t="s">
        <v>11</v>
      </c>
      <c r="F447" s="90" t="s">
        <v>638</v>
      </c>
      <c r="G447" s="231">
        <v>4.45</v>
      </c>
      <c r="H447" s="11">
        <v>16</v>
      </c>
    </row>
    <row r="448" spans="1:9" x14ac:dyDescent="0.2">
      <c r="A448" s="11" t="s">
        <v>129</v>
      </c>
      <c r="B448" s="11" t="s">
        <v>5</v>
      </c>
      <c r="C448" s="12" t="s">
        <v>567</v>
      </c>
      <c r="D448" s="11">
        <v>171</v>
      </c>
      <c r="E448" s="90" t="s">
        <v>170</v>
      </c>
      <c r="F448" s="90" t="s">
        <v>636</v>
      </c>
      <c r="G448" s="231">
        <v>65.95</v>
      </c>
      <c r="H448" s="11">
        <v>6</v>
      </c>
    </row>
    <row r="449" spans="1:8" x14ac:dyDescent="0.2">
      <c r="A449" s="11" t="s">
        <v>129</v>
      </c>
      <c r="B449" s="11" t="s">
        <v>5</v>
      </c>
      <c r="C449" s="12" t="s">
        <v>567</v>
      </c>
      <c r="D449" s="11">
        <v>172</v>
      </c>
      <c r="E449" s="90" t="s">
        <v>171</v>
      </c>
      <c r="F449" s="90" t="s">
        <v>636</v>
      </c>
      <c r="G449" s="231">
        <v>35.369999999999997</v>
      </c>
      <c r="H449" s="11">
        <v>4</v>
      </c>
    </row>
    <row r="450" spans="1:8" x14ac:dyDescent="0.2">
      <c r="A450" s="11" t="s">
        <v>129</v>
      </c>
      <c r="B450" s="11" t="s">
        <v>5</v>
      </c>
      <c r="C450" s="12" t="s">
        <v>567</v>
      </c>
      <c r="D450" s="11">
        <v>173</v>
      </c>
      <c r="E450" s="90" t="s">
        <v>8</v>
      </c>
      <c r="F450" s="90" t="s">
        <v>638</v>
      </c>
      <c r="G450" s="231">
        <v>18.809999999999999</v>
      </c>
      <c r="H450" s="11">
        <v>6</v>
      </c>
    </row>
    <row r="451" spans="1:8" x14ac:dyDescent="0.2">
      <c r="A451" s="11" t="s">
        <v>129</v>
      </c>
      <c r="B451" s="11" t="s">
        <v>5</v>
      </c>
      <c r="C451" s="12" t="s">
        <v>567</v>
      </c>
      <c r="D451" s="11" t="s">
        <v>172</v>
      </c>
      <c r="E451" s="90" t="s">
        <v>173</v>
      </c>
      <c r="F451" s="90" t="s">
        <v>638</v>
      </c>
      <c r="G451" s="231">
        <v>1.63</v>
      </c>
      <c r="H451" s="11">
        <v>6</v>
      </c>
    </row>
    <row r="452" spans="1:8" x14ac:dyDescent="0.2">
      <c r="A452" s="11" t="s">
        <v>129</v>
      </c>
      <c r="B452" s="11" t="s">
        <v>5</v>
      </c>
      <c r="C452" s="12" t="s">
        <v>567</v>
      </c>
      <c r="D452" s="11" t="s">
        <v>174</v>
      </c>
      <c r="E452" s="90" t="s">
        <v>173</v>
      </c>
      <c r="F452" s="90" t="s">
        <v>638</v>
      </c>
      <c r="G452" s="231">
        <v>1.66</v>
      </c>
      <c r="H452" s="11">
        <v>6</v>
      </c>
    </row>
    <row r="453" spans="1:8" x14ac:dyDescent="0.2">
      <c r="A453" s="11" t="s">
        <v>129</v>
      </c>
      <c r="B453" s="11" t="s">
        <v>5</v>
      </c>
      <c r="C453" s="12" t="s">
        <v>567</v>
      </c>
      <c r="D453" s="11">
        <v>174</v>
      </c>
      <c r="E453" s="90" t="s">
        <v>171</v>
      </c>
      <c r="F453" s="90" t="s">
        <v>636</v>
      </c>
      <c r="G453" s="231">
        <v>27.63</v>
      </c>
      <c r="H453" s="11">
        <v>4</v>
      </c>
    </row>
    <row r="454" spans="1:8" x14ac:dyDescent="0.2">
      <c r="A454" s="11" t="s">
        <v>129</v>
      </c>
      <c r="B454" s="11" t="s">
        <v>5</v>
      </c>
      <c r="C454" s="12" t="s">
        <v>567</v>
      </c>
      <c r="D454" s="11">
        <v>175</v>
      </c>
      <c r="E454" s="90" t="s">
        <v>171</v>
      </c>
      <c r="F454" s="90" t="s">
        <v>636</v>
      </c>
      <c r="G454" s="231">
        <v>27.78</v>
      </c>
      <c r="H454" s="11">
        <v>4</v>
      </c>
    </row>
    <row r="455" spans="1:8" x14ac:dyDescent="0.2">
      <c r="A455" s="11" t="s">
        <v>129</v>
      </c>
      <c r="B455" s="11" t="s">
        <v>5</v>
      </c>
      <c r="C455" s="12" t="s">
        <v>567</v>
      </c>
      <c r="D455" s="11">
        <v>176</v>
      </c>
      <c r="E455" s="90" t="s">
        <v>8</v>
      </c>
      <c r="F455" s="90" t="s">
        <v>638</v>
      </c>
      <c r="G455" s="231">
        <v>18.809999999999999</v>
      </c>
      <c r="H455" s="11">
        <v>6</v>
      </c>
    </row>
    <row r="456" spans="1:8" x14ac:dyDescent="0.2">
      <c r="A456" s="11" t="s">
        <v>129</v>
      </c>
      <c r="B456" s="11" t="s">
        <v>5</v>
      </c>
      <c r="C456" s="12" t="s">
        <v>567</v>
      </c>
      <c r="D456" s="11" t="s">
        <v>175</v>
      </c>
      <c r="E456" s="90" t="s">
        <v>173</v>
      </c>
      <c r="F456" s="90" t="s">
        <v>638</v>
      </c>
      <c r="G456" s="231">
        <v>1.65</v>
      </c>
      <c r="H456" s="11">
        <v>6</v>
      </c>
    </row>
    <row r="457" spans="1:8" x14ac:dyDescent="0.2">
      <c r="A457" s="11" t="s">
        <v>129</v>
      </c>
      <c r="B457" s="11" t="s">
        <v>5</v>
      </c>
      <c r="C457" s="12" t="s">
        <v>567</v>
      </c>
      <c r="D457" s="11" t="s">
        <v>176</v>
      </c>
      <c r="E457" s="90" t="s">
        <v>173</v>
      </c>
      <c r="F457" s="90" t="s">
        <v>638</v>
      </c>
      <c r="G457" s="231">
        <v>1.63</v>
      </c>
      <c r="H457" s="11">
        <v>6</v>
      </c>
    </row>
    <row r="458" spans="1:8" x14ac:dyDescent="0.2">
      <c r="A458" s="11" t="s">
        <v>129</v>
      </c>
      <c r="B458" s="11" t="s">
        <v>5</v>
      </c>
      <c r="C458" s="12" t="s">
        <v>567</v>
      </c>
      <c r="D458" s="11">
        <v>177</v>
      </c>
      <c r="E458" s="90" t="s">
        <v>171</v>
      </c>
      <c r="F458" s="90" t="s">
        <v>636</v>
      </c>
      <c r="G458" s="231">
        <v>28.77</v>
      </c>
      <c r="H458" s="11">
        <v>4</v>
      </c>
    </row>
    <row r="459" spans="1:8" x14ac:dyDescent="0.2">
      <c r="A459" s="11" t="s">
        <v>129</v>
      </c>
      <c r="B459" s="11" t="s">
        <v>5</v>
      </c>
      <c r="C459" s="12" t="s">
        <v>567</v>
      </c>
      <c r="D459" s="11">
        <v>178</v>
      </c>
      <c r="E459" s="90" t="s">
        <v>171</v>
      </c>
      <c r="F459" s="90" t="s">
        <v>636</v>
      </c>
      <c r="G459" s="231">
        <v>29.46</v>
      </c>
      <c r="H459" s="11">
        <v>4</v>
      </c>
    </row>
    <row r="460" spans="1:8" x14ac:dyDescent="0.2">
      <c r="A460" s="11" t="s">
        <v>129</v>
      </c>
      <c r="B460" s="11" t="s">
        <v>5</v>
      </c>
      <c r="C460" s="12" t="s">
        <v>567</v>
      </c>
      <c r="D460" s="11">
        <v>179</v>
      </c>
      <c r="E460" s="90" t="s">
        <v>8</v>
      </c>
      <c r="F460" s="90" t="s">
        <v>638</v>
      </c>
      <c r="G460" s="231">
        <v>14.99</v>
      </c>
      <c r="H460" s="11">
        <v>6</v>
      </c>
    </row>
    <row r="461" spans="1:8" x14ac:dyDescent="0.2">
      <c r="A461" s="11" t="s">
        <v>129</v>
      </c>
      <c r="B461" s="11" t="s">
        <v>5</v>
      </c>
      <c r="C461" s="12" t="s">
        <v>567</v>
      </c>
      <c r="D461" s="11" t="s">
        <v>177</v>
      </c>
      <c r="E461" s="90" t="s">
        <v>173</v>
      </c>
      <c r="F461" s="90" t="s">
        <v>638</v>
      </c>
      <c r="G461" s="231">
        <v>1.71</v>
      </c>
      <c r="H461" s="11">
        <v>6</v>
      </c>
    </row>
    <row r="462" spans="1:8" x14ac:dyDescent="0.2">
      <c r="A462" s="11" t="s">
        <v>129</v>
      </c>
      <c r="B462" s="11" t="s">
        <v>5</v>
      </c>
      <c r="C462" s="12" t="s">
        <v>567</v>
      </c>
      <c r="D462" s="11" t="s">
        <v>178</v>
      </c>
      <c r="E462" s="90" t="s">
        <v>173</v>
      </c>
      <c r="F462" s="90" t="s">
        <v>638</v>
      </c>
      <c r="G462" s="231">
        <v>1.96</v>
      </c>
      <c r="H462" s="11">
        <v>6</v>
      </c>
    </row>
    <row r="463" spans="1:8" x14ac:dyDescent="0.2">
      <c r="A463" s="11" t="s">
        <v>129</v>
      </c>
      <c r="B463" s="11" t="s">
        <v>5</v>
      </c>
      <c r="C463" s="12" t="s">
        <v>567</v>
      </c>
      <c r="D463" s="11">
        <v>180</v>
      </c>
      <c r="E463" s="90" t="s">
        <v>12</v>
      </c>
      <c r="F463" s="90" t="s">
        <v>638</v>
      </c>
      <c r="G463" s="231">
        <v>2.77</v>
      </c>
      <c r="H463" s="11">
        <v>12</v>
      </c>
    </row>
    <row r="464" spans="1:8" x14ac:dyDescent="0.2">
      <c r="A464" s="11" t="s">
        <v>129</v>
      </c>
      <c r="B464" s="11" t="s">
        <v>5</v>
      </c>
      <c r="C464" s="12" t="s">
        <v>567</v>
      </c>
      <c r="D464" s="11">
        <v>182</v>
      </c>
      <c r="E464" s="90" t="s">
        <v>171</v>
      </c>
      <c r="F464" s="90" t="s">
        <v>636</v>
      </c>
      <c r="G464" s="231">
        <v>23.29</v>
      </c>
      <c r="H464" s="11">
        <v>4</v>
      </c>
    </row>
    <row r="465" spans="1:8" x14ac:dyDescent="0.2">
      <c r="A465" s="11" t="s">
        <v>129</v>
      </c>
      <c r="B465" s="11" t="s">
        <v>5</v>
      </c>
      <c r="C465" s="12" t="s">
        <v>567</v>
      </c>
      <c r="D465" s="11">
        <v>183</v>
      </c>
      <c r="E465" s="90" t="s">
        <v>8</v>
      </c>
      <c r="F465" s="90" t="s">
        <v>638</v>
      </c>
      <c r="G465" s="231">
        <v>14.56</v>
      </c>
      <c r="H465" s="11">
        <v>6</v>
      </c>
    </row>
    <row r="466" spans="1:8" x14ac:dyDescent="0.2">
      <c r="A466" s="11" t="s">
        <v>129</v>
      </c>
      <c r="B466" s="11" t="s">
        <v>5</v>
      </c>
      <c r="C466" s="12" t="s">
        <v>567</v>
      </c>
      <c r="D466" s="11" t="s">
        <v>179</v>
      </c>
      <c r="E466" s="90" t="s">
        <v>173</v>
      </c>
      <c r="F466" s="90" t="s">
        <v>638</v>
      </c>
      <c r="G466" s="231">
        <v>2.2799999999999998</v>
      </c>
      <c r="H466" s="11">
        <v>6</v>
      </c>
    </row>
    <row r="467" spans="1:8" x14ac:dyDescent="0.2">
      <c r="A467" s="11" t="s">
        <v>129</v>
      </c>
      <c r="B467" s="11" t="s">
        <v>5</v>
      </c>
      <c r="C467" s="12" t="s">
        <v>567</v>
      </c>
      <c r="D467" s="11" t="s">
        <v>180</v>
      </c>
      <c r="E467" s="90" t="s">
        <v>173</v>
      </c>
      <c r="F467" s="90" t="s">
        <v>638</v>
      </c>
      <c r="G467" s="231">
        <v>2</v>
      </c>
      <c r="H467" s="11">
        <v>6</v>
      </c>
    </row>
    <row r="468" spans="1:8" x14ac:dyDescent="0.2">
      <c r="A468" s="11" t="s">
        <v>129</v>
      </c>
      <c r="B468" s="11" t="s">
        <v>5</v>
      </c>
      <c r="C468" s="12" t="s">
        <v>567</v>
      </c>
      <c r="D468" s="11">
        <v>184</v>
      </c>
      <c r="E468" s="90" t="s">
        <v>171</v>
      </c>
      <c r="F468" s="90" t="s">
        <v>636</v>
      </c>
      <c r="G468" s="231">
        <v>23.4</v>
      </c>
      <c r="H468" s="11">
        <v>4</v>
      </c>
    </row>
    <row r="469" spans="1:8" x14ac:dyDescent="0.2">
      <c r="A469" s="11" t="s">
        <v>129</v>
      </c>
      <c r="B469" s="11" t="s">
        <v>5</v>
      </c>
      <c r="C469" s="12" t="s">
        <v>567</v>
      </c>
      <c r="D469" s="11">
        <v>185</v>
      </c>
      <c r="E469" s="90" t="s">
        <v>8</v>
      </c>
      <c r="F469" s="90" t="s">
        <v>638</v>
      </c>
      <c r="G469" s="231">
        <v>13.7</v>
      </c>
      <c r="H469" s="11">
        <v>6</v>
      </c>
    </row>
    <row r="470" spans="1:8" x14ac:dyDescent="0.2">
      <c r="A470" s="11" t="s">
        <v>129</v>
      </c>
      <c r="B470" s="11" t="s">
        <v>5</v>
      </c>
      <c r="C470" s="12" t="s">
        <v>567</v>
      </c>
      <c r="D470" s="11" t="s">
        <v>181</v>
      </c>
      <c r="E470" s="90" t="s">
        <v>173</v>
      </c>
      <c r="F470" s="90" t="s">
        <v>638</v>
      </c>
      <c r="G470" s="231">
        <v>1.81</v>
      </c>
      <c r="H470" s="11">
        <v>6</v>
      </c>
    </row>
    <row r="471" spans="1:8" x14ac:dyDescent="0.2">
      <c r="A471" s="11" t="s">
        <v>129</v>
      </c>
      <c r="B471" s="11" t="s">
        <v>5</v>
      </c>
      <c r="C471" s="12" t="s">
        <v>567</v>
      </c>
      <c r="D471" s="11" t="s">
        <v>182</v>
      </c>
      <c r="E471" s="90" t="s">
        <v>173</v>
      </c>
      <c r="F471" s="90" t="s">
        <v>638</v>
      </c>
      <c r="G471" s="231">
        <v>1.9</v>
      </c>
      <c r="H471" s="11">
        <v>6</v>
      </c>
    </row>
    <row r="472" spans="1:8" x14ac:dyDescent="0.2">
      <c r="A472" s="11" t="s">
        <v>129</v>
      </c>
      <c r="B472" s="11" t="s">
        <v>5</v>
      </c>
      <c r="C472" s="12" t="s">
        <v>567</v>
      </c>
      <c r="D472" s="11">
        <v>186</v>
      </c>
      <c r="E472" s="90" t="s">
        <v>171</v>
      </c>
      <c r="F472" s="90" t="s">
        <v>636</v>
      </c>
      <c r="G472" s="231">
        <v>22.06</v>
      </c>
      <c r="H472" s="11">
        <v>4</v>
      </c>
    </row>
    <row r="473" spans="1:8" x14ac:dyDescent="0.2">
      <c r="A473" s="11" t="s">
        <v>129</v>
      </c>
      <c r="B473" s="11" t="s">
        <v>5</v>
      </c>
      <c r="C473" s="12" t="s">
        <v>567</v>
      </c>
      <c r="D473" s="11">
        <v>187</v>
      </c>
      <c r="E473" s="90" t="s">
        <v>171</v>
      </c>
      <c r="F473" s="90" t="s">
        <v>636</v>
      </c>
      <c r="G473" s="231">
        <v>22.17</v>
      </c>
      <c r="H473" s="11">
        <v>4</v>
      </c>
    </row>
    <row r="474" spans="1:8" x14ac:dyDescent="0.2">
      <c r="A474" s="11" t="s">
        <v>129</v>
      </c>
      <c r="B474" s="11" t="s">
        <v>5</v>
      </c>
      <c r="C474" s="12" t="s">
        <v>567</v>
      </c>
      <c r="D474" s="11">
        <v>188</v>
      </c>
      <c r="E474" s="90" t="s">
        <v>183</v>
      </c>
      <c r="F474" s="90" t="s">
        <v>638</v>
      </c>
      <c r="G474" s="231">
        <v>11.46</v>
      </c>
      <c r="H474" s="11">
        <v>6</v>
      </c>
    </row>
    <row r="475" spans="1:8" x14ac:dyDescent="0.2">
      <c r="A475" s="11" t="s">
        <v>129</v>
      </c>
      <c r="B475" s="11" t="s">
        <v>5</v>
      </c>
      <c r="C475" s="12" t="s">
        <v>567</v>
      </c>
      <c r="D475" s="11" t="s">
        <v>184</v>
      </c>
      <c r="E475" s="90" t="s">
        <v>1077</v>
      </c>
      <c r="F475" s="90" t="s">
        <v>638</v>
      </c>
      <c r="G475" s="231">
        <v>3.21</v>
      </c>
      <c r="H475" s="11">
        <v>6</v>
      </c>
    </row>
    <row r="476" spans="1:8" x14ac:dyDescent="0.2">
      <c r="A476" s="11" t="s">
        <v>129</v>
      </c>
      <c r="B476" s="11" t="s">
        <v>5</v>
      </c>
      <c r="C476" s="12" t="s">
        <v>567</v>
      </c>
      <c r="D476" s="11" t="s">
        <v>185</v>
      </c>
      <c r="E476" s="90" t="s">
        <v>173</v>
      </c>
      <c r="F476" s="90" t="s">
        <v>638</v>
      </c>
      <c r="G476" s="231">
        <v>1.98</v>
      </c>
      <c r="H476" s="11">
        <v>6</v>
      </c>
    </row>
    <row r="477" spans="1:8" x14ac:dyDescent="0.2">
      <c r="A477" s="11" t="s">
        <v>129</v>
      </c>
      <c r="B477" s="11" t="s">
        <v>5</v>
      </c>
      <c r="C477" s="12" t="s">
        <v>567</v>
      </c>
      <c r="D477" s="11">
        <v>189</v>
      </c>
      <c r="E477" s="90" t="s">
        <v>171</v>
      </c>
      <c r="F477" s="90" t="s">
        <v>636</v>
      </c>
      <c r="G477" s="231">
        <v>28.97</v>
      </c>
      <c r="H477" s="11">
        <v>4</v>
      </c>
    </row>
    <row r="478" spans="1:8" x14ac:dyDescent="0.2">
      <c r="A478" s="11" t="s">
        <v>129</v>
      </c>
      <c r="B478" s="11" t="s">
        <v>5</v>
      </c>
      <c r="C478" s="12" t="s">
        <v>567</v>
      </c>
      <c r="D478" s="11">
        <v>190</v>
      </c>
      <c r="E478" s="90" t="s">
        <v>6</v>
      </c>
      <c r="F478" s="90" t="s">
        <v>636</v>
      </c>
      <c r="G478" s="231">
        <v>35.450000000000003</v>
      </c>
      <c r="H478" s="11">
        <v>6</v>
      </c>
    </row>
    <row r="479" spans="1:8" x14ac:dyDescent="0.2">
      <c r="A479" s="11" t="s">
        <v>129</v>
      </c>
      <c r="B479" s="11" t="s">
        <v>5</v>
      </c>
      <c r="C479" s="12" t="s">
        <v>567</v>
      </c>
      <c r="D479" s="11" t="s">
        <v>186</v>
      </c>
      <c r="E479" s="90" t="s">
        <v>187</v>
      </c>
      <c r="F479" s="90" t="s">
        <v>636</v>
      </c>
      <c r="G479" s="231">
        <v>6.72</v>
      </c>
      <c r="H479" s="11">
        <v>9</v>
      </c>
    </row>
    <row r="480" spans="1:8" x14ac:dyDescent="0.2">
      <c r="A480" s="11" t="s">
        <v>129</v>
      </c>
      <c r="B480" s="11" t="s">
        <v>5</v>
      </c>
      <c r="C480" s="12" t="s">
        <v>567</v>
      </c>
      <c r="D480" s="11" t="s">
        <v>188</v>
      </c>
      <c r="E480" s="90" t="s">
        <v>189</v>
      </c>
      <c r="F480" s="90" t="s">
        <v>636</v>
      </c>
      <c r="G480" s="231">
        <v>6.72</v>
      </c>
      <c r="H480" s="11">
        <v>9</v>
      </c>
    </row>
    <row r="481" spans="1:8" x14ac:dyDescent="0.2">
      <c r="A481" s="11" t="s">
        <v>129</v>
      </c>
      <c r="B481" s="11" t="s">
        <v>5</v>
      </c>
      <c r="C481" s="12" t="s">
        <v>567</v>
      </c>
      <c r="D481" s="11" t="s">
        <v>190</v>
      </c>
      <c r="E481" s="90" t="s">
        <v>191</v>
      </c>
      <c r="F481" s="90" t="s">
        <v>636</v>
      </c>
      <c r="G481" s="231">
        <v>8.08</v>
      </c>
      <c r="H481" s="11">
        <v>7</v>
      </c>
    </row>
    <row r="482" spans="1:8" x14ac:dyDescent="0.2">
      <c r="A482" s="11" t="s">
        <v>129</v>
      </c>
      <c r="B482" s="11" t="s">
        <v>5</v>
      </c>
      <c r="C482" s="12" t="s">
        <v>567</v>
      </c>
      <c r="D482" s="11" t="s">
        <v>192</v>
      </c>
      <c r="E482" s="90" t="s">
        <v>193</v>
      </c>
      <c r="F482" s="90" t="s">
        <v>636</v>
      </c>
      <c r="G482" s="231">
        <v>7.08</v>
      </c>
      <c r="H482" s="11">
        <v>7</v>
      </c>
    </row>
    <row r="483" spans="1:8" x14ac:dyDescent="0.2">
      <c r="A483" s="11" t="s">
        <v>129</v>
      </c>
      <c r="B483" s="11" t="s">
        <v>5</v>
      </c>
      <c r="C483" s="12" t="s">
        <v>567</v>
      </c>
      <c r="D483" s="11" t="s">
        <v>194</v>
      </c>
      <c r="E483" s="90" t="s">
        <v>195</v>
      </c>
      <c r="F483" s="90" t="s">
        <v>636</v>
      </c>
      <c r="G483" s="231">
        <v>6.72</v>
      </c>
      <c r="H483" s="11">
        <v>9</v>
      </c>
    </row>
    <row r="484" spans="1:8" x14ac:dyDescent="0.2">
      <c r="A484" s="11" t="s">
        <v>129</v>
      </c>
      <c r="B484" s="11" t="s">
        <v>5</v>
      </c>
      <c r="C484" s="12" t="s">
        <v>567</v>
      </c>
      <c r="D484" s="11" t="s">
        <v>196</v>
      </c>
      <c r="E484" s="90" t="s">
        <v>197</v>
      </c>
      <c r="F484" s="90" t="s">
        <v>638</v>
      </c>
      <c r="G484" s="231">
        <v>13.66</v>
      </c>
      <c r="H484" s="11">
        <v>6</v>
      </c>
    </row>
    <row r="485" spans="1:8" x14ac:dyDescent="0.2">
      <c r="A485" s="11" t="s">
        <v>129</v>
      </c>
      <c r="B485" s="11" t="s">
        <v>5</v>
      </c>
      <c r="C485" s="12" t="s">
        <v>567</v>
      </c>
      <c r="D485" s="11" t="s">
        <v>198</v>
      </c>
      <c r="E485" s="90" t="s">
        <v>236</v>
      </c>
      <c r="F485" s="90" t="s">
        <v>638</v>
      </c>
      <c r="G485" s="231">
        <v>13.02</v>
      </c>
      <c r="H485" s="11">
        <v>6</v>
      </c>
    </row>
    <row r="486" spans="1:8" x14ac:dyDescent="0.2">
      <c r="A486" s="11" t="s">
        <v>129</v>
      </c>
      <c r="B486" s="11" t="s">
        <v>5</v>
      </c>
      <c r="C486" s="12" t="s">
        <v>567</v>
      </c>
      <c r="D486" s="11" t="s">
        <v>199</v>
      </c>
      <c r="E486" s="90" t="s">
        <v>200</v>
      </c>
      <c r="F486" s="90" t="s">
        <v>638</v>
      </c>
      <c r="G486" s="231">
        <v>13.12</v>
      </c>
      <c r="H486" s="11">
        <v>6</v>
      </c>
    </row>
    <row r="487" spans="1:8" x14ac:dyDescent="0.2">
      <c r="A487" s="11" t="s">
        <v>129</v>
      </c>
      <c r="B487" s="11" t="s">
        <v>5</v>
      </c>
      <c r="C487" s="12" t="s">
        <v>567</v>
      </c>
      <c r="D487" s="11" t="s">
        <v>201</v>
      </c>
      <c r="E487" s="90" t="s">
        <v>202</v>
      </c>
      <c r="F487" s="90" t="s">
        <v>638</v>
      </c>
      <c r="G487" s="231">
        <v>27.15</v>
      </c>
      <c r="H487" s="11">
        <v>6</v>
      </c>
    </row>
    <row r="488" spans="1:8" x14ac:dyDescent="0.2">
      <c r="A488" s="11" t="s">
        <v>129</v>
      </c>
      <c r="B488" s="11" t="s">
        <v>5</v>
      </c>
      <c r="C488" s="12" t="s">
        <v>567</v>
      </c>
      <c r="D488" s="11" t="s">
        <v>203</v>
      </c>
      <c r="E488" s="90" t="s">
        <v>204</v>
      </c>
      <c r="F488" s="90" t="s">
        <v>638</v>
      </c>
      <c r="G488" s="231">
        <v>27.19</v>
      </c>
      <c r="H488" s="11">
        <v>6</v>
      </c>
    </row>
    <row r="489" spans="1:8" x14ac:dyDescent="0.2">
      <c r="A489" s="11" t="s">
        <v>129</v>
      </c>
      <c r="B489" s="11" t="s">
        <v>5</v>
      </c>
      <c r="C489" s="12" t="s">
        <v>567</v>
      </c>
      <c r="D489" s="11" t="s">
        <v>205</v>
      </c>
      <c r="E489" s="90" t="s">
        <v>206</v>
      </c>
      <c r="F489" s="90" t="s">
        <v>638</v>
      </c>
      <c r="G489" s="231">
        <v>27.14</v>
      </c>
      <c r="H489" s="11">
        <v>6</v>
      </c>
    </row>
    <row r="490" spans="1:8" x14ac:dyDescent="0.2">
      <c r="A490" s="11" t="s">
        <v>129</v>
      </c>
      <c r="B490" s="11" t="s">
        <v>5</v>
      </c>
      <c r="C490" s="12" t="s">
        <v>567</v>
      </c>
      <c r="D490" s="11" t="s">
        <v>207</v>
      </c>
      <c r="E490" s="90" t="s">
        <v>208</v>
      </c>
      <c r="F490" s="90" t="s">
        <v>638</v>
      </c>
      <c r="G490" s="231">
        <v>20.23</v>
      </c>
      <c r="H490" s="11">
        <v>6</v>
      </c>
    </row>
    <row r="491" spans="1:8" x14ac:dyDescent="0.2">
      <c r="A491" s="11" t="s">
        <v>129</v>
      </c>
      <c r="B491" s="11" t="s">
        <v>17</v>
      </c>
      <c r="C491" s="12" t="s">
        <v>567</v>
      </c>
      <c r="D491" s="11">
        <v>1100</v>
      </c>
      <c r="E491" s="90" t="s">
        <v>209</v>
      </c>
      <c r="F491" s="90" t="s">
        <v>638</v>
      </c>
      <c r="G491" s="231">
        <v>87.85</v>
      </c>
      <c r="H491" s="11">
        <v>6</v>
      </c>
    </row>
    <row r="492" spans="1:8" x14ac:dyDescent="0.2">
      <c r="A492" s="11" t="s">
        <v>129</v>
      </c>
      <c r="B492" s="11" t="s">
        <v>17</v>
      </c>
      <c r="C492" s="12" t="s">
        <v>567</v>
      </c>
      <c r="D492" s="11">
        <v>1101</v>
      </c>
      <c r="E492" s="90" t="s">
        <v>305</v>
      </c>
      <c r="F492" s="90" t="s">
        <v>638</v>
      </c>
      <c r="G492" s="231">
        <v>38.58</v>
      </c>
      <c r="H492" s="11">
        <v>6</v>
      </c>
    </row>
    <row r="493" spans="1:8" x14ac:dyDescent="0.2">
      <c r="A493" s="11" t="s">
        <v>129</v>
      </c>
      <c r="B493" s="11" t="s">
        <v>17</v>
      </c>
      <c r="C493" s="12" t="s">
        <v>567</v>
      </c>
      <c r="D493" s="11">
        <v>1103</v>
      </c>
      <c r="E493" s="90" t="s">
        <v>1112</v>
      </c>
      <c r="F493" s="90" t="s">
        <v>636</v>
      </c>
      <c r="G493" s="231">
        <v>17.059999999999999</v>
      </c>
      <c r="H493" s="11">
        <v>6</v>
      </c>
    </row>
    <row r="494" spans="1:8" x14ac:dyDescent="0.2">
      <c r="A494" s="11" t="s">
        <v>129</v>
      </c>
      <c r="B494" s="11" t="s">
        <v>17</v>
      </c>
      <c r="C494" s="12" t="s">
        <v>567</v>
      </c>
      <c r="D494" s="11">
        <v>1104</v>
      </c>
      <c r="E494" s="90" t="s">
        <v>1063</v>
      </c>
      <c r="F494" s="90" t="s">
        <v>636</v>
      </c>
      <c r="G494" s="231">
        <v>14.92</v>
      </c>
      <c r="H494" s="11">
        <v>4</v>
      </c>
    </row>
    <row r="495" spans="1:8" x14ac:dyDescent="0.2">
      <c r="A495" s="11" t="s">
        <v>129</v>
      </c>
      <c r="B495" s="11" t="s">
        <v>17</v>
      </c>
      <c r="C495" s="12" t="s">
        <v>567</v>
      </c>
      <c r="D495" s="11">
        <v>1106</v>
      </c>
      <c r="E495" s="90" t="s">
        <v>130</v>
      </c>
      <c r="F495" s="90" t="s">
        <v>638</v>
      </c>
      <c r="G495" s="231">
        <v>108.65</v>
      </c>
      <c r="H495" s="11">
        <v>6</v>
      </c>
    </row>
    <row r="496" spans="1:8" x14ac:dyDescent="0.2">
      <c r="A496" s="11" t="s">
        <v>129</v>
      </c>
      <c r="B496" s="11" t="s">
        <v>17</v>
      </c>
      <c r="C496" s="12" t="s">
        <v>567</v>
      </c>
      <c r="D496" s="11">
        <v>1107</v>
      </c>
      <c r="E496" s="90" t="s">
        <v>1078</v>
      </c>
      <c r="F496" s="90" t="s">
        <v>638</v>
      </c>
      <c r="G496" s="231">
        <v>20.16</v>
      </c>
      <c r="H496" s="11">
        <v>6</v>
      </c>
    </row>
    <row r="497" spans="1:8" x14ac:dyDescent="0.2">
      <c r="A497" s="11" t="s">
        <v>129</v>
      </c>
      <c r="B497" s="11" t="s">
        <v>17</v>
      </c>
      <c r="C497" s="12" t="s">
        <v>567</v>
      </c>
      <c r="D497" s="11">
        <v>1108</v>
      </c>
      <c r="E497" s="90" t="s">
        <v>12</v>
      </c>
      <c r="F497" s="90" t="s">
        <v>638</v>
      </c>
      <c r="G497" s="231">
        <v>3.17</v>
      </c>
      <c r="H497" s="11">
        <v>12</v>
      </c>
    </row>
    <row r="498" spans="1:8" x14ac:dyDescent="0.2">
      <c r="A498" s="11" t="s">
        <v>129</v>
      </c>
      <c r="B498" s="11" t="s">
        <v>17</v>
      </c>
      <c r="C498" s="12" t="s">
        <v>567</v>
      </c>
      <c r="D498" s="11">
        <v>1109</v>
      </c>
      <c r="E498" s="90" t="s">
        <v>1079</v>
      </c>
      <c r="F498" s="90" t="s">
        <v>638</v>
      </c>
      <c r="G498" s="231">
        <v>3.14</v>
      </c>
      <c r="H498" s="11">
        <v>6</v>
      </c>
    </row>
    <row r="499" spans="1:8" x14ac:dyDescent="0.2">
      <c r="A499" s="11" t="s">
        <v>129</v>
      </c>
      <c r="B499" s="11" t="s">
        <v>17</v>
      </c>
      <c r="C499" s="12" t="s">
        <v>567</v>
      </c>
      <c r="D499" s="11">
        <v>1110</v>
      </c>
      <c r="E499" s="90" t="s">
        <v>1080</v>
      </c>
      <c r="F499" s="90" t="s">
        <v>638</v>
      </c>
      <c r="G499" s="231">
        <v>17.89</v>
      </c>
      <c r="H499" s="11">
        <v>6</v>
      </c>
    </row>
    <row r="500" spans="1:8" x14ac:dyDescent="0.2">
      <c r="A500" s="11" t="s">
        <v>129</v>
      </c>
      <c r="B500" s="11" t="s">
        <v>17</v>
      </c>
      <c r="C500" s="12" t="s">
        <v>567</v>
      </c>
      <c r="D500" s="11">
        <v>1111</v>
      </c>
      <c r="E500" s="90" t="s">
        <v>1089</v>
      </c>
      <c r="F500" s="90" t="s">
        <v>636</v>
      </c>
      <c r="G500" s="231">
        <v>100.8</v>
      </c>
      <c r="H500" s="11">
        <v>6</v>
      </c>
    </row>
    <row r="501" spans="1:8" x14ac:dyDescent="0.2">
      <c r="A501" s="11" t="s">
        <v>129</v>
      </c>
      <c r="B501" s="11" t="s">
        <v>17</v>
      </c>
      <c r="C501" s="12" t="s">
        <v>577</v>
      </c>
      <c r="D501" s="11">
        <v>1112</v>
      </c>
      <c r="E501" s="90" t="s">
        <v>1090</v>
      </c>
      <c r="F501" s="90" t="s">
        <v>636</v>
      </c>
      <c r="G501" s="231">
        <v>51.2</v>
      </c>
      <c r="H501" s="11">
        <v>6</v>
      </c>
    </row>
    <row r="502" spans="1:8" x14ac:dyDescent="0.2">
      <c r="A502" s="11" t="s">
        <v>129</v>
      </c>
      <c r="B502" s="11" t="s">
        <v>17</v>
      </c>
      <c r="C502" s="12" t="s">
        <v>577</v>
      </c>
      <c r="D502" s="11" t="s">
        <v>210</v>
      </c>
      <c r="E502" s="90" t="s">
        <v>7</v>
      </c>
      <c r="F502" s="90" t="s">
        <v>636</v>
      </c>
      <c r="G502" s="231">
        <v>10.039999999999999</v>
      </c>
      <c r="H502" s="11">
        <v>11</v>
      </c>
    </row>
    <row r="503" spans="1:8" x14ac:dyDescent="0.2">
      <c r="A503" s="11" t="s">
        <v>129</v>
      </c>
      <c r="B503" s="11" t="s">
        <v>17</v>
      </c>
      <c r="C503" s="12" t="s">
        <v>575</v>
      </c>
      <c r="D503" s="11">
        <v>1113</v>
      </c>
      <c r="E503" s="90" t="s">
        <v>698</v>
      </c>
      <c r="F503" s="90" t="s">
        <v>636</v>
      </c>
      <c r="G503" s="231">
        <v>20.41</v>
      </c>
      <c r="H503" s="11">
        <v>2</v>
      </c>
    </row>
    <row r="504" spans="1:8" x14ac:dyDescent="0.2">
      <c r="A504" s="11" t="s">
        <v>129</v>
      </c>
      <c r="B504" s="11" t="s">
        <v>17</v>
      </c>
      <c r="C504" s="12" t="s">
        <v>575</v>
      </c>
      <c r="D504" s="11">
        <v>1114</v>
      </c>
      <c r="E504" s="90" t="s">
        <v>9</v>
      </c>
      <c r="F504" s="90" t="s">
        <v>636</v>
      </c>
      <c r="G504" s="231">
        <v>11.46</v>
      </c>
      <c r="H504" s="11">
        <v>17</v>
      </c>
    </row>
    <row r="505" spans="1:8" x14ac:dyDescent="0.2">
      <c r="A505" s="11" t="s">
        <v>129</v>
      </c>
      <c r="B505" s="11" t="s">
        <v>17</v>
      </c>
      <c r="C505" s="12" t="s">
        <v>576</v>
      </c>
      <c r="D505" s="11">
        <v>1115</v>
      </c>
      <c r="E505" s="90" t="s">
        <v>699</v>
      </c>
      <c r="F505" s="90" t="s">
        <v>638</v>
      </c>
      <c r="G505" s="231">
        <v>20.05</v>
      </c>
      <c r="H505" s="11">
        <v>2</v>
      </c>
    </row>
    <row r="506" spans="1:8" x14ac:dyDescent="0.2">
      <c r="A506" s="11" t="s">
        <v>129</v>
      </c>
      <c r="B506" s="11" t="s">
        <v>17</v>
      </c>
      <c r="C506" s="12" t="s">
        <v>576</v>
      </c>
      <c r="D506" s="11">
        <v>1116</v>
      </c>
      <c r="E506" s="90" t="s">
        <v>9</v>
      </c>
      <c r="F506" s="90" t="s">
        <v>636</v>
      </c>
      <c r="G506" s="231">
        <v>8.42</v>
      </c>
      <c r="H506" s="11">
        <v>17</v>
      </c>
    </row>
    <row r="507" spans="1:8" x14ac:dyDescent="0.2">
      <c r="A507" s="11" t="s">
        <v>129</v>
      </c>
      <c r="B507" s="11" t="s">
        <v>17</v>
      </c>
      <c r="C507" s="12" t="s">
        <v>576</v>
      </c>
      <c r="D507" s="11">
        <v>1117</v>
      </c>
      <c r="E507" s="90" t="s">
        <v>715</v>
      </c>
      <c r="F507" s="90" t="s">
        <v>636</v>
      </c>
      <c r="G507" s="231">
        <v>20.3</v>
      </c>
      <c r="H507" s="11">
        <v>13</v>
      </c>
    </row>
    <row r="508" spans="1:8" x14ac:dyDescent="0.2">
      <c r="A508" s="11" t="s">
        <v>129</v>
      </c>
      <c r="B508" s="11" t="s">
        <v>17</v>
      </c>
      <c r="C508" s="12" t="s">
        <v>577</v>
      </c>
      <c r="D508" s="11">
        <v>1118</v>
      </c>
      <c r="E508" s="90" t="s">
        <v>703</v>
      </c>
      <c r="F508" s="90" t="s">
        <v>636</v>
      </c>
      <c r="G508" s="231">
        <v>20.34</v>
      </c>
      <c r="H508" s="11">
        <v>2</v>
      </c>
    </row>
    <row r="509" spans="1:8" x14ac:dyDescent="0.2">
      <c r="A509" s="11" t="s">
        <v>129</v>
      </c>
      <c r="B509" s="11" t="s">
        <v>17</v>
      </c>
      <c r="C509" s="12" t="s">
        <v>577</v>
      </c>
      <c r="D509" s="11">
        <v>1119</v>
      </c>
      <c r="E509" s="90" t="s">
        <v>10</v>
      </c>
      <c r="F509" s="90" t="s">
        <v>636</v>
      </c>
      <c r="G509" s="231">
        <v>12.69</v>
      </c>
      <c r="H509" s="11">
        <v>13</v>
      </c>
    </row>
    <row r="510" spans="1:8" x14ac:dyDescent="0.2">
      <c r="A510" s="11" t="s">
        <v>129</v>
      </c>
      <c r="B510" s="11" t="s">
        <v>17</v>
      </c>
      <c r="C510" s="12" t="s">
        <v>577</v>
      </c>
      <c r="D510" s="11">
        <v>1120</v>
      </c>
      <c r="E510" s="90" t="s">
        <v>11</v>
      </c>
      <c r="F510" s="90" t="s">
        <v>638</v>
      </c>
      <c r="G510" s="231">
        <v>2.25</v>
      </c>
      <c r="H510" s="11">
        <v>13</v>
      </c>
    </row>
    <row r="511" spans="1:8" x14ac:dyDescent="0.2">
      <c r="A511" s="11" t="s">
        <v>129</v>
      </c>
      <c r="B511" s="11" t="s">
        <v>17</v>
      </c>
      <c r="C511" s="12" t="s">
        <v>577</v>
      </c>
      <c r="D511" s="11">
        <v>1121</v>
      </c>
      <c r="E511" s="90" t="s">
        <v>703</v>
      </c>
      <c r="F511" s="90" t="s">
        <v>636</v>
      </c>
      <c r="G511" s="231">
        <v>24.49</v>
      </c>
      <c r="H511" s="11">
        <v>2</v>
      </c>
    </row>
    <row r="512" spans="1:8" x14ac:dyDescent="0.2">
      <c r="A512" s="11" t="s">
        <v>129</v>
      </c>
      <c r="B512" s="11" t="s">
        <v>17</v>
      </c>
      <c r="C512" s="12" t="s">
        <v>577</v>
      </c>
      <c r="D512" s="11">
        <v>1122</v>
      </c>
      <c r="E512" s="90" t="s">
        <v>1074</v>
      </c>
      <c r="F512" s="90" t="s">
        <v>638</v>
      </c>
      <c r="G512" s="231">
        <v>6.14</v>
      </c>
      <c r="H512" s="11">
        <v>2</v>
      </c>
    </row>
    <row r="513" spans="1:8" x14ac:dyDescent="0.2">
      <c r="A513" s="11" t="s">
        <v>129</v>
      </c>
      <c r="B513" s="11" t="s">
        <v>17</v>
      </c>
      <c r="C513" s="12" t="s">
        <v>577</v>
      </c>
      <c r="D513" s="11">
        <v>1123</v>
      </c>
      <c r="E513" s="90" t="s">
        <v>703</v>
      </c>
      <c r="F513" s="90" t="s">
        <v>636</v>
      </c>
      <c r="G513" s="231">
        <v>35.26</v>
      </c>
      <c r="H513" s="11">
        <v>2</v>
      </c>
    </row>
    <row r="514" spans="1:8" x14ac:dyDescent="0.2">
      <c r="A514" s="11" t="s">
        <v>129</v>
      </c>
      <c r="B514" s="11" t="s">
        <v>17</v>
      </c>
      <c r="C514" s="12" t="s">
        <v>576</v>
      </c>
      <c r="D514" s="11">
        <v>1124</v>
      </c>
      <c r="E514" s="90" t="s">
        <v>137</v>
      </c>
      <c r="F514" s="90" t="s">
        <v>636</v>
      </c>
      <c r="G514" s="231">
        <v>2.1</v>
      </c>
      <c r="H514" s="11">
        <v>2</v>
      </c>
    </row>
    <row r="515" spans="1:8" x14ac:dyDescent="0.2">
      <c r="A515" s="11" t="s">
        <v>129</v>
      </c>
      <c r="B515" s="11" t="s">
        <v>17</v>
      </c>
      <c r="C515" s="12" t="s">
        <v>576</v>
      </c>
      <c r="D515" s="11">
        <v>1125</v>
      </c>
      <c r="E515" s="90" t="s">
        <v>211</v>
      </c>
      <c r="F515" s="90" t="s">
        <v>636</v>
      </c>
      <c r="G515" s="231">
        <v>31.84</v>
      </c>
      <c r="H515" s="11">
        <v>2</v>
      </c>
    </row>
    <row r="516" spans="1:8" x14ac:dyDescent="0.2">
      <c r="A516" s="11" t="s">
        <v>129</v>
      </c>
      <c r="B516" s="11" t="s">
        <v>17</v>
      </c>
      <c r="C516" s="12" t="s">
        <v>576</v>
      </c>
      <c r="D516" s="11">
        <v>1126</v>
      </c>
      <c r="E516" s="90" t="s">
        <v>211</v>
      </c>
      <c r="F516" s="90" t="s">
        <v>636</v>
      </c>
      <c r="G516" s="231">
        <v>31.66</v>
      </c>
      <c r="H516" s="11">
        <v>2</v>
      </c>
    </row>
    <row r="517" spans="1:8" x14ac:dyDescent="0.2">
      <c r="A517" s="11" t="s">
        <v>129</v>
      </c>
      <c r="B517" s="11" t="s">
        <v>17</v>
      </c>
      <c r="C517" s="12" t="s">
        <v>576</v>
      </c>
      <c r="D517" s="11">
        <v>1127</v>
      </c>
      <c r="E517" s="90" t="s">
        <v>137</v>
      </c>
      <c r="F517" s="90" t="s">
        <v>636</v>
      </c>
      <c r="G517" s="231">
        <v>2.1</v>
      </c>
      <c r="H517" s="11">
        <v>2</v>
      </c>
    </row>
    <row r="518" spans="1:8" x14ac:dyDescent="0.2">
      <c r="A518" s="11" t="s">
        <v>129</v>
      </c>
      <c r="B518" s="11" t="s">
        <v>17</v>
      </c>
      <c r="C518" s="12" t="s">
        <v>576</v>
      </c>
      <c r="D518" s="11">
        <v>1128</v>
      </c>
      <c r="E518" s="90" t="s">
        <v>137</v>
      </c>
      <c r="F518" s="90" t="s">
        <v>636</v>
      </c>
      <c r="G518" s="231">
        <v>2.1</v>
      </c>
      <c r="H518" s="11">
        <v>2</v>
      </c>
    </row>
    <row r="519" spans="1:8" x14ac:dyDescent="0.2">
      <c r="A519" s="11" t="s">
        <v>129</v>
      </c>
      <c r="B519" s="11" t="s">
        <v>17</v>
      </c>
      <c r="C519" s="12" t="s">
        <v>576</v>
      </c>
      <c r="D519" s="11">
        <v>1129</v>
      </c>
      <c r="E519" s="90" t="s">
        <v>22</v>
      </c>
      <c r="F519" s="90" t="s">
        <v>636</v>
      </c>
      <c r="G519" s="231">
        <v>32.090000000000003</v>
      </c>
      <c r="H519" s="11">
        <v>2</v>
      </c>
    </row>
    <row r="520" spans="1:8" x14ac:dyDescent="0.2">
      <c r="A520" s="11" t="s">
        <v>129</v>
      </c>
      <c r="B520" s="11" t="s">
        <v>17</v>
      </c>
      <c r="C520" s="12" t="s">
        <v>576</v>
      </c>
      <c r="D520" s="11">
        <v>1130</v>
      </c>
      <c r="E520" s="90" t="s">
        <v>664</v>
      </c>
      <c r="F520" s="90" t="s">
        <v>636</v>
      </c>
      <c r="G520" s="231">
        <v>31.82</v>
      </c>
      <c r="H520" s="11">
        <v>2</v>
      </c>
    </row>
    <row r="521" spans="1:8" x14ac:dyDescent="0.2">
      <c r="A521" s="11" t="s">
        <v>129</v>
      </c>
      <c r="B521" s="11" t="s">
        <v>17</v>
      </c>
      <c r="C521" s="12" t="s">
        <v>576</v>
      </c>
      <c r="D521" s="11">
        <v>1131</v>
      </c>
      <c r="E521" s="90" t="s">
        <v>137</v>
      </c>
      <c r="F521" s="90" t="s">
        <v>636</v>
      </c>
      <c r="G521" s="231">
        <v>2.11</v>
      </c>
      <c r="H521" s="11">
        <v>2</v>
      </c>
    </row>
    <row r="522" spans="1:8" x14ac:dyDescent="0.2">
      <c r="A522" s="11" t="s">
        <v>129</v>
      </c>
      <c r="B522" s="11" t="s">
        <v>17</v>
      </c>
      <c r="C522" s="12" t="s">
        <v>575</v>
      </c>
      <c r="D522" s="11">
        <v>1132</v>
      </c>
      <c r="E522" s="90" t="s">
        <v>699</v>
      </c>
      <c r="F522" s="90" t="s">
        <v>636</v>
      </c>
      <c r="G522" s="231">
        <v>28.62</v>
      </c>
      <c r="H522" s="11">
        <v>2</v>
      </c>
    </row>
    <row r="523" spans="1:8" x14ac:dyDescent="0.2">
      <c r="A523" s="11" t="s">
        <v>129</v>
      </c>
      <c r="B523" s="11" t="s">
        <v>17</v>
      </c>
      <c r="C523" s="12" t="s">
        <v>575</v>
      </c>
      <c r="D523" s="11">
        <v>1133</v>
      </c>
      <c r="E523" s="90" t="s">
        <v>137</v>
      </c>
      <c r="F523" s="90" t="s">
        <v>636</v>
      </c>
      <c r="G523" s="231">
        <v>2.57</v>
      </c>
      <c r="H523" s="11">
        <v>2</v>
      </c>
    </row>
    <row r="524" spans="1:8" x14ac:dyDescent="0.2">
      <c r="A524" s="11" t="s">
        <v>129</v>
      </c>
      <c r="B524" s="11" t="s">
        <v>17</v>
      </c>
      <c r="C524" s="12" t="s">
        <v>575</v>
      </c>
      <c r="D524" s="11" t="s">
        <v>212</v>
      </c>
      <c r="E524" s="90" t="s">
        <v>137</v>
      </c>
      <c r="F524" s="90" t="s">
        <v>636</v>
      </c>
      <c r="G524" s="231">
        <v>3.12</v>
      </c>
      <c r="H524" s="11">
        <v>2</v>
      </c>
    </row>
    <row r="525" spans="1:8" x14ac:dyDescent="0.2">
      <c r="A525" s="11" t="s">
        <v>129</v>
      </c>
      <c r="B525" s="11" t="s">
        <v>17</v>
      </c>
      <c r="C525" s="12" t="s">
        <v>567</v>
      </c>
      <c r="D525" s="11">
        <v>1134</v>
      </c>
      <c r="E525" s="90" t="s">
        <v>333</v>
      </c>
      <c r="F525" s="90" t="s">
        <v>638</v>
      </c>
      <c r="G525" s="231">
        <v>6.51</v>
      </c>
      <c r="H525" s="11">
        <v>12</v>
      </c>
    </row>
    <row r="526" spans="1:8" x14ac:dyDescent="0.2">
      <c r="A526" s="11" t="s">
        <v>129</v>
      </c>
      <c r="B526" s="11" t="s">
        <v>17</v>
      </c>
      <c r="C526" s="12" t="s">
        <v>567</v>
      </c>
      <c r="D526" s="11">
        <v>1135</v>
      </c>
      <c r="E526" s="90" t="s">
        <v>11</v>
      </c>
      <c r="F526" s="90" t="s">
        <v>638</v>
      </c>
      <c r="G526" s="231">
        <v>3.18</v>
      </c>
      <c r="H526" s="11">
        <v>13</v>
      </c>
    </row>
    <row r="527" spans="1:8" x14ac:dyDescent="0.2">
      <c r="A527" s="11" t="s">
        <v>129</v>
      </c>
      <c r="B527" s="11" t="s">
        <v>17</v>
      </c>
      <c r="C527" s="12" t="s">
        <v>567</v>
      </c>
      <c r="D527" s="11">
        <v>1138</v>
      </c>
      <c r="E527" s="90" t="s">
        <v>213</v>
      </c>
      <c r="F527" s="90" t="s">
        <v>638</v>
      </c>
      <c r="G527" s="231">
        <v>67.91</v>
      </c>
      <c r="H527" s="11">
        <v>6</v>
      </c>
    </row>
    <row r="528" spans="1:8" x14ac:dyDescent="0.2">
      <c r="A528" s="11" t="s">
        <v>129</v>
      </c>
      <c r="B528" s="11" t="s">
        <v>17</v>
      </c>
      <c r="C528" s="12" t="s">
        <v>567</v>
      </c>
      <c r="D528" s="11">
        <v>1139</v>
      </c>
      <c r="E528" s="90" t="s">
        <v>1089</v>
      </c>
      <c r="F528" s="90" t="s">
        <v>636</v>
      </c>
      <c r="G528" s="231">
        <v>88.72</v>
      </c>
      <c r="H528" s="11">
        <v>6</v>
      </c>
    </row>
    <row r="529" spans="1:9" x14ac:dyDescent="0.2">
      <c r="A529" s="11" t="s">
        <v>129</v>
      </c>
      <c r="B529" s="11" t="s">
        <v>17</v>
      </c>
      <c r="C529" s="12" t="s">
        <v>575</v>
      </c>
      <c r="D529" s="11">
        <v>1140</v>
      </c>
      <c r="E529" s="90" t="s">
        <v>691</v>
      </c>
      <c r="F529" s="90" t="s">
        <v>636</v>
      </c>
      <c r="G529" s="231">
        <v>17.05</v>
      </c>
      <c r="H529" s="11">
        <v>2</v>
      </c>
    </row>
    <row r="530" spans="1:9" x14ac:dyDescent="0.2">
      <c r="A530" s="11" t="s">
        <v>129</v>
      </c>
      <c r="B530" s="11" t="s">
        <v>17</v>
      </c>
      <c r="C530" s="12" t="s">
        <v>575</v>
      </c>
      <c r="D530" s="11">
        <v>1141</v>
      </c>
      <c r="E530" s="90" t="s">
        <v>1111</v>
      </c>
      <c r="F530" s="90" t="s">
        <v>636</v>
      </c>
      <c r="G530" s="231">
        <v>10.99</v>
      </c>
      <c r="H530" s="11">
        <v>2</v>
      </c>
    </row>
    <row r="531" spans="1:9" x14ac:dyDescent="0.2">
      <c r="A531" s="11" t="s">
        <v>129</v>
      </c>
      <c r="B531" s="11" t="s">
        <v>17</v>
      </c>
      <c r="C531" s="12" t="s">
        <v>575</v>
      </c>
      <c r="D531" s="11" t="s">
        <v>214</v>
      </c>
      <c r="E531" s="90" t="s">
        <v>215</v>
      </c>
      <c r="F531" s="90" t="s">
        <v>638</v>
      </c>
      <c r="G531" s="231">
        <v>7.82</v>
      </c>
      <c r="H531" s="11">
        <v>2</v>
      </c>
    </row>
    <row r="532" spans="1:9" x14ac:dyDescent="0.2">
      <c r="A532" s="11" t="s">
        <v>129</v>
      </c>
      <c r="B532" s="11" t="s">
        <v>17</v>
      </c>
      <c r="C532" s="12" t="s">
        <v>575</v>
      </c>
      <c r="D532" s="11">
        <v>1142</v>
      </c>
      <c r="E532" s="90" t="s">
        <v>216</v>
      </c>
      <c r="F532" s="90" t="s">
        <v>636</v>
      </c>
      <c r="G532" s="231">
        <v>18.920000000000002</v>
      </c>
      <c r="H532" s="11">
        <v>2</v>
      </c>
      <c r="I532" s="3"/>
    </row>
    <row r="533" spans="1:9" x14ac:dyDescent="0.2">
      <c r="A533" s="11" t="s">
        <v>129</v>
      </c>
      <c r="B533" s="11" t="s">
        <v>17</v>
      </c>
      <c r="C533" s="12" t="s">
        <v>575</v>
      </c>
      <c r="D533" s="11">
        <v>1143</v>
      </c>
      <c r="E533" s="90" t="s">
        <v>217</v>
      </c>
      <c r="F533" s="90" t="s">
        <v>638</v>
      </c>
      <c r="G533" s="231">
        <v>4.55</v>
      </c>
      <c r="H533" s="11">
        <v>2</v>
      </c>
      <c r="I533" s="3"/>
    </row>
    <row r="534" spans="1:9" x14ac:dyDescent="0.2">
      <c r="A534" s="11" t="s">
        <v>129</v>
      </c>
      <c r="B534" s="11" t="s">
        <v>17</v>
      </c>
      <c r="C534" s="12" t="s">
        <v>575</v>
      </c>
      <c r="D534" s="11">
        <v>1144</v>
      </c>
      <c r="E534" s="90" t="s">
        <v>218</v>
      </c>
      <c r="F534" s="90" t="s">
        <v>636</v>
      </c>
      <c r="G534" s="231">
        <v>18.36</v>
      </c>
      <c r="H534" s="11">
        <v>2</v>
      </c>
    </row>
    <row r="535" spans="1:9" x14ac:dyDescent="0.2">
      <c r="A535" s="11" t="s">
        <v>129</v>
      </c>
      <c r="B535" s="11" t="s">
        <v>17</v>
      </c>
      <c r="C535" s="12" t="s">
        <v>575</v>
      </c>
      <c r="D535" s="11">
        <v>1145</v>
      </c>
      <c r="E535" s="90" t="s">
        <v>692</v>
      </c>
      <c r="F535" s="90" t="s">
        <v>636</v>
      </c>
      <c r="G535" s="231">
        <v>17.84</v>
      </c>
      <c r="H535" s="11">
        <v>2</v>
      </c>
    </row>
    <row r="536" spans="1:9" x14ac:dyDescent="0.2">
      <c r="A536" s="11" t="s">
        <v>129</v>
      </c>
      <c r="B536" s="11" t="s">
        <v>17</v>
      </c>
      <c r="C536" s="12" t="s">
        <v>575</v>
      </c>
      <c r="D536" s="11">
        <v>1146</v>
      </c>
      <c r="E536" s="90" t="s">
        <v>693</v>
      </c>
      <c r="F536" s="90" t="s">
        <v>636</v>
      </c>
      <c r="G536" s="231">
        <v>18.2</v>
      </c>
      <c r="H536" s="11">
        <v>2</v>
      </c>
    </row>
    <row r="537" spans="1:9" x14ac:dyDescent="0.2">
      <c r="A537" s="11" t="s">
        <v>129</v>
      </c>
      <c r="B537" s="11" t="s">
        <v>17</v>
      </c>
      <c r="C537" s="12" t="s">
        <v>575</v>
      </c>
      <c r="D537" s="11">
        <v>1147</v>
      </c>
      <c r="E537" s="90" t="s">
        <v>219</v>
      </c>
      <c r="F537" s="90" t="s">
        <v>636</v>
      </c>
      <c r="G537" s="231">
        <v>17.940000000000001</v>
      </c>
      <c r="H537" s="11">
        <v>2</v>
      </c>
    </row>
    <row r="538" spans="1:9" x14ac:dyDescent="0.2">
      <c r="A538" s="11" t="s">
        <v>129</v>
      </c>
      <c r="B538" s="11" t="s">
        <v>17</v>
      </c>
      <c r="C538" s="12" t="s">
        <v>575</v>
      </c>
      <c r="D538" s="11">
        <v>1148</v>
      </c>
      <c r="E538" s="90" t="s">
        <v>219</v>
      </c>
      <c r="F538" s="90" t="s">
        <v>636</v>
      </c>
      <c r="G538" s="231">
        <v>20.02</v>
      </c>
      <c r="H538" s="11">
        <v>2</v>
      </c>
    </row>
    <row r="539" spans="1:9" x14ac:dyDescent="0.2">
      <c r="A539" s="11" t="s">
        <v>129</v>
      </c>
      <c r="B539" s="11" t="s">
        <v>17</v>
      </c>
      <c r="C539" s="12" t="s">
        <v>575</v>
      </c>
      <c r="D539" s="11">
        <v>1149</v>
      </c>
      <c r="E539" s="90" t="s">
        <v>12</v>
      </c>
      <c r="F539" s="90" t="s">
        <v>638</v>
      </c>
      <c r="G539" s="231">
        <v>2.16</v>
      </c>
      <c r="H539" s="11">
        <v>12</v>
      </c>
    </row>
    <row r="540" spans="1:9" x14ac:dyDescent="0.2">
      <c r="A540" s="11" t="s">
        <v>129</v>
      </c>
      <c r="B540" s="11" t="s">
        <v>17</v>
      </c>
      <c r="C540" s="12" t="s">
        <v>39</v>
      </c>
      <c r="D540" s="11">
        <v>1150</v>
      </c>
      <c r="E540" s="90" t="s">
        <v>220</v>
      </c>
      <c r="F540" s="90" t="s">
        <v>636</v>
      </c>
      <c r="G540" s="231">
        <v>14.5</v>
      </c>
      <c r="H540" s="11">
        <v>2</v>
      </c>
    </row>
    <row r="541" spans="1:9" x14ac:dyDescent="0.2">
      <c r="A541" s="11" t="s">
        <v>129</v>
      </c>
      <c r="B541" s="11" t="s">
        <v>17</v>
      </c>
      <c r="C541" s="12" t="s">
        <v>39</v>
      </c>
      <c r="D541" s="11">
        <v>1151</v>
      </c>
      <c r="E541" s="90" t="s">
        <v>221</v>
      </c>
      <c r="F541" s="90" t="s">
        <v>636</v>
      </c>
      <c r="G541" s="231">
        <v>17.89</v>
      </c>
      <c r="H541" s="11">
        <v>2</v>
      </c>
    </row>
    <row r="542" spans="1:9" x14ac:dyDescent="0.2">
      <c r="A542" s="11" t="s">
        <v>129</v>
      </c>
      <c r="B542" s="11" t="s">
        <v>17</v>
      </c>
      <c r="C542" s="12" t="s">
        <v>39</v>
      </c>
      <c r="D542" s="11">
        <v>1152</v>
      </c>
      <c r="E542" s="90" t="s">
        <v>222</v>
      </c>
      <c r="F542" s="90" t="s">
        <v>636</v>
      </c>
      <c r="G542" s="231">
        <v>18.260000000000002</v>
      </c>
      <c r="H542" s="11">
        <v>2</v>
      </c>
    </row>
    <row r="543" spans="1:9" x14ac:dyDescent="0.2">
      <c r="A543" s="11" t="s">
        <v>129</v>
      </c>
      <c r="B543" s="11" t="s">
        <v>17</v>
      </c>
      <c r="C543" s="12" t="s">
        <v>39</v>
      </c>
      <c r="D543" s="11">
        <v>1153</v>
      </c>
      <c r="E543" s="90" t="s">
        <v>222</v>
      </c>
      <c r="F543" s="90" t="s">
        <v>636</v>
      </c>
      <c r="G543" s="231">
        <v>17.899999999999999</v>
      </c>
      <c r="H543" s="11">
        <v>2</v>
      </c>
    </row>
    <row r="544" spans="1:9" x14ac:dyDescent="0.2">
      <c r="A544" s="11" t="s">
        <v>129</v>
      </c>
      <c r="B544" s="11" t="s">
        <v>17</v>
      </c>
      <c r="C544" s="12" t="s">
        <v>39</v>
      </c>
      <c r="D544" s="11">
        <v>1154</v>
      </c>
      <c r="E544" s="90" t="s">
        <v>223</v>
      </c>
      <c r="F544" s="90" t="s">
        <v>636</v>
      </c>
      <c r="G544" s="231">
        <v>17.66</v>
      </c>
      <c r="H544" s="11">
        <v>2</v>
      </c>
    </row>
    <row r="545" spans="1:9" x14ac:dyDescent="0.2">
      <c r="A545" s="11" t="s">
        <v>129</v>
      </c>
      <c r="B545" s="11" t="s">
        <v>17</v>
      </c>
      <c r="C545" s="12" t="s">
        <v>39</v>
      </c>
      <c r="D545" s="11">
        <v>1155</v>
      </c>
      <c r="E545" s="90" t="s">
        <v>224</v>
      </c>
      <c r="F545" s="90" t="s">
        <v>636</v>
      </c>
      <c r="G545" s="231">
        <v>18.25</v>
      </c>
      <c r="H545" s="11">
        <v>2</v>
      </c>
    </row>
    <row r="546" spans="1:9" x14ac:dyDescent="0.2">
      <c r="A546" s="11" t="s">
        <v>129</v>
      </c>
      <c r="B546" s="11" t="s">
        <v>17</v>
      </c>
      <c r="C546" s="12" t="s">
        <v>19</v>
      </c>
      <c r="D546" s="11">
        <v>1156</v>
      </c>
      <c r="E546" s="90" t="s">
        <v>6</v>
      </c>
      <c r="F546" s="90" t="s">
        <v>636</v>
      </c>
      <c r="G546" s="231">
        <v>189.41</v>
      </c>
      <c r="H546" s="11">
        <v>6</v>
      </c>
    </row>
    <row r="547" spans="1:9" x14ac:dyDescent="0.2">
      <c r="A547" s="11" t="s">
        <v>129</v>
      </c>
      <c r="B547" s="11" t="s">
        <v>17</v>
      </c>
      <c r="C547" s="12" t="s">
        <v>19</v>
      </c>
      <c r="D547" s="11">
        <v>1157</v>
      </c>
      <c r="E547" s="90" t="s">
        <v>225</v>
      </c>
      <c r="F547" s="90" t="s">
        <v>636</v>
      </c>
      <c r="G547" s="231">
        <v>27.08</v>
      </c>
      <c r="H547" s="11">
        <v>2</v>
      </c>
      <c r="I547" s="3"/>
    </row>
    <row r="548" spans="1:9" x14ac:dyDescent="0.2">
      <c r="A548" s="11" t="s">
        <v>129</v>
      </c>
      <c r="B548" s="11" t="s">
        <v>17</v>
      </c>
      <c r="C548" s="12" t="s">
        <v>19</v>
      </c>
      <c r="D548" s="11">
        <v>1158</v>
      </c>
      <c r="E548" s="90" t="s">
        <v>226</v>
      </c>
      <c r="F548" s="90" t="s">
        <v>636</v>
      </c>
      <c r="G548" s="231">
        <v>9.25</v>
      </c>
      <c r="H548" s="11">
        <v>2</v>
      </c>
      <c r="I548" s="3"/>
    </row>
    <row r="549" spans="1:9" x14ac:dyDescent="0.2">
      <c r="A549" s="11" t="s">
        <v>129</v>
      </c>
      <c r="B549" s="11" t="s">
        <v>17</v>
      </c>
      <c r="C549" s="12" t="s">
        <v>19</v>
      </c>
      <c r="D549" s="11">
        <v>1159</v>
      </c>
      <c r="E549" s="90" t="s">
        <v>227</v>
      </c>
      <c r="F549" s="90" t="s">
        <v>636</v>
      </c>
      <c r="G549" s="231">
        <v>7.96</v>
      </c>
      <c r="H549" s="11">
        <v>2</v>
      </c>
    </row>
    <row r="550" spans="1:9" x14ac:dyDescent="0.2">
      <c r="A550" s="11" t="s">
        <v>129</v>
      </c>
      <c r="B550" s="11" t="s">
        <v>17</v>
      </c>
      <c r="C550" s="12" t="s">
        <v>19</v>
      </c>
      <c r="D550" s="11">
        <v>1160</v>
      </c>
      <c r="E550" s="90" t="s">
        <v>228</v>
      </c>
      <c r="F550" s="90" t="s">
        <v>636</v>
      </c>
      <c r="G550" s="231">
        <v>54.45</v>
      </c>
      <c r="H550" s="11">
        <v>2</v>
      </c>
      <c r="I550" s="3"/>
    </row>
    <row r="551" spans="1:9" x14ac:dyDescent="0.2">
      <c r="A551" s="11" t="s">
        <v>129</v>
      </c>
      <c r="B551" s="11" t="s">
        <v>17</v>
      </c>
      <c r="C551" s="12" t="s">
        <v>19</v>
      </c>
      <c r="D551" s="11">
        <v>1161</v>
      </c>
      <c r="E551" s="90" t="s">
        <v>137</v>
      </c>
      <c r="F551" s="90" t="s">
        <v>636</v>
      </c>
      <c r="G551" s="231">
        <v>1.7</v>
      </c>
      <c r="H551" s="11">
        <v>2</v>
      </c>
      <c r="I551" s="3"/>
    </row>
    <row r="552" spans="1:9" x14ac:dyDescent="0.2">
      <c r="A552" s="11" t="s">
        <v>129</v>
      </c>
      <c r="B552" s="11" t="s">
        <v>17</v>
      </c>
      <c r="C552" s="12" t="s">
        <v>19</v>
      </c>
      <c r="D552" s="11">
        <v>1162</v>
      </c>
      <c r="E552" s="90" t="s">
        <v>137</v>
      </c>
      <c r="F552" s="90" t="s">
        <v>636</v>
      </c>
      <c r="G552" s="231">
        <v>2.71</v>
      </c>
      <c r="H552" s="11">
        <v>2</v>
      </c>
    </row>
    <row r="553" spans="1:9" x14ac:dyDescent="0.2">
      <c r="A553" s="11" t="s">
        <v>129</v>
      </c>
      <c r="B553" s="11" t="s">
        <v>17</v>
      </c>
      <c r="C553" s="12" t="s">
        <v>19</v>
      </c>
      <c r="D553" s="11">
        <v>1163</v>
      </c>
      <c r="E553" s="90" t="s">
        <v>1156</v>
      </c>
      <c r="F553" s="90" t="s">
        <v>636</v>
      </c>
      <c r="G553" s="231">
        <v>22.16</v>
      </c>
      <c r="H553" s="11">
        <v>11</v>
      </c>
    </row>
    <row r="554" spans="1:9" x14ac:dyDescent="0.2">
      <c r="A554" s="11" t="s">
        <v>129</v>
      </c>
      <c r="B554" s="11" t="s">
        <v>17</v>
      </c>
      <c r="C554" s="12" t="s">
        <v>19</v>
      </c>
      <c r="D554" s="11">
        <v>1164</v>
      </c>
      <c r="E554" s="90" t="s">
        <v>92</v>
      </c>
      <c r="F554" s="90" t="s">
        <v>636</v>
      </c>
      <c r="G554" s="231">
        <v>5.41</v>
      </c>
      <c r="H554" s="11">
        <v>2</v>
      </c>
    </row>
    <row r="555" spans="1:9" x14ac:dyDescent="0.2">
      <c r="A555" s="11" t="s">
        <v>129</v>
      </c>
      <c r="B555" s="11" t="s">
        <v>17</v>
      </c>
      <c r="C555" s="12" t="s">
        <v>19</v>
      </c>
      <c r="D555" s="11">
        <v>1165</v>
      </c>
      <c r="E555" s="90" t="s">
        <v>743</v>
      </c>
      <c r="F555" s="90" t="s">
        <v>638</v>
      </c>
      <c r="G555" s="231">
        <v>3.39</v>
      </c>
      <c r="H555" s="11">
        <v>2</v>
      </c>
    </row>
    <row r="556" spans="1:9" x14ac:dyDescent="0.2">
      <c r="A556" s="11" t="s">
        <v>129</v>
      </c>
      <c r="B556" s="11" t="s">
        <v>17</v>
      </c>
      <c r="C556" s="12" t="s">
        <v>19</v>
      </c>
      <c r="D556" s="11">
        <v>1166</v>
      </c>
      <c r="E556" s="90" t="s">
        <v>12</v>
      </c>
      <c r="F556" s="90" t="s">
        <v>638</v>
      </c>
      <c r="G556" s="231">
        <v>4.3099999999999996</v>
      </c>
      <c r="H556" s="11">
        <v>12</v>
      </c>
    </row>
    <row r="557" spans="1:9" x14ac:dyDescent="0.2">
      <c r="A557" s="11" t="s">
        <v>129</v>
      </c>
      <c r="B557" s="11" t="s">
        <v>17</v>
      </c>
      <c r="C557" s="12" t="s">
        <v>19</v>
      </c>
      <c r="D557" s="11">
        <v>1167</v>
      </c>
      <c r="E557" s="90" t="s">
        <v>9</v>
      </c>
      <c r="F557" s="90" t="s">
        <v>636</v>
      </c>
      <c r="G557" s="231">
        <v>3.42</v>
      </c>
      <c r="H557" s="11">
        <v>17</v>
      </c>
    </row>
    <row r="558" spans="1:9" x14ac:dyDescent="0.2">
      <c r="A558" s="11" t="s">
        <v>129</v>
      </c>
      <c r="B558" s="11" t="s">
        <v>17</v>
      </c>
      <c r="C558" s="12" t="s">
        <v>19</v>
      </c>
      <c r="D558" s="11">
        <v>1168</v>
      </c>
      <c r="E558" s="90" t="s">
        <v>743</v>
      </c>
      <c r="F558" s="90" t="s">
        <v>638</v>
      </c>
      <c r="G558" s="231">
        <v>3.39</v>
      </c>
      <c r="H558" s="11">
        <v>2</v>
      </c>
    </row>
    <row r="559" spans="1:9" x14ac:dyDescent="0.2">
      <c r="A559" s="11" t="s">
        <v>129</v>
      </c>
      <c r="B559" s="11" t="s">
        <v>17</v>
      </c>
      <c r="C559" s="12" t="s">
        <v>19</v>
      </c>
      <c r="D559" s="11">
        <v>1169</v>
      </c>
      <c r="E559" s="90" t="s">
        <v>744</v>
      </c>
      <c r="F559" s="90" t="s">
        <v>636</v>
      </c>
      <c r="G559" s="231">
        <v>2.81</v>
      </c>
      <c r="H559" s="11">
        <v>2</v>
      </c>
    </row>
    <row r="560" spans="1:9" x14ac:dyDescent="0.2">
      <c r="A560" s="11" t="s">
        <v>129</v>
      </c>
      <c r="B560" s="11" t="s">
        <v>17</v>
      </c>
      <c r="C560" s="12" t="s">
        <v>19</v>
      </c>
      <c r="D560" s="11">
        <v>1170</v>
      </c>
      <c r="E560" s="90" t="s">
        <v>744</v>
      </c>
      <c r="F560" s="90" t="s">
        <v>636</v>
      </c>
      <c r="G560" s="231">
        <v>2</v>
      </c>
      <c r="H560" s="11">
        <v>2</v>
      </c>
    </row>
    <row r="561" spans="1:8" x14ac:dyDescent="0.2">
      <c r="A561" s="11" t="s">
        <v>129</v>
      </c>
      <c r="B561" s="11" t="s">
        <v>17</v>
      </c>
      <c r="C561" s="12" t="s">
        <v>19</v>
      </c>
      <c r="D561" s="11">
        <v>1171</v>
      </c>
      <c r="E561" s="90" t="s">
        <v>229</v>
      </c>
      <c r="F561" s="90" t="s">
        <v>636</v>
      </c>
      <c r="G561" s="231">
        <v>41.78</v>
      </c>
      <c r="H561" s="11">
        <v>2</v>
      </c>
    </row>
    <row r="562" spans="1:8" x14ac:dyDescent="0.2">
      <c r="A562" s="11" t="s">
        <v>129</v>
      </c>
      <c r="B562" s="11" t="s">
        <v>17</v>
      </c>
      <c r="C562" s="12" t="s">
        <v>19</v>
      </c>
      <c r="D562" s="11">
        <v>1172</v>
      </c>
      <c r="E562" s="90" t="s">
        <v>227</v>
      </c>
      <c r="F562" s="90" t="s">
        <v>636</v>
      </c>
      <c r="G562" s="231">
        <v>12.08</v>
      </c>
      <c r="H562" s="11">
        <v>2</v>
      </c>
    </row>
    <row r="563" spans="1:8" x14ac:dyDescent="0.2">
      <c r="A563" s="11" t="s">
        <v>129</v>
      </c>
      <c r="B563" s="11" t="s">
        <v>17</v>
      </c>
      <c r="C563" s="12" t="s">
        <v>19</v>
      </c>
      <c r="D563" s="11">
        <v>1173</v>
      </c>
      <c r="E563" s="90" t="s">
        <v>230</v>
      </c>
      <c r="F563" s="90" t="s">
        <v>636</v>
      </c>
      <c r="G563" s="231">
        <v>16.23</v>
      </c>
      <c r="H563" s="11">
        <v>2</v>
      </c>
    </row>
    <row r="564" spans="1:8" x14ac:dyDescent="0.2">
      <c r="A564" s="11" t="s">
        <v>129</v>
      </c>
      <c r="B564" s="11" t="s">
        <v>17</v>
      </c>
      <c r="C564" s="12" t="s">
        <v>19</v>
      </c>
      <c r="D564" s="11">
        <v>1174</v>
      </c>
      <c r="E564" s="90" t="s">
        <v>240</v>
      </c>
      <c r="F564" s="90" t="s">
        <v>636</v>
      </c>
      <c r="G564" s="231">
        <v>32.89</v>
      </c>
      <c r="H564" s="11">
        <v>2</v>
      </c>
    </row>
    <row r="565" spans="1:8" x14ac:dyDescent="0.2">
      <c r="A565" s="11" t="s">
        <v>129</v>
      </c>
      <c r="B565" s="11" t="s">
        <v>17</v>
      </c>
      <c r="C565" s="12" t="s">
        <v>19</v>
      </c>
      <c r="D565" s="11" t="s">
        <v>231</v>
      </c>
      <c r="E565" s="90" t="s">
        <v>1108</v>
      </c>
      <c r="F565" s="90" t="s">
        <v>638</v>
      </c>
      <c r="G565" s="231">
        <v>5.38</v>
      </c>
      <c r="H565" s="11">
        <v>2</v>
      </c>
    </row>
    <row r="566" spans="1:8" x14ac:dyDescent="0.2">
      <c r="A566" s="11" t="s">
        <v>129</v>
      </c>
      <c r="B566" s="11" t="s">
        <v>17</v>
      </c>
      <c r="C566" s="12" t="s">
        <v>19</v>
      </c>
      <c r="D566" s="11">
        <v>1175</v>
      </c>
      <c r="E566" s="90" t="s">
        <v>227</v>
      </c>
      <c r="F566" s="90" t="s">
        <v>636</v>
      </c>
      <c r="G566" s="231">
        <v>9.4</v>
      </c>
      <c r="H566" s="11">
        <v>2</v>
      </c>
    </row>
    <row r="567" spans="1:8" x14ac:dyDescent="0.2">
      <c r="A567" s="11" t="s">
        <v>129</v>
      </c>
      <c r="B567" s="11" t="s">
        <v>17</v>
      </c>
      <c r="C567" s="12" t="s">
        <v>19</v>
      </c>
      <c r="D567" s="11">
        <v>1176</v>
      </c>
      <c r="E567" s="90" t="s">
        <v>137</v>
      </c>
      <c r="F567" s="90" t="s">
        <v>636</v>
      </c>
      <c r="G567" s="231">
        <v>2.08</v>
      </c>
      <c r="H567" s="11">
        <v>2</v>
      </c>
    </row>
    <row r="568" spans="1:8" x14ac:dyDescent="0.2">
      <c r="A568" s="11" t="s">
        <v>129</v>
      </c>
      <c r="B568" s="11" t="s">
        <v>17</v>
      </c>
      <c r="C568" s="12" t="s">
        <v>19</v>
      </c>
      <c r="D568" s="11">
        <v>1177</v>
      </c>
      <c r="E568" s="90" t="s">
        <v>137</v>
      </c>
      <c r="F568" s="90" t="s">
        <v>636</v>
      </c>
      <c r="G568" s="231">
        <v>2.92</v>
      </c>
      <c r="H568" s="11">
        <v>2</v>
      </c>
    </row>
    <row r="569" spans="1:8" x14ac:dyDescent="0.2">
      <c r="A569" s="11" t="s">
        <v>129</v>
      </c>
      <c r="B569" s="11" t="s">
        <v>17</v>
      </c>
      <c r="C569" s="12" t="s">
        <v>19</v>
      </c>
      <c r="D569" s="11">
        <v>1178</v>
      </c>
      <c r="E569" s="90" t="s">
        <v>137</v>
      </c>
      <c r="F569" s="90" t="s">
        <v>636</v>
      </c>
      <c r="G569" s="231">
        <v>3.09</v>
      </c>
      <c r="H569" s="11">
        <v>2</v>
      </c>
    </row>
    <row r="570" spans="1:8" x14ac:dyDescent="0.2">
      <c r="A570" s="11" t="s">
        <v>129</v>
      </c>
      <c r="B570" s="11" t="s">
        <v>17</v>
      </c>
      <c r="C570" s="12" t="s">
        <v>19</v>
      </c>
      <c r="D570" s="11">
        <v>1179</v>
      </c>
      <c r="E570" s="90" t="s">
        <v>137</v>
      </c>
      <c r="F570" s="90" t="s">
        <v>636</v>
      </c>
      <c r="G570" s="231">
        <v>2.09</v>
      </c>
      <c r="H570" s="11">
        <v>2</v>
      </c>
    </row>
    <row r="571" spans="1:8" x14ac:dyDescent="0.2">
      <c r="A571" s="11" t="s">
        <v>129</v>
      </c>
      <c r="B571" s="11" t="s">
        <v>17</v>
      </c>
      <c r="C571" s="12" t="s">
        <v>19</v>
      </c>
      <c r="D571" s="11">
        <v>1180</v>
      </c>
      <c r="E571" s="90" t="s">
        <v>20</v>
      </c>
      <c r="F571" s="90" t="s">
        <v>636</v>
      </c>
      <c r="G571" s="231">
        <v>34.89</v>
      </c>
      <c r="H571" s="11">
        <v>2</v>
      </c>
    </row>
    <row r="572" spans="1:8" x14ac:dyDescent="0.2">
      <c r="A572" s="11" t="s">
        <v>129</v>
      </c>
      <c r="B572" s="11" t="s">
        <v>17</v>
      </c>
      <c r="C572" s="12" t="s">
        <v>19</v>
      </c>
      <c r="D572" s="11">
        <v>1181</v>
      </c>
      <c r="E572" s="90" t="s">
        <v>227</v>
      </c>
      <c r="F572" s="90" t="s">
        <v>636</v>
      </c>
      <c r="G572" s="231">
        <v>11.09</v>
      </c>
      <c r="H572" s="11">
        <v>2</v>
      </c>
    </row>
    <row r="573" spans="1:8" x14ac:dyDescent="0.2">
      <c r="A573" s="11" t="s">
        <v>129</v>
      </c>
      <c r="B573" s="11" t="s">
        <v>17</v>
      </c>
      <c r="C573" s="12" t="s">
        <v>19</v>
      </c>
      <c r="D573" s="11">
        <v>1182</v>
      </c>
      <c r="E573" s="90" t="s">
        <v>137</v>
      </c>
      <c r="F573" s="90" t="s">
        <v>636</v>
      </c>
      <c r="G573" s="231">
        <v>3.36</v>
      </c>
      <c r="H573" s="11">
        <v>2</v>
      </c>
    </row>
    <row r="574" spans="1:8" x14ac:dyDescent="0.2">
      <c r="A574" s="11" t="s">
        <v>129</v>
      </c>
      <c r="B574" s="11" t="s">
        <v>17</v>
      </c>
      <c r="C574" s="12" t="s">
        <v>19</v>
      </c>
      <c r="D574" s="11">
        <v>1183</v>
      </c>
      <c r="E574" s="90" t="s">
        <v>137</v>
      </c>
      <c r="F574" s="90" t="s">
        <v>636</v>
      </c>
      <c r="G574" s="231">
        <v>3.46</v>
      </c>
      <c r="H574" s="11">
        <v>2</v>
      </c>
    </row>
    <row r="575" spans="1:8" x14ac:dyDescent="0.2">
      <c r="A575" s="11" t="s">
        <v>129</v>
      </c>
      <c r="B575" s="11" t="s">
        <v>17</v>
      </c>
      <c r="C575" s="12" t="s">
        <v>19</v>
      </c>
      <c r="D575" s="11">
        <v>1184</v>
      </c>
      <c r="E575" s="90" t="s">
        <v>232</v>
      </c>
      <c r="F575" s="90" t="s">
        <v>636</v>
      </c>
      <c r="G575" s="231">
        <v>22.15</v>
      </c>
      <c r="H575" s="11">
        <v>2</v>
      </c>
    </row>
    <row r="576" spans="1:8" x14ac:dyDescent="0.2">
      <c r="A576" s="11" t="s">
        <v>129</v>
      </c>
      <c r="B576" s="11" t="s">
        <v>17</v>
      </c>
      <c r="C576" s="12" t="s">
        <v>19</v>
      </c>
      <c r="D576" s="11">
        <v>1186</v>
      </c>
      <c r="E576" s="90" t="s">
        <v>1086</v>
      </c>
      <c r="F576" s="90" t="s">
        <v>638</v>
      </c>
      <c r="G576" s="231">
        <v>6.99</v>
      </c>
      <c r="H576" s="11">
        <v>2</v>
      </c>
    </row>
    <row r="577" spans="1:8" x14ac:dyDescent="0.2">
      <c r="A577" s="11" t="s">
        <v>129</v>
      </c>
      <c r="B577" s="11" t="s">
        <v>17</v>
      </c>
      <c r="C577" s="12" t="s">
        <v>567</v>
      </c>
      <c r="D577" s="11">
        <v>1188</v>
      </c>
      <c r="E577" s="90" t="s">
        <v>12</v>
      </c>
      <c r="F577" s="90" t="s">
        <v>638</v>
      </c>
      <c r="G577" s="231">
        <v>1.49</v>
      </c>
      <c r="H577" s="11">
        <v>12</v>
      </c>
    </row>
    <row r="578" spans="1:8" x14ac:dyDescent="0.2">
      <c r="A578" s="11" t="s">
        <v>129</v>
      </c>
      <c r="B578" s="11" t="s">
        <v>17</v>
      </c>
      <c r="C578" s="12" t="s">
        <v>19</v>
      </c>
      <c r="D578" s="11">
        <v>1190</v>
      </c>
      <c r="E578" s="90" t="s">
        <v>233</v>
      </c>
      <c r="F578" s="90" t="s">
        <v>636</v>
      </c>
      <c r="G578" s="231">
        <v>8.9499999999999993</v>
      </c>
      <c r="H578" s="11">
        <v>4</v>
      </c>
    </row>
    <row r="579" spans="1:8" x14ac:dyDescent="0.2">
      <c r="A579" s="11" t="s">
        <v>129</v>
      </c>
      <c r="B579" s="11" t="s">
        <v>17</v>
      </c>
      <c r="C579" s="12" t="s">
        <v>19</v>
      </c>
      <c r="D579" s="11">
        <v>1191</v>
      </c>
      <c r="E579" s="90" t="s">
        <v>234</v>
      </c>
      <c r="F579" s="90" t="s">
        <v>636</v>
      </c>
      <c r="G579" s="231">
        <v>48.81</v>
      </c>
      <c r="H579" s="11">
        <v>6</v>
      </c>
    </row>
    <row r="580" spans="1:8" x14ac:dyDescent="0.2">
      <c r="A580" s="11" t="s">
        <v>129</v>
      </c>
      <c r="B580" s="11" t="s">
        <v>17</v>
      </c>
      <c r="C580" s="12" t="s">
        <v>19</v>
      </c>
      <c r="D580" s="11">
        <v>1194</v>
      </c>
      <c r="E580" s="90" t="s">
        <v>745</v>
      </c>
      <c r="F580" s="90" t="s">
        <v>636</v>
      </c>
      <c r="G580" s="231">
        <v>16.690000000000001</v>
      </c>
      <c r="H580" s="11">
        <v>4</v>
      </c>
    </row>
    <row r="581" spans="1:8" x14ac:dyDescent="0.2">
      <c r="A581" s="11" t="s">
        <v>129</v>
      </c>
      <c r="B581" s="11" t="s">
        <v>17</v>
      </c>
      <c r="C581" s="12" t="s">
        <v>19</v>
      </c>
      <c r="D581" s="11">
        <v>1195</v>
      </c>
      <c r="E581" s="90" t="s">
        <v>746</v>
      </c>
      <c r="F581" s="90" t="s">
        <v>636</v>
      </c>
      <c r="G581" s="231">
        <v>15.97</v>
      </c>
      <c r="H581" s="11">
        <v>4</v>
      </c>
    </row>
    <row r="582" spans="1:8" x14ac:dyDescent="0.2">
      <c r="A582" s="11" t="s">
        <v>129</v>
      </c>
      <c r="B582" s="11" t="s">
        <v>17</v>
      </c>
      <c r="C582" s="12" t="s">
        <v>19</v>
      </c>
      <c r="D582" s="11">
        <v>1196</v>
      </c>
      <c r="E582" s="90" t="s">
        <v>226</v>
      </c>
      <c r="F582" s="90" t="s">
        <v>636</v>
      </c>
      <c r="G582" s="231">
        <v>14.17</v>
      </c>
      <c r="H582" s="11">
        <v>4</v>
      </c>
    </row>
    <row r="583" spans="1:8" x14ac:dyDescent="0.2">
      <c r="A583" s="11" t="s">
        <v>129</v>
      </c>
      <c r="B583" s="11" t="s">
        <v>17</v>
      </c>
      <c r="C583" s="12" t="s">
        <v>19</v>
      </c>
      <c r="D583" s="11">
        <v>1197</v>
      </c>
      <c r="E583" s="90" t="s">
        <v>226</v>
      </c>
      <c r="F583" s="90" t="s">
        <v>636</v>
      </c>
      <c r="G583" s="231">
        <v>15.85</v>
      </c>
      <c r="H583" s="11">
        <v>4</v>
      </c>
    </row>
    <row r="584" spans="1:8" x14ac:dyDescent="0.2">
      <c r="A584" s="11" t="s">
        <v>129</v>
      </c>
      <c r="B584" s="11" t="s">
        <v>17</v>
      </c>
      <c r="C584" s="12" t="s">
        <v>19</v>
      </c>
      <c r="D584" s="11">
        <v>1198</v>
      </c>
      <c r="E584" s="90" t="s">
        <v>226</v>
      </c>
      <c r="F584" s="90" t="s">
        <v>636</v>
      </c>
      <c r="G584" s="231">
        <v>12.66</v>
      </c>
      <c r="H584" s="11">
        <v>4</v>
      </c>
    </row>
    <row r="585" spans="1:8" x14ac:dyDescent="0.2">
      <c r="A585" s="11" t="s">
        <v>129</v>
      </c>
      <c r="B585" s="11" t="s">
        <v>17</v>
      </c>
      <c r="C585" s="12" t="s">
        <v>19</v>
      </c>
      <c r="D585" s="11">
        <v>1199</v>
      </c>
      <c r="E585" s="90" t="s">
        <v>10</v>
      </c>
      <c r="F585" s="90" t="s">
        <v>636</v>
      </c>
      <c r="G585" s="231">
        <v>20.6</v>
      </c>
      <c r="H585" s="11">
        <v>13</v>
      </c>
    </row>
    <row r="586" spans="1:8" x14ac:dyDescent="0.2">
      <c r="A586" s="11" t="s">
        <v>129</v>
      </c>
      <c r="B586" s="11" t="s">
        <v>17</v>
      </c>
      <c r="C586" s="12" t="s">
        <v>19</v>
      </c>
      <c r="D586" s="11">
        <v>1200</v>
      </c>
      <c r="E586" s="90" t="s">
        <v>11</v>
      </c>
      <c r="F586" s="90" t="s">
        <v>638</v>
      </c>
      <c r="G586" s="231">
        <v>4.8600000000000003</v>
      </c>
      <c r="H586" s="11">
        <v>13</v>
      </c>
    </row>
    <row r="587" spans="1:8" x14ac:dyDescent="0.2">
      <c r="A587" s="11" t="s">
        <v>129</v>
      </c>
      <c r="B587" s="11" t="s">
        <v>17</v>
      </c>
      <c r="C587" s="12" t="s">
        <v>19</v>
      </c>
      <c r="D587" s="11">
        <v>1201</v>
      </c>
      <c r="E587" s="90" t="s">
        <v>11</v>
      </c>
      <c r="F587" s="90" t="s">
        <v>638</v>
      </c>
      <c r="G587" s="231">
        <v>4.8600000000000003</v>
      </c>
      <c r="H587" s="11">
        <v>13</v>
      </c>
    </row>
    <row r="588" spans="1:8" x14ac:dyDescent="0.2">
      <c r="A588" s="11" t="s">
        <v>129</v>
      </c>
      <c r="B588" s="11" t="s">
        <v>17</v>
      </c>
      <c r="C588" s="12" t="s">
        <v>19</v>
      </c>
      <c r="D588" s="11">
        <v>1202</v>
      </c>
      <c r="E588" s="90" t="s">
        <v>6</v>
      </c>
      <c r="F588" s="90" t="s">
        <v>636</v>
      </c>
      <c r="G588" s="231">
        <v>27.68</v>
      </c>
      <c r="H588" s="11">
        <v>6</v>
      </c>
    </row>
    <row r="589" spans="1:8" x14ac:dyDescent="0.2">
      <c r="A589" s="11" t="s">
        <v>129</v>
      </c>
      <c r="B589" s="11" t="s">
        <v>17</v>
      </c>
      <c r="C589" s="12" t="s">
        <v>19</v>
      </c>
      <c r="D589" s="11">
        <v>1203</v>
      </c>
      <c r="E589" s="90" t="s">
        <v>12</v>
      </c>
      <c r="F589" s="90" t="s">
        <v>638</v>
      </c>
      <c r="G589" s="231">
        <v>5.54</v>
      </c>
      <c r="H589" s="11">
        <v>12</v>
      </c>
    </row>
    <row r="590" spans="1:8" x14ac:dyDescent="0.2">
      <c r="A590" s="11" t="s">
        <v>129</v>
      </c>
      <c r="B590" s="11" t="s">
        <v>17</v>
      </c>
      <c r="C590" s="12" t="s">
        <v>567</v>
      </c>
      <c r="D590" s="11">
        <v>1204</v>
      </c>
      <c r="E590" s="90" t="s">
        <v>649</v>
      </c>
      <c r="F590" s="90" t="s">
        <v>636</v>
      </c>
      <c r="G590" s="231">
        <v>21.58</v>
      </c>
      <c r="H590" s="11">
        <v>2</v>
      </c>
    </row>
    <row r="591" spans="1:8" x14ac:dyDescent="0.2">
      <c r="A591" s="11" t="s">
        <v>129</v>
      </c>
      <c r="B591" s="11" t="s">
        <v>17</v>
      </c>
      <c r="C591" s="12" t="s">
        <v>567</v>
      </c>
      <c r="D591" s="11">
        <v>1205</v>
      </c>
      <c r="E591" s="90" t="s">
        <v>6</v>
      </c>
      <c r="F591" s="90" t="s">
        <v>636</v>
      </c>
      <c r="G591" s="231">
        <v>19.670000000000002</v>
      </c>
      <c r="H591" s="11">
        <v>6</v>
      </c>
    </row>
    <row r="592" spans="1:8" x14ac:dyDescent="0.2">
      <c r="A592" s="11" t="s">
        <v>129</v>
      </c>
      <c r="B592" s="11" t="s">
        <v>17</v>
      </c>
      <c r="C592" s="12" t="s">
        <v>567</v>
      </c>
      <c r="D592" s="11">
        <v>1206</v>
      </c>
      <c r="E592" s="90" t="s">
        <v>235</v>
      </c>
      <c r="F592" s="90" t="s">
        <v>638</v>
      </c>
      <c r="G592" s="231">
        <v>14.14</v>
      </c>
      <c r="H592" s="11">
        <v>6</v>
      </c>
    </row>
    <row r="593" spans="1:8" x14ac:dyDescent="0.2">
      <c r="A593" s="11" t="s">
        <v>129</v>
      </c>
      <c r="B593" s="11" t="s">
        <v>17</v>
      </c>
      <c r="C593" s="12" t="s">
        <v>567</v>
      </c>
      <c r="D593" s="11">
        <v>1207</v>
      </c>
      <c r="E593" s="90" t="s">
        <v>650</v>
      </c>
      <c r="F593" s="90" t="s">
        <v>638</v>
      </c>
      <c r="G593" s="231">
        <v>10.73</v>
      </c>
      <c r="H593" s="11">
        <v>2</v>
      </c>
    </row>
    <row r="594" spans="1:8" x14ac:dyDescent="0.2">
      <c r="A594" s="11" t="s">
        <v>129</v>
      </c>
      <c r="B594" s="11" t="s">
        <v>17</v>
      </c>
      <c r="C594" s="12" t="s">
        <v>567</v>
      </c>
      <c r="D594" s="11" t="s">
        <v>196</v>
      </c>
      <c r="E594" s="90" t="s">
        <v>197</v>
      </c>
      <c r="F594" s="90" t="s">
        <v>638</v>
      </c>
      <c r="G594" s="231">
        <v>13.5</v>
      </c>
      <c r="H594" s="11">
        <v>6</v>
      </c>
    </row>
    <row r="595" spans="1:8" x14ac:dyDescent="0.2">
      <c r="A595" s="11" t="s">
        <v>129</v>
      </c>
      <c r="B595" s="11" t="s">
        <v>17</v>
      </c>
      <c r="C595" s="12" t="s">
        <v>567</v>
      </c>
      <c r="D595" s="11" t="s">
        <v>198</v>
      </c>
      <c r="E595" s="90" t="s">
        <v>236</v>
      </c>
      <c r="F595" s="90" t="s">
        <v>638</v>
      </c>
      <c r="G595" s="231">
        <v>13.64</v>
      </c>
      <c r="H595" s="11">
        <v>6</v>
      </c>
    </row>
    <row r="596" spans="1:8" x14ac:dyDescent="0.2">
      <c r="A596" s="11" t="s">
        <v>129</v>
      </c>
      <c r="B596" s="11" t="s">
        <v>17</v>
      </c>
      <c r="C596" s="12" t="s">
        <v>567</v>
      </c>
      <c r="D596" s="11" t="s">
        <v>199</v>
      </c>
      <c r="E596" s="90" t="s">
        <v>200</v>
      </c>
      <c r="F596" s="90" t="s">
        <v>638</v>
      </c>
      <c r="G596" s="231">
        <v>13.12</v>
      </c>
      <c r="H596" s="11">
        <v>6</v>
      </c>
    </row>
    <row r="597" spans="1:8" x14ac:dyDescent="0.2">
      <c r="A597" s="11" t="s">
        <v>129</v>
      </c>
      <c r="B597" s="11" t="s">
        <v>17</v>
      </c>
      <c r="C597" s="12" t="s">
        <v>567</v>
      </c>
      <c r="D597" s="11" t="s">
        <v>237</v>
      </c>
      <c r="E597" s="90" t="s">
        <v>202</v>
      </c>
      <c r="F597" s="90" t="s">
        <v>638</v>
      </c>
      <c r="G597" s="231">
        <v>27.92</v>
      </c>
      <c r="H597" s="11">
        <v>6</v>
      </c>
    </row>
    <row r="598" spans="1:8" x14ac:dyDescent="0.2">
      <c r="A598" s="11" t="s">
        <v>129</v>
      </c>
      <c r="B598" s="11" t="s">
        <v>17</v>
      </c>
      <c r="C598" s="12" t="s">
        <v>567</v>
      </c>
      <c r="D598" s="11" t="s">
        <v>203</v>
      </c>
      <c r="E598" s="90" t="s">
        <v>204</v>
      </c>
      <c r="F598" s="90" t="s">
        <v>638</v>
      </c>
      <c r="G598" s="231">
        <v>27.92</v>
      </c>
      <c r="H598" s="11">
        <v>6</v>
      </c>
    </row>
    <row r="599" spans="1:8" x14ac:dyDescent="0.2">
      <c r="A599" s="11" t="s">
        <v>129</v>
      </c>
      <c r="B599" s="11" t="s">
        <v>17</v>
      </c>
      <c r="C599" s="12" t="s">
        <v>567</v>
      </c>
      <c r="D599" s="11" t="s">
        <v>238</v>
      </c>
      <c r="E599" s="90" t="s">
        <v>206</v>
      </c>
      <c r="F599" s="90" t="s">
        <v>638</v>
      </c>
      <c r="G599" s="231">
        <v>26.77</v>
      </c>
      <c r="H599" s="11">
        <v>6</v>
      </c>
    </row>
    <row r="600" spans="1:8" x14ac:dyDescent="0.2">
      <c r="A600" s="11" t="s">
        <v>129</v>
      </c>
      <c r="B600" s="11" t="s">
        <v>17</v>
      </c>
      <c r="C600" s="12" t="s">
        <v>567</v>
      </c>
      <c r="D600" s="11" t="s">
        <v>207</v>
      </c>
      <c r="E600" s="90" t="s">
        <v>208</v>
      </c>
      <c r="F600" s="90" t="s">
        <v>638</v>
      </c>
      <c r="G600" s="231">
        <v>20.21</v>
      </c>
      <c r="H600" s="11">
        <v>6</v>
      </c>
    </row>
    <row r="601" spans="1:8" x14ac:dyDescent="0.2">
      <c r="A601" s="11" t="s">
        <v>129</v>
      </c>
      <c r="B601" s="11" t="s">
        <v>51</v>
      </c>
      <c r="C601" s="12" t="s">
        <v>567</v>
      </c>
      <c r="D601" s="11">
        <v>2100</v>
      </c>
      <c r="E601" s="90" t="s">
        <v>130</v>
      </c>
      <c r="F601" s="90" t="s">
        <v>636</v>
      </c>
      <c r="G601" s="231">
        <v>68.510000000000005</v>
      </c>
      <c r="H601" s="11">
        <v>6</v>
      </c>
    </row>
    <row r="602" spans="1:8" x14ac:dyDescent="0.2">
      <c r="A602" s="11" t="s">
        <v>129</v>
      </c>
      <c r="B602" s="11" t="s">
        <v>51</v>
      </c>
      <c r="C602" s="12" t="s">
        <v>579</v>
      </c>
      <c r="D602" s="11">
        <v>2101</v>
      </c>
      <c r="E602" s="90" t="s">
        <v>6</v>
      </c>
      <c r="F602" s="90" t="s">
        <v>636</v>
      </c>
      <c r="G602" s="231">
        <v>33.409999999999997</v>
      </c>
      <c r="H602" s="11">
        <v>6</v>
      </c>
    </row>
    <row r="603" spans="1:8" x14ac:dyDescent="0.2">
      <c r="A603" s="11" t="s">
        <v>129</v>
      </c>
      <c r="B603" s="11" t="s">
        <v>51</v>
      </c>
      <c r="C603" s="12" t="s">
        <v>579</v>
      </c>
      <c r="D603" s="11">
        <v>2102</v>
      </c>
      <c r="E603" s="90" t="s">
        <v>6</v>
      </c>
      <c r="F603" s="90" t="s">
        <v>636</v>
      </c>
      <c r="G603" s="231">
        <v>62.11</v>
      </c>
      <c r="H603" s="11">
        <v>6</v>
      </c>
    </row>
    <row r="604" spans="1:8" x14ac:dyDescent="0.2">
      <c r="A604" s="11" t="s">
        <v>129</v>
      </c>
      <c r="B604" s="11" t="s">
        <v>51</v>
      </c>
      <c r="C604" s="12" t="s">
        <v>579</v>
      </c>
      <c r="D604" s="11">
        <v>2103</v>
      </c>
      <c r="E604" s="90" t="s">
        <v>127</v>
      </c>
      <c r="F604" s="90" t="s">
        <v>638</v>
      </c>
      <c r="G604" s="231">
        <v>8.48</v>
      </c>
      <c r="H604" s="11">
        <v>1</v>
      </c>
    </row>
    <row r="605" spans="1:8" x14ac:dyDescent="0.2">
      <c r="A605" s="11" t="s">
        <v>129</v>
      </c>
      <c r="B605" s="11" t="s">
        <v>51</v>
      </c>
      <c r="C605" s="12" t="s">
        <v>579</v>
      </c>
      <c r="D605" s="11">
        <v>2104</v>
      </c>
      <c r="E605" s="90" t="s">
        <v>239</v>
      </c>
      <c r="F605" s="90" t="s">
        <v>636</v>
      </c>
      <c r="G605" s="231">
        <v>25.41</v>
      </c>
      <c r="H605" s="11">
        <v>1</v>
      </c>
    </row>
    <row r="606" spans="1:8" x14ac:dyDescent="0.2">
      <c r="A606" s="11" t="s">
        <v>129</v>
      </c>
      <c r="B606" s="11" t="s">
        <v>51</v>
      </c>
      <c r="C606" s="12" t="s">
        <v>579</v>
      </c>
      <c r="D606" s="11">
        <v>2105</v>
      </c>
      <c r="E606" s="90" t="s">
        <v>240</v>
      </c>
      <c r="F606" s="90" t="s">
        <v>636</v>
      </c>
      <c r="G606" s="231">
        <v>32.090000000000003</v>
      </c>
      <c r="H606" s="11">
        <v>1</v>
      </c>
    </row>
    <row r="607" spans="1:8" x14ac:dyDescent="0.2">
      <c r="A607" s="11" t="s">
        <v>129</v>
      </c>
      <c r="B607" s="11" t="s">
        <v>51</v>
      </c>
      <c r="C607" s="12" t="s">
        <v>579</v>
      </c>
      <c r="D607" s="11">
        <v>2106</v>
      </c>
      <c r="E607" s="90" t="s">
        <v>230</v>
      </c>
      <c r="F607" s="90" t="s">
        <v>636</v>
      </c>
      <c r="G607" s="231">
        <v>21.23</v>
      </c>
      <c r="H607" s="11">
        <v>1</v>
      </c>
    </row>
    <row r="608" spans="1:8" x14ac:dyDescent="0.2">
      <c r="A608" s="11" t="s">
        <v>129</v>
      </c>
      <c r="B608" s="11" t="s">
        <v>51</v>
      </c>
      <c r="C608" s="12" t="s">
        <v>579</v>
      </c>
      <c r="D608" s="11">
        <v>2107</v>
      </c>
      <c r="E608" s="90" t="s">
        <v>230</v>
      </c>
      <c r="F608" s="90" t="s">
        <v>636</v>
      </c>
      <c r="G608" s="231">
        <v>10.46</v>
      </c>
      <c r="H608" s="11">
        <v>1</v>
      </c>
    </row>
    <row r="609" spans="1:8" x14ac:dyDescent="0.2">
      <c r="A609" s="11" t="s">
        <v>129</v>
      </c>
      <c r="B609" s="11" t="s">
        <v>51</v>
      </c>
      <c r="C609" s="12" t="s">
        <v>579</v>
      </c>
      <c r="D609" s="11">
        <v>2108</v>
      </c>
      <c r="E609" s="90" t="s">
        <v>10</v>
      </c>
      <c r="F609" s="90" t="s">
        <v>636</v>
      </c>
      <c r="G609" s="231">
        <v>9.57</v>
      </c>
      <c r="H609" s="11">
        <v>13</v>
      </c>
    </row>
    <row r="610" spans="1:8" x14ac:dyDescent="0.2">
      <c r="A610" s="11" t="s">
        <v>129</v>
      </c>
      <c r="B610" s="11" t="s">
        <v>51</v>
      </c>
      <c r="C610" s="12" t="s">
        <v>579</v>
      </c>
      <c r="D610" s="11">
        <v>2109</v>
      </c>
      <c r="E610" s="90" t="s">
        <v>9</v>
      </c>
      <c r="F610" s="90" t="s">
        <v>636</v>
      </c>
      <c r="G610" s="231">
        <v>10.24</v>
      </c>
      <c r="H610" s="11">
        <v>1</v>
      </c>
    </row>
    <row r="611" spans="1:8" x14ac:dyDescent="0.2">
      <c r="A611" s="11" t="s">
        <v>129</v>
      </c>
      <c r="B611" s="11" t="s">
        <v>51</v>
      </c>
      <c r="C611" s="12" t="s">
        <v>579</v>
      </c>
      <c r="D611" s="11">
        <v>2110</v>
      </c>
      <c r="E611" s="90" t="s">
        <v>11</v>
      </c>
      <c r="F611" s="90" t="s">
        <v>638</v>
      </c>
      <c r="G611" s="231">
        <v>3.62</v>
      </c>
      <c r="H611" s="11">
        <v>13</v>
      </c>
    </row>
    <row r="612" spans="1:8" x14ac:dyDescent="0.2">
      <c r="A612" s="11" t="s">
        <v>129</v>
      </c>
      <c r="B612" s="11" t="s">
        <v>51</v>
      </c>
      <c r="C612" s="12" t="s">
        <v>579</v>
      </c>
      <c r="D612" s="11">
        <v>2111</v>
      </c>
      <c r="E612" s="90" t="s">
        <v>11</v>
      </c>
      <c r="F612" s="90" t="s">
        <v>638</v>
      </c>
      <c r="G612" s="231">
        <v>3.51</v>
      </c>
      <c r="H612" s="11">
        <v>13</v>
      </c>
    </row>
    <row r="613" spans="1:8" x14ac:dyDescent="0.2">
      <c r="A613" s="11" t="s">
        <v>129</v>
      </c>
      <c r="B613" s="11" t="s">
        <v>51</v>
      </c>
      <c r="C613" s="12" t="s">
        <v>579</v>
      </c>
      <c r="D613" s="11">
        <v>2112</v>
      </c>
      <c r="E613" s="90" t="s">
        <v>241</v>
      </c>
      <c r="F613" s="90" t="s">
        <v>636</v>
      </c>
      <c r="G613" s="231">
        <v>21.26</v>
      </c>
      <c r="H613" s="11">
        <v>4</v>
      </c>
    </row>
    <row r="614" spans="1:8" x14ac:dyDescent="0.2">
      <c r="A614" s="11" t="s">
        <v>129</v>
      </c>
      <c r="B614" s="11" t="s">
        <v>51</v>
      </c>
      <c r="C614" s="12" t="s">
        <v>579</v>
      </c>
      <c r="D614" s="11">
        <v>2113</v>
      </c>
      <c r="E614" s="90" t="s">
        <v>242</v>
      </c>
      <c r="F614" s="90" t="s">
        <v>636</v>
      </c>
      <c r="G614" s="231">
        <v>16.78</v>
      </c>
      <c r="H614" s="11">
        <v>1</v>
      </c>
    </row>
    <row r="615" spans="1:8" x14ac:dyDescent="0.2">
      <c r="A615" s="11" t="s">
        <v>129</v>
      </c>
      <c r="B615" s="11" t="s">
        <v>51</v>
      </c>
      <c r="C615" s="12" t="s">
        <v>579</v>
      </c>
      <c r="D615" s="11">
        <v>2114</v>
      </c>
      <c r="E615" s="90" t="s">
        <v>217</v>
      </c>
      <c r="F615" s="90" t="s">
        <v>638</v>
      </c>
      <c r="G615" s="231">
        <v>2.9</v>
      </c>
      <c r="H615" s="11">
        <v>1</v>
      </c>
    </row>
    <row r="616" spans="1:8" x14ac:dyDescent="0.2">
      <c r="A616" s="11" t="s">
        <v>129</v>
      </c>
      <c r="B616" s="11" t="s">
        <v>51</v>
      </c>
      <c r="C616" s="12" t="s">
        <v>579</v>
      </c>
      <c r="D616" s="11">
        <v>2115</v>
      </c>
      <c r="E616" s="90" t="s">
        <v>242</v>
      </c>
      <c r="F616" s="90" t="s">
        <v>636</v>
      </c>
      <c r="G616" s="231">
        <v>19.37</v>
      </c>
      <c r="H616" s="11">
        <v>1</v>
      </c>
    </row>
    <row r="617" spans="1:8" x14ac:dyDescent="0.2">
      <c r="A617" s="11" t="s">
        <v>129</v>
      </c>
      <c r="B617" s="11" t="s">
        <v>51</v>
      </c>
      <c r="C617" s="12" t="s">
        <v>579</v>
      </c>
      <c r="D617" s="11">
        <v>2116</v>
      </c>
      <c r="E617" s="90" t="s">
        <v>217</v>
      </c>
      <c r="F617" s="90" t="s">
        <v>638</v>
      </c>
      <c r="G617" s="231">
        <v>2.9</v>
      </c>
      <c r="H617" s="11">
        <v>1</v>
      </c>
    </row>
    <row r="618" spans="1:8" x14ac:dyDescent="0.2">
      <c r="A618" s="11" t="s">
        <v>129</v>
      </c>
      <c r="B618" s="11" t="s">
        <v>51</v>
      </c>
      <c r="C618" s="12" t="s">
        <v>579</v>
      </c>
      <c r="D618" s="11">
        <v>2117</v>
      </c>
      <c r="E618" s="90" t="s">
        <v>44</v>
      </c>
      <c r="F618" s="90" t="s">
        <v>638</v>
      </c>
      <c r="G618" s="231">
        <v>12.25</v>
      </c>
      <c r="H618" s="11">
        <v>1</v>
      </c>
    </row>
    <row r="619" spans="1:8" x14ac:dyDescent="0.2">
      <c r="A619" s="11" t="s">
        <v>129</v>
      </c>
      <c r="B619" s="11" t="s">
        <v>51</v>
      </c>
      <c r="C619" s="12" t="s">
        <v>579</v>
      </c>
      <c r="D619" s="11">
        <v>2118</v>
      </c>
      <c r="E619" s="90" t="s">
        <v>243</v>
      </c>
      <c r="F619" s="90" t="s">
        <v>638</v>
      </c>
      <c r="G619" s="231">
        <v>24.02</v>
      </c>
      <c r="H619" s="11">
        <v>1</v>
      </c>
    </row>
    <row r="620" spans="1:8" x14ac:dyDescent="0.2">
      <c r="A620" s="11" t="s">
        <v>129</v>
      </c>
      <c r="B620" s="11" t="s">
        <v>51</v>
      </c>
      <c r="C620" s="12" t="s">
        <v>579</v>
      </c>
      <c r="D620" s="11">
        <v>2119</v>
      </c>
      <c r="E620" s="90" t="s">
        <v>244</v>
      </c>
      <c r="F620" s="90" t="s">
        <v>636</v>
      </c>
      <c r="G620" s="231">
        <v>9.3699999999999992</v>
      </c>
      <c r="H620" s="11">
        <v>1</v>
      </c>
    </row>
    <row r="621" spans="1:8" x14ac:dyDescent="0.2">
      <c r="A621" s="11" t="s">
        <v>129</v>
      </c>
      <c r="B621" s="11" t="s">
        <v>51</v>
      </c>
      <c r="C621" s="12" t="s">
        <v>579</v>
      </c>
      <c r="D621" s="11">
        <v>2120</v>
      </c>
      <c r="E621" s="90" t="s">
        <v>245</v>
      </c>
      <c r="F621" s="90" t="s">
        <v>636</v>
      </c>
      <c r="G621" s="231">
        <v>35.35</v>
      </c>
      <c r="H621" s="11">
        <v>1</v>
      </c>
    </row>
    <row r="622" spans="1:8" x14ac:dyDescent="0.2">
      <c r="A622" s="11" t="s">
        <v>129</v>
      </c>
      <c r="B622" s="11" t="s">
        <v>51</v>
      </c>
      <c r="C622" s="12" t="s">
        <v>579</v>
      </c>
      <c r="D622" s="11">
        <v>2121</v>
      </c>
      <c r="E622" s="90" t="s">
        <v>246</v>
      </c>
      <c r="F622" s="90" t="s">
        <v>638</v>
      </c>
      <c r="G622" s="231">
        <v>5.57</v>
      </c>
      <c r="H622" s="11">
        <v>1</v>
      </c>
    </row>
    <row r="623" spans="1:8" x14ac:dyDescent="0.2">
      <c r="A623" s="11" t="s">
        <v>129</v>
      </c>
      <c r="B623" s="11" t="s">
        <v>51</v>
      </c>
      <c r="C623" s="12" t="s">
        <v>579</v>
      </c>
      <c r="D623" s="11">
        <v>2122</v>
      </c>
      <c r="E623" s="90" t="s">
        <v>247</v>
      </c>
      <c r="F623" s="90" t="s">
        <v>636</v>
      </c>
      <c r="G623" s="231">
        <v>32.630000000000003</v>
      </c>
      <c r="H623" s="11">
        <v>1</v>
      </c>
    </row>
    <row r="624" spans="1:8" x14ac:dyDescent="0.2">
      <c r="A624" s="11" t="s">
        <v>129</v>
      </c>
      <c r="B624" s="11" t="s">
        <v>51</v>
      </c>
      <c r="C624" s="12" t="s">
        <v>579</v>
      </c>
      <c r="D624" s="11">
        <v>2123</v>
      </c>
      <c r="E624" s="90" t="s">
        <v>217</v>
      </c>
      <c r="F624" s="90" t="s">
        <v>638</v>
      </c>
      <c r="G624" s="231">
        <v>3.75</v>
      </c>
      <c r="H624" s="11">
        <v>1</v>
      </c>
    </row>
    <row r="625" spans="1:8" x14ac:dyDescent="0.2">
      <c r="A625" s="11" t="s">
        <v>129</v>
      </c>
      <c r="B625" s="11" t="s">
        <v>51</v>
      </c>
      <c r="C625" s="12" t="s">
        <v>579</v>
      </c>
      <c r="D625" s="11">
        <v>2124</v>
      </c>
      <c r="E625" s="90" t="s">
        <v>247</v>
      </c>
      <c r="F625" s="90" t="s">
        <v>636</v>
      </c>
      <c r="G625" s="231">
        <v>32.630000000000003</v>
      </c>
      <c r="H625" s="11">
        <v>1</v>
      </c>
    </row>
    <row r="626" spans="1:8" x14ac:dyDescent="0.2">
      <c r="A626" s="11" t="s">
        <v>129</v>
      </c>
      <c r="B626" s="11" t="s">
        <v>51</v>
      </c>
      <c r="C626" s="12" t="s">
        <v>579</v>
      </c>
      <c r="D626" s="11">
        <v>2125</v>
      </c>
      <c r="E626" s="90" t="s">
        <v>217</v>
      </c>
      <c r="F626" s="90" t="s">
        <v>638</v>
      </c>
      <c r="G626" s="231">
        <v>3.75</v>
      </c>
      <c r="H626" s="11">
        <v>1</v>
      </c>
    </row>
    <row r="627" spans="1:8" x14ac:dyDescent="0.2">
      <c r="A627" s="11" t="s">
        <v>129</v>
      </c>
      <c r="B627" s="11" t="s">
        <v>51</v>
      </c>
      <c r="C627" s="12" t="s">
        <v>579</v>
      </c>
      <c r="D627" s="11">
        <v>2126</v>
      </c>
      <c r="E627" s="90" t="s">
        <v>247</v>
      </c>
      <c r="F627" s="90" t="s">
        <v>636</v>
      </c>
      <c r="G627" s="231">
        <v>32.630000000000003</v>
      </c>
      <c r="H627" s="11">
        <v>1</v>
      </c>
    </row>
    <row r="628" spans="1:8" x14ac:dyDescent="0.2">
      <c r="A628" s="11" t="s">
        <v>129</v>
      </c>
      <c r="B628" s="11" t="s">
        <v>51</v>
      </c>
      <c r="C628" s="12" t="s">
        <v>579</v>
      </c>
      <c r="D628" s="11">
        <v>2127</v>
      </c>
      <c r="E628" s="90" t="s">
        <v>217</v>
      </c>
      <c r="F628" s="90" t="s">
        <v>638</v>
      </c>
      <c r="G628" s="231">
        <v>3.75</v>
      </c>
      <c r="H628" s="11">
        <v>1</v>
      </c>
    </row>
    <row r="629" spans="1:8" x14ac:dyDescent="0.2">
      <c r="A629" s="11" t="s">
        <v>129</v>
      </c>
      <c r="B629" s="11" t="s">
        <v>51</v>
      </c>
      <c r="C629" s="12" t="s">
        <v>579</v>
      </c>
      <c r="D629" s="11">
        <v>2128</v>
      </c>
      <c r="E629" s="90" t="s">
        <v>247</v>
      </c>
      <c r="F629" s="90" t="s">
        <v>636</v>
      </c>
      <c r="G629" s="231">
        <v>32.58</v>
      </c>
      <c r="H629" s="11">
        <v>1</v>
      </c>
    </row>
    <row r="630" spans="1:8" x14ac:dyDescent="0.2">
      <c r="A630" s="11" t="s">
        <v>129</v>
      </c>
      <c r="B630" s="11" t="s">
        <v>51</v>
      </c>
      <c r="C630" s="12" t="s">
        <v>579</v>
      </c>
      <c r="D630" s="11">
        <v>2129</v>
      </c>
      <c r="E630" s="90" t="s">
        <v>217</v>
      </c>
      <c r="F630" s="90" t="s">
        <v>638</v>
      </c>
      <c r="G630" s="231">
        <v>3.75</v>
      </c>
      <c r="H630" s="11">
        <v>1</v>
      </c>
    </row>
    <row r="631" spans="1:8" x14ac:dyDescent="0.2">
      <c r="A631" s="11" t="s">
        <v>129</v>
      </c>
      <c r="B631" s="11" t="s">
        <v>51</v>
      </c>
      <c r="C631" s="12" t="s">
        <v>579</v>
      </c>
      <c r="D631" s="11">
        <v>2130</v>
      </c>
      <c r="E631" s="90" t="s">
        <v>247</v>
      </c>
      <c r="F631" s="90" t="s">
        <v>636</v>
      </c>
      <c r="G631" s="231">
        <v>24.69</v>
      </c>
      <c r="H631" s="11">
        <v>1</v>
      </c>
    </row>
    <row r="632" spans="1:8" x14ac:dyDescent="0.2">
      <c r="A632" s="11" t="s">
        <v>129</v>
      </c>
      <c r="B632" s="11" t="s">
        <v>51</v>
      </c>
      <c r="C632" s="12" t="s">
        <v>579</v>
      </c>
      <c r="D632" s="11">
        <v>2131</v>
      </c>
      <c r="E632" s="90" t="s">
        <v>217</v>
      </c>
      <c r="F632" s="90" t="s">
        <v>638</v>
      </c>
      <c r="G632" s="231">
        <v>2.9</v>
      </c>
      <c r="H632" s="11">
        <v>1</v>
      </c>
    </row>
    <row r="633" spans="1:8" x14ac:dyDescent="0.2">
      <c r="A633" s="11" t="s">
        <v>129</v>
      </c>
      <c r="B633" s="11" t="s">
        <v>51</v>
      </c>
      <c r="C633" s="12" t="s">
        <v>579</v>
      </c>
      <c r="D633" s="11">
        <v>2132</v>
      </c>
      <c r="E633" s="90" t="s">
        <v>247</v>
      </c>
      <c r="F633" s="90" t="s">
        <v>636</v>
      </c>
      <c r="G633" s="231">
        <v>26.6</v>
      </c>
      <c r="H633" s="11">
        <v>1</v>
      </c>
    </row>
    <row r="634" spans="1:8" x14ac:dyDescent="0.2">
      <c r="A634" s="11" t="s">
        <v>129</v>
      </c>
      <c r="B634" s="11" t="s">
        <v>51</v>
      </c>
      <c r="C634" s="12" t="s">
        <v>579</v>
      </c>
      <c r="D634" s="11">
        <v>2133</v>
      </c>
      <c r="E634" s="90" t="s">
        <v>217</v>
      </c>
      <c r="F634" s="90" t="s">
        <v>638</v>
      </c>
      <c r="G634" s="231">
        <v>2.9</v>
      </c>
      <c r="H634" s="11">
        <v>1</v>
      </c>
    </row>
    <row r="635" spans="1:8" x14ac:dyDescent="0.2">
      <c r="A635" s="11" t="s">
        <v>129</v>
      </c>
      <c r="B635" s="11" t="s">
        <v>51</v>
      </c>
      <c r="C635" s="12" t="s">
        <v>579</v>
      </c>
      <c r="D635" s="11">
        <v>2134</v>
      </c>
      <c r="E635" s="90" t="s">
        <v>12</v>
      </c>
      <c r="F635" s="90" t="s">
        <v>638</v>
      </c>
      <c r="G635" s="231">
        <v>4.05</v>
      </c>
      <c r="H635" s="11">
        <v>12</v>
      </c>
    </row>
    <row r="636" spans="1:8" x14ac:dyDescent="0.2">
      <c r="A636" s="11" t="s">
        <v>129</v>
      </c>
      <c r="B636" s="11" t="s">
        <v>51</v>
      </c>
      <c r="C636" s="12" t="s">
        <v>575</v>
      </c>
      <c r="D636" s="11">
        <v>2135</v>
      </c>
      <c r="E636" s="90" t="s">
        <v>694</v>
      </c>
      <c r="F636" s="90" t="s">
        <v>636</v>
      </c>
      <c r="G636" s="231">
        <v>35.299999999999997</v>
      </c>
      <c r="H636" s="11">
        <v>2</v>
      </c>
    </row>
    <row r="637" spans="1:8" x14ac:dyDescent="0.2">
      <c r="A637" s="11" t="s">
        <v>129</v>
      </c>
      <c r="B637" s="11" t="s">
        <v>51</v>
      </c>
      <c r="C637" s="12" t="s">
        <v>575</v>
      </c>
      <c r="D637" s="11">
        <v>2137</v>
      </c>
      <c r="E637" s="90" t="s">
        <v>6</v>
      </c>
      <c r="F637" s="90" t="s">
        <v>636</v>
      </c>
      <c r="G637" s="231">
        <v>42.91</v>
      </c>
      <c r="H637" s="11">
        <v>6</v>
      </c>
    </row>
    <row r="638" spans="1:8" x14ac:dyDescent="0.2">
      <c r="A638" s="11" t="s">
        <v>129</v>
      </c>
      <c r="B638" s="11" t="s">
        <v>51</v>
      </c>
      <c r="C638" s="12" t="s">
        <v>575</v>
      </c>
      <c r="D638" s="11">
        <v>2138</v>
      </c>
      <c r="E638" s="90" t="s">
        <v>6</v>
      </c>
      <c r="F638" s="90" t="s">
        <v>636</v>
      </c>
      <c r="G638" s="231">
        <v>24.92</v>
      </c>
      <c r="H638" s="11">
        <v>6</v>
      </c>
    </row>
    <row r="639" spans="1:8" x14ac:dyDescent="0.2">
      <c r="A639" s="11" t="s">
        <v>129</v>
      </c>
      <c r="B639" s="11" t="s">
        <v>51</v>
      </c>
      <c r="C639" s="12" t="s">
        <v>575</v>
      </c>
      <c r="D639" s="11">
        <v>2139</v>
      </c>
      <c r="E639" s="90" t="s">
        <v>44</v>
      </c>
      <c r="F639" s="90" t="s">
        <v>638</v>
      </c>
      <c r="G639" s="231">
        <v>9.31</v>
      </c>
      <c r="H639" s="11">
        <v>1</v>
      </c>
    </row>
    <row r="640" spans="1:8" x14ac:dyDescent="0.2">
      <c r="A640" s="11" t="s">
        <v>129</v>
      </c>
      <c r="B640" s="11" t="s">
        <v>51</v>
      </c>
      <c r="C640" s="12" t="s">
        <v>575</v>
      </c>
      <c r="D640" s="11">
        <v>2140</v>
      </c>
      <c r="E640" s="90" t="s">
        <v>127</v>
      </c>
      <c r="F640" s="90" t="s">
        <v>638</v>
      </c>
      <c r="G640" s="231">
        <v>6.49</v>
      </c>
      <c r="H640" s="11">
        <v>1</v>
      </c>
    </row>
    <row r="641" spans="1:8" x14ac:dyDescent="0.2">
      <c r="A641" s="11" t="s">
        <v>129</v>
      </c>
      <c r="B641" s="11" t="s">
        <v>51</v>
      </c>
      <c r="C641" s="12" t="s">
        <v>575</v>
      </c>
      <c r="D641" s="11">
        <v>2141</v>
      </c>
      <c r="E641" s="90" t="s">
        <v>9</v>
      </c>
      <c r="F641" s="90" t="s">
        <v>636</v>
      </c>
      <c r="G641" s="231">
        <v>32.020000000000003</v>
      </c>
      <c r="H641" s="11">
        <v>1</v>
      </c>
    </row>
    <row r="642" spans="1:8" x14ac:dyDescent="0.2">
      <c r="A642" s="11" t="s">
        <v>129</v>
      </c>
      <c r="B642" s="11" t="s">
        <v>51</v>
      </c>
      <c r="C642" s="12" t="s">
        <v>575</v>
      </c>
      <c r="D642" s="11">
        <v>2143</v>
      </c>
      <c r="E642" s="90" t="s">
        <v>695</v>
      </c>
      <c r="F642" s="90" t="s">
        <v>636</v>
      </c>
      <c r="G642" s="231">
        <v>23.11</v>
      </c>
      <c r="H642" s="11">
        <v>1</v>
      </c>
    </row>
    <row r="643" spans="1:8" x14ac:dyDescent="0.2">
      <c r="A643" s="11" t="s">
        <v>129</v>
      </c>
      <c r="B643" s="11" t="s">
        <v>51</v>
      </c>
      <c r="C643" s="12" t="s">
        <v>575</v>
      </c>
      <c r="D643" s="11">
        <v>2144</v>
      </c>
      <c r="E643" s="90" t="s">
        <v>217</v>
      </c>
      <c r="F643" s="90" t="s">
        <v>638</v>
      </c>
      <c r="G643" s="231">
        <v>2.9</v>
      </c>
      <c r="H643" s="11">
        <v>1</v>
      </c>
    </row>
    <row r="644" spans="1:8" x14ac:dyDescent="0.2">
      <c r="A644" s="11" t="s">
        <v>129</v>
      </c>
      <c r="B644" s="11" t="s">
        <v>51</v>
      </c>
      <c r="C644" s="12" t="s">
        <v>575</v>
      </c>
      <c r="D644" s="11">
        <v>2145</v>
      </c>
      <c r="E644" s="90" t="s">
        <v>695</v>
      </c>
      <c r="F644" s="90" t="s">
        <v>636</v>
      </c>
      <c r="G644" s="231">
        <v>23.05</v>
      </c>
      <c r="H644" s="11">
        <v>1</v>
      </c>
    </row>
    <row r="645" spans="1:8" x14ac:dyDescent="0.2">
      <c r="A645" s="11" t="s">
        <v>129</v>
      </c>
      <c r="B645" s="11" t="s">
        <v>51</v>
      </c>
      <c r="C645" s="12" t="s">
        <v>575</v>
      </c>
      <c r="D645" s="11">
        <v>2146</v>
      </c>
      <c r="E645" s="90" t="s">
        <v>217</v>
      </c>
      <c r="F645" s="90" t="s">
        <v>638</v>
      </c>
      <c r="G645" s="231">
        <v>2.9</v>
      </c>
      <c r="H645" s="11">
        <v>1</v>
      </c>
    </row>
    <row r="646" spans="1:8" x14ac:dyDescent="0.2">
      <c r="A646" s="11" t="s">
        <v>129</v>
      </c>
      <c r="B646" s="11" t="s">
        <v>51</v>
      </c>
      <c r="C646" s="12" t="s">
        <v>575</v>
      </c>
      <c r="D646" s="11">
        <v>2147</v>
      </c>
      <c r="E646" s="90" t="s">
        <v>695</v>
      </c>
      <c r="F646" s="90" t="s">
        <v>636</v>
      </c>
      <c r="G646" s="231">
        <v>23.11</v>
      </c>
      <c r="H646" s="11">
        <v>1</v>
      </c>
    </row>
    <row r="647" spans="1:8" x14ac:dyDescent="0.2">
      <c r="A647" s="11" t="s">
        <v>129</v>
      </c>
      <c r="B647" s="11" t="s">
        <v>51</v>
      </c>
      <c r="C647" s="12" t="s">
        <v>575</v>
      </c>
      <c r="D647" s="11">
        <v>2148</v>
      </c>
      <c r="E647" s="90" t="s">
        <v>217</v>
      </c>
      <c r="F647" s="90" t="s">
        <v>638</v>
      </c>
      <c r="G647" s="231">
        <v>2.9</v>
      </c>
      <c r="H647" s="11">
        <v>1</v>
      </c>
    </row>
    <row r="648" spans="1:8" x14ac:dyDescent="0.2">
      <c r="A648" s="11" t="s">
        <v>129</v>
      </c>
      <c r="B648" s="11" t="s">
        <v>51</v>
      </c>
      <c r="C648" s="12" t="s">
        <v>575</v>
      </c>
      <c r="D648" s="11">
        <v>2149</v>
      </c>
      <c r="E648" s="90" t="s">
        <v>695</v>
      </c>
      <c r="F648" s="90" t="s">
        <v>636</v>
      </c>
      <c r="G648" s="231">
        <v>23.05</v>
      </c>
      <c r="H648" s="11">
        <v>1</v>
      </c>
    </row>
    <row r="649" spans="1:8" x14ac:dyDescent="0.2">
      <c r="A649" s="11" t="s">
        <v>129</v>
      </c>
      <c r="B649" s="11" t="s">
        <v>51</v>
      </c>
      <c r="C649" s="12" t="s">
        <v>575</v>
      </c>
      <c r="D649" s="11">
        <v>2150</v>
      </c>
      <c r="E649" s="90" t="s">
        <v>217</v>
      </c>
      <c r="F649" s="90" t="s">
        <v>638</v>
      </c>
      <c r="G649" s="231">
        <v>2.9</v>
      </c>
      <c r="H649" s="11">
        <v>1</v>
      </c>
    </row>
    <row r="650" spans="1:8" x14ac:dyDescent="0.2">
      <c r="A650" s="11" t="s">
        <v>129</v>
      </c>
      <c r="B650" s="11" t="s">
        <v>51</v>
      </c>
      <c r="C650" s="12" t="s">
        <v>575</v>
      </c>
      <c r="D650" s="11">
        <v>2151</v>
      </c>
      <c r="E650" s="90" t="s">
        <v>695</v>
      </c>
      <c r="F650" s="90" t="s">
        <v>636</v>
      </c>
      <c r="G650" s="231">
        <v>24.02</v>
      </c>
      <c r="H650" s="11">
        <v>1</v>
      </c>
    </row>
    <row r="651" spans="1:8" x14ac:dyDescent="0.2">
      <c r="A651" s="11" t="s">
        <v>129</v>
      </c>
      <c r="B651" s="11" t="s">
        <v>51</v>
      </c>
      <c r="C651" s="12" t="s">
        <v>575</v>
      </c>
      <c r="D651" s="11">
        <v>2152</v>
      </c>
      <c r="E651" s="90" t="s">
        <v>217</v>
      </c>
      <c r="F651" s="90" t="s">
        <v>638</v>
      </c>
      <c r="G651" s="231">
        <v>2.9</v>
      </c>
      <c r="H651" s="11">
        <v>1</v>
      </c>
    </row>
    <row r="652" spans="1:8" x14ac:dyDescent="0.2">
      <c r="A652" s="11" t="s">
        <v>129</v>
      </c>
      <c r="B652" s="11" t="s">
        <v>51</v>
      </c>
      <c r="C652" s="12" t="s">
        <v>575</v>
      </c>
      <c r="D652" s="11">
        <v>2153</v>
      </c>
      <c r="E652" s="90" t="s">
        <v>695</v>
      </c>
      <c r="F652" s="90" t="s">
        <v>636</v>
      </c>
      <c r="G652" s="231">
        <v>24.32</v>
      </c>
      <c r="H652" s="11">
        <v>1</v>
      </c>
    </row>
    <row r="653" spans="1:8" x14ac:dyDescent="0.2">
      <c r="A653" s="11" t="s">
        <v>129</v>
      </c>
      <c r="B653" s="11" t="s">
        <v>51</v>
      </c>
      <c r="C653" s="12" t="s">
        <v>575</v>
      </c>
      <c r="D653" s="11">
        <v>2154</v>
      </c>
      <c r="E653" s="90" t="s">
        <v>217</v>
      </c>
      <c r="F653" s="90" t="s">
        <v>638</v>
      </c>
      <c r="G653" s="231">
        <v>2.9</v>
      </c>
      <c r="H653" s="11">
        <v>1</v>
      </c>
    </row>
    <row r="654" spans="1:8" x14ac:dyDescent="0.2">
      <c r="A654" s="11" t="s">
        <v>129</v>
      </c>
      <c r="B654" s="11" t="s">
        <v>51</v>
      </c>
      <c r="C654" s="12" t="s">
        <v>575</v>
      </c>
      <c r="D654" s="11">
        <v>2155</v>
      </c>
      <c r="E654" s="90" t="s">
        <v>695</v>
      </c>
      <c r="F654" s="90" t="s">
        <v>636</v>
      </c>
      <c r="G654" s="231">
        <v>13.79</v>
      </c>
      <c r="H654" s="11">
        <v>1</v>
      </c>
    </row>
    <row r="655" spans="1:8" x14ac:dyDescent="0.2">
      <c r="A655" s="11" t="s">
        <v>129</v>
      </c>
      <c r="B655" s="11" t="s">
        <v>51</v>
      </c>
      <c r="C655" s="12" t="s">
        <v>575</v>
      </c>
      <c r="D655" s="11">
        <v>2156</v>
      </c>
      <c r="E655" s="90" t="s">
        <v>217</v>
      </c>
      <c r="F655" s="90" t="s">
        <v>638</v>
      </c>
      <c r="G655" s="231">
        <v>2.82</v>
      </c>
      <c r="H655" s="11">
        <v>1</v>
      </c>
    </row>
    <row r="656" spans="1:8" x14ac:dyDescent="0.2">
      <c r="A656" s="11" t="s">
        <v>129</v>
      </c>
      <c r="B656" s="11" t="s">
        <v>51</v>
      </c>
      <c r="C656" s="12" t="s">
        <v>575</v>
      </c>
      <c r="D656" s="11">
        <v>2157</v>
      </c>
      <c r="E656" s="90" t="s">
        <v>695</v>
      </c>
      <c r="F656" s="90" t="s">
        <v>636</v>
      </c>
      <c r="G656" s="231">
        <v>26.8</v>
      </c>
      <c r="H656" s="11">
        <v>1</v>
      </c>
    </row>
    <row r="657" spans="1:8" x14ac:dyDescent="0.2">
      <c r="A657" s="11" t="s">
        <v>129</v>
      </c>
      <c r="B657" s="11" t="s">
        <v>51</v>
      </c>
      <c r="C657" s="12" t="s">
        <v>575</v>
      </c>
      <c r="D657" s="11">
        <v>2158</v>
      </c>
      <c r="E657" s="90" t="s">
        <v>217</v>
      </c>
      <c r="F657" s="90" t="s">
        <v>638</v>
      </c>
      <c r="G657" s="231">
        <v>2.9</v>
      </c>
      <c r="H657" s="11">
        <v>1</v>
      </c>
    </row>
    <row r="658" spans="1:8" x14ac:dyDescent="0.2">
      <c r="A658" s="11" t="s">
        <v>129</v>
      </c>
      <c r="B658" s="11" t="s">
        <v>51</v>
      </c>
      <c r="C658" s="12" t="s">
        <v>575</v>
      </c>
      <c r="D658" s="11">
        <v>2159</v>
      </c>
      <c r="E658" s="90" t="s">
        <v>696</v>
      </c>
      <c r="F658" s="90" t="s">
        <v>636</v>
      </c>
      <c r="G658" s="231">
        <v>25.98</v>
      </c>
      <c r="H658" s="11">
        <v>4</v>
      </c>
    </row>
    <row r="659" spans="1:8" x14ac:dyDescent="0.2">
      <c r="A659" s="11" t="s">
        <v>129</v>
      </c>
      <c r="B659" s="11" t="s">
        <v>51</v>
      </c>
      <c r="C659" s="12" t="s">
        <v>575</v>
      </c>
      <c r="D659" s="11">
        <v>2160</v>
      </c>
      <c r="E659" s="90" t="s">
        <v>217</v>
      </c>
      <c r="F659" s="90" t="s">
        <v>638</v>
      </c>
      <c r="G659" s="231">
        <v>2.9</v>
      </c>
      <c r="H659" s="11">
        <v>1</v>
      </c>
    </row>
    <row r="660" spans="1:8" x14ac:dyDescent="0.2">
      <c r="A660" s="11" t="s">
        <v>129</v>
      </c>
      <c r="B660" s="11" t="s">
        <v>51</v>
      </c>
      <c r="C660" s="12" t="s">
        <v>575</v>
      </c>
      <c r="D660" s="11">
        <v>2162</v>
      </c>
      <c r="E660" s="90" t="s">
        <v>217</v>
      </c>
      <c r="F660" s="90" t="s">
        <v>638</v>
      </c>
      <c r="G660" s="231">
        <v>3.37</v>
      </c>
      <c r="H660" s="11">
        <v>1</v>
      </c>
    </row>
    <row r="661" spans="1:8" x14ac:dyDescent="0.2">
      <c r="A661" s="11" t="s">
        <v>129</v>
      </c>
      <c r="B661" s="11" t="s">
        <v>51</v>
      </c>
      <c r="C661" s="12" t="s">
        <v>575</v>
      </c>
      <c r="D661" s="11">
        <v>2163</v>
      </c>
      <c r="E661" s="90" t="s">
        <v>240</v>
      </c>
      <c r="F661" s="90" t="s">
        <v>658</v>
      </c>
      <c r="G661" s="231">
        <v>13.71</v>
      </c>
      <c r="H661" s="11">
        <v>1</v>
      </c>
    </row>
    <row r="662" spans="1:8" x14ac:dyDescent="0.2">
      <c r="A662" s="11" t="s">
        <v>129</v>
      </c>
      <c r="B662" s="11" t="s">
        <v>51</v>
      </c>
      <c r="C662" s="12" t="s">
        <v>575</v>
      </c>
      <c r="D662" s="11">
        <v>2164</v>
      </c>
      <c r="E662" s="90" t="s">
        <v>230</v>
      </c>
      <c r="F662" s="90" t="s">
        <v>658</v>
      </c>
      <c r="G662" s="231">
        <v>13.83</v>
      </c>
      <c r="H662" s="11">
        <v>1</v>
      </c>
    </row>
    <row r="663" spans="1:8" x14ac:dyDescent="0.2">
      <c r="A663" s="11" t="s">
        <v>129</v>
      </c>
      <c r="B663" s="11" t="s">
        <v>51</v>
      </c>
      <c r="C663" s="12" t="s">
        <v>575</v>
      </c>
      <c r="D663" s="11">
        <v>2165</v>
      </c>
      <c r="E663" s="90" t="s">
        <v>10</v>
      </c>
      <c r="F663" s="90" t="s">
        <v>658</v>
      </c>
      <c r="G663" s="231">
        <v>14.99</v>
      </c>
      <c r="H663" s="11">
        <v>13</v>
      </c>
    </row>
    <row r="664" spans="1:8" x14ac:dyDescent="0.2">
      <c r="A664" s="11" t="s">
        <v>129</v>
      </c>
      <c r="B664" s="11" t="s">
        <v>51</v>
      </c>
      <c r="C664" s="12" t="s">
        <v>575</v>
      </c>
      <c r="D664" s="11">
        <v>2169</v>
      </c>
      <c r="E664" s="90" t="s">
        <v>254</v>
      </c>
      <c r="F664" s="90" t="s">
        <v>636</v>
      </c>
      <c r="G664" s="231">
        <v>8.5399999999999991</v>
      </c>
      <c r="H664" s="11">
        <v>1</v>
      </c>
    </row>
    <row r="665" spans="1:8" x14ac:dyDescent="0.2">
      <c r="A665" s="11" t="s">
        <v>129</v>
      </c>
      <c r="B665" s="11" t="s">
        <v>51</v>
      </c>
      <c r="C665" s="12" t="s">
        <v>575</v>
      </c>
      <c r="D665" s="11">
        <v>2170</v>
      </c>
      <c r="E665" s="90" t="s">
        <v>9</v>
      </c>
      <c r="F665" s="90" t="s">
        <v>638</v>
      </c>
      <c r="G665" s="231">
        <v>13.24</v>
      </c>
      <c r="H665" s="11">
        <v>1</v>
      </c>
    </row>
    <row r="666" spans="1:8" x14ac:dyDescent="0.2">
      <c r="A666" s="11" t="s">
        <v>129</v>
      </c>
      <c r="B666" s="11" t="s">
        <v>51</v>
      </c>
      <c r="C666" s="12" t="s">
        <v>575</v>
      </c>
      <c r="D666" s="11">
        <v>2171</v>
      </c>
      <c r="E666" s="90" t="s">
        <v>12</v>
      </c>
      <c r="F666" s="90" t="s">
        <v>638</v>
      </c>
      <c r="G666" s="231">
        <v>3.24</v>
      </c>
      <c r="H666" s="11">
        <v>12</v>
      </c>
    </row>
    <row r="667" spans="1:8" x14ac:dyDescent="0.2">
      <c r="A667" s="11" t="s">
        <v>129</v>
      </c>
      <c r="B667" s="11" t="s">
        <v>51</v>
      </c>
      <c r="C667" s="12" t="s">
        <v>575</v>
      </c>
      <c r="D667" s="11">
        <v>2172</v>
      </c>
      <c r="E667" s="90" t="s">
        <v>12</v>
      </c>
      <c r="F667" s="90" t="s">
        <v>638</v>
      </c>
      <c r="G667" s="231">
        <v>3.58</v>
      </c>
      <c r="H667" s="11">
        <v>12</v>
      </c>
    </row>
    <row r="668" spans="1:8" x14ac:dyDescent="0.2">
      <c r="A668" s="11" t="s">
        <v>129</v>
      </c>
      <c r="B668" s="11" t="s">
        <v>51</v>
      </c>
      <c r="C668" s="12" t="s">
        <v>575</v>
      </c>
      <c r="D668" s="11">
        <v>2173</v>
      </c>
      <c r="E668" s="90" t="s">
        <v>6</v>
      </c>
      <c r="F668" s="90" t="s">
        <v>636</v>
      </c>
      <c r="G668" s="231">
        <v>27.16</v>
      </c>
      <c r="H668" s="11">
        <v>6</v>
      </c>
    </row>
    <row r="669" spans="1:8" x14ac:dyDescent="0.2">
      <c r="A669" s="11" t="s">
        <v>129</v>
      </c>
      <c r="B669" s="11" t="s">
        <v>51</v>
      </c>
      <c r="C669" s="12" t="s">
        <v>575</v>
      </c>
      <c r="D669" s="11">
        <v>2174</v>
      </c>
      <c r="E669" s="90" t="s">
        <v>6</v>
      </c>
      <c r="F669" s="90" t="s">
        <v>636</v>
      </c>
      <c r="G669" s="231">
        <v>62.49</v>
      </c>
      <c r="H669" s="11">
        <v>6</v>
      </c>
    </row>
    <row r="670" spans="1:8" x14ac:dyDescent="0.2">
      <c r="A670" s="11" t="s">
        <v>129</v>
      </c>
      <c r="B670" s="11" t="s">
        <v>51</v>
      </c>
      <c r="C670" s="12" t="s">
        <v>575</v>
      </c>
      <c r="D670" s="11">
        <v>2175</v>
      </c>
      <c r="E670" s="90" t="s">
        <v>247</v>
      </c>
      <c r="F670" s="90" t="s">
        <v>636</v>
      </c>
      <c r="G670" s="231">
        <v>27.06</v>
      </c>
      <c r="H670" s="11">
        <v>1</v>
      </c>
    </row>
    <row r="671" spans="1:8" x14ac:dyDescent="0.2">
      <c r="A671" s="11" t="s">
        <v>129</v>
      </c>
      <c r="B671" s="11" t="s">
        <v>51</v>
      </c>
      <c r="C671" s="12" t="s">
        <v>575</v>
      </c>
      <c r="D671" s="11">
        <v>2176</v>
      </c>
      <c r="E671" s="90" t="s">
        <v>217</v>
      </c>
      <c r="F671" s="90" t="s">
        <v>638</v>
      </c>
      <c r="G671" s="231">
        <v>2.9</v>
      </c>
      <c r="H671" s="11">
        <v>1</v>
      </c>
    </row>
    <row r="672" spans="1:8" x14ac:dyDescent="0.2">
      <c r="A672" s="11" t="s">
        <v>129</v>
      </c>
      <c r="B672" s="11" t="s">
        <v>51</v>
      </c>
      <c r="C672" s="12" t="s">
        <v>575</v>
      </c>
      <c r="D672" s="11">
        <v>2177</v>
      </c>
      <c r="E672" s="90" t="s">
        <v>247</v>
      </c>
      <c r="F672" s="90" t="s">
        <v>636</v>
      </c>
      <c r="G672" s="231">
        <v>24.27</v>
      </c>
      <c r="H672" s="11">
        <v>1</v>
      </c>
    </row>
    <row r="673" spans="1:8" x14ac:dyDescent="0.2">
      <c r="A673" s="11" t="s">
        <v>129</v>
      </c>
      <c r="B673" s="11" t="s">
        <v>51</v>
      </c>
      <c r="C673" s="12" t="s">
        <v>575</v>
      </c>
      <c r="D673" s="11">
        <v>2178</v>
      </c>
      <c r="E673" s="90" t="s">
        <v>217</v>
      </c>
      <c r="F673" s="90" t="s">
        <v>638</v>
      </c>
      <c r="G673" s="231">
        <v>2.9</v>
      </c>
      <c r="H673" s="11">
        <v>1</v>
      </c>
    </row>
    <row r="674" spans="1:8" x14ac:dyDescent="0.2">
      <c r="A674" s="11" t="s">
        <v>129</v>
      </c>
      <c r="B674" s="11" t="s">
        <v>51</v>
      </c>
      <c r="C674" s="12" t="s">
        <v>575</v>
      </c>
      <c r="D674" s="11">
        <v>2179</v>
      </c>
      <c r="E674" s="90" t="s">
        <v>247</v>
      </c>
      <c r="F674" s="90" t="s">
        <v>636</v>
      </c>
      <c r="G674" s="231">
        <v>32.69</v>
      </c>
      <c r="H674" s="11">
        <v>1</v>
      </c>
    </row>
    <row r="675" spans="1:8" x14ac:dyDescent="0.2">
      <c r="A675" s="11" t="s">
        <v>129</v>
      </c>
      <c r="B675" s="11" t="s">
        <v>51</v>
      </c>
      <c r="C675" s="12" t="s">
        <v>575</v>
      </c>
      <c r="D675" s="11">
        <v>2180</v>
      </c>
      <c r="E675" s="90" t="s">
        <v>217</v>
      </c>
      <c r="F675" s="90" t="s">
        <v>638</v>
      </c>
      <c r="G675" s="231">
        <v>3.75</v>
      </c>
      <c r="H675" s="11">
        <v>1</v>
      </c>
    </row>
    <row r="676" spans="1:8" x14ac:dyDescent="0.2">
      <c r="A676" s="11" t="s">
        <v>129</v>
      </c>
      <c r="B676" s="11" t="s">
        <v>51</v>
      </c>
      <c r="C676" s="12" t="s">
        <v>575</v>
      </c>
      <c r="D676" s="11">
        <v>2181</v>
      </c>
      <c r="E676" s="90" t="s">
        <v>247</v>
      </c>
      <c r="F676" s="90" t="s">
        <v>636</v>
      </c>
      <c r="G676" s="231">
        <v>32.69</v>
      </c>
      <c r="H676" s="11">
        <v>1</v>
      </c>
    </row>
    <row r="677" spans="1:8" x14ac:dyDescent="0.2">
      <c r="A677" s="11" t="s">
        <v>129</v>
      </c>
      <c r="B677" s="11" t="s">
        <v>51</v>
      </c>
      <c r="C677" s="12" t="s">
        <v>575</v>
      </c>
      <c r="D677" s="11">
        <v>2182</v>
      </c>
      <c r="E677" s="90" t="s">
        <v>217</v>
      </c>
      <c r="F677" s="90" t="s">
        <v>638</v>
      </c>
      <c r="G677" s="231">
        <v>3.75</v>
      </c>
      <c r="H677" s="11">
        <v>1</v>
      </c>
    </row>
    <row r="678" spans="1:8" x14ac:dyDescent="0.2">
      <c r="A678" s="11" t="s">
        <v>129</v>
      </c>
      <c r="B678" s="11" t="s">
        <v>51</v>
      </c>
      <c r="C678" s="12" t="s">
        <v>575</v>
      </c>
      <c r="D678" s="11">
        <v>2183</v>
      </c>
      <c r="E678" s="90" t="s">
        <v>247</v>
      </c>
      <c r="F678" s="90" t="s">
        <v>636</v>
      </c>
      <c r="G678" s="231">
        <v>32.69</v>
      </c>
      <c r="H678" s="11">
        <v>1</v>
      </c>
    </row>
    <row r="679" spans="1:8" x14ac:dyDescent="0.2">
      <c r="A679" s="11" t="s">
        <v>129</v>
      </c>
      <c r="B679" s="11" t="s">
        <v>51</v>
      </c>
      <c r="C679" s="12" t="s">
        <v>575</v>
      </c>
      <c r="D679" s="11">
        <v>2184</v>
      </c>
      <c r="E679" s="90" t="s">
        <v>217</v>
      </c>
      <c r="F679" s="90" t="s">
        <v>638</v>
      </c>
      <c r="G679" s="231">
        <v>3.75</v>
      </c>
      <c r="H679" s="11">
        <v>1</v>
      </c>
    </row>
    <row r="680" spans="1:8" x14ac:dyDescent="0.2">
      <c r="A680" s="11" t="s">
        <v>129</v>
      </c>
      <c r="B680" s="11" t="s">
        <v>51</v>
      </c>
      <c r="C680" s="12" t="s">
        <v>575</v>
      </c>
      <c r="D680" s="11">
        <v>2185</v>
      </c>
      <c r="E680" s="90" t="s">
        <v>247</v>
      </c>
      <c r="F680" s="90" t="s">
        <v>636</v>
      </c>
      <c r="G680" s="231">
        <v>32.54</v>
      </c>
      <c r="H680" s="11">
        <v>1</v>
      </c>
    </row>
    <row r="681" spans="1:8" x14ac:dyDescent="0.2">
      <c r="A681" s="11" t="s">
        <v>129</v>
      </c>
      <c r="B681" s="11" t="s">
        <v>51</v>
      </c>
      <c r="C681" s="12" t="s">
        <v>575</v>
      </c>
      <c r="D681" s="11">
        <v>2186</v>
      </c>
      <c r="E681" s="90" t="s">
        <v>217</v>
      </c>
      <c r="F681" s="90" t="s">
        <v>638</v>
      </c>
      <c r="G681" s="231">
        <v>3.75</v>
      </c>
      <c r="H681" s="11">
        <v>1</v>
      </c>
    </row>
    <row r="682" spans="1:8" x14ac:dyDescent="0.2">
      <c r="A682" s="11" t="s">
        <v>129</v>
      </c>
      <c r="B682" s="11" t="s">
        <v>51</v>
      </c>
      <c r="C682" s="12" t="s">
        <v>575</v>
      </c>
      <c r="D682" s="11">
        <v>2187</v>
      </c>
      <c r="E682" s="90" t="s">
        <v>249</v>
      </c>
      <c r="F682" s="90" t="s">
        <v>636</v>
      </c>
      <c r="G682" s="231">
        <v>35.33</v>
      </c>
      <c r="H682" s="11">
        <v>1</v>
      </c>
    </row>
    <row r="683" spans="1:8" x14ac:dyDescent="0.2">
      <c r="A683" s="11" t="s">
        <v>129</v>
      </c>
      <c r="B683" s="11" t="s">
        <v>51</v>
      </c>
      <c r="C683" s="12" t="s">
        <v>575</v>
      </c>
      <c r="D683" s="11">
        <v>2188</v>
      </c>
      <c r="E683" s="90" t="s">
        <v>246</v>
      </c>
      <c r="F683" s="90" t="s">
        <v>638</v>
      </c>
      <c r="G683" s="231">
        <v>5.57</v>
      </c>
      <c r="H683" s="11">
        <v>1</v>
      </c>
    </row>
    <row r="684" spans="1:8" x14ac:dyDescent="0.2">
      <c r="A684" s="11" t="s">
        <v>129</v>
      </c>
      <c r="B684" s="11" t="s">
        <v>51</v>
      </c>
      <c r="C684" s="12" t="s">
        <v>575</v>
      </c>
      <c r="D684" s="11">
        <v>2189</v>
      </c>
      <c r="E684" s="90" t="s">
        <v>244</v>
      </c>
      <c r="F684" s="90" t="s">
        <v>636</v>
      </c>
      <c r="G684" s="231">
        <v>9.3699999999999992</v>
      </c>
      <c r="H684" s="11">
        <v>1</v>
      </c>
    </row>
    <row r="685" spans="1:8" x14ac:dyDescent="0.2">
      <c r="A685" s="11" t="s">
        <v>129</v>
      </c>
      <c r="B685" s="11" t="s">
        <v>51</v>
      </c>
      <c r="C685" s="12" t="s">
        <v>575</v>
      </c>
      <c r="D685" s="11">
        <v>2190</v>
      </c>
      <c r="E685" s="90" t="s">
        <v>243</v>
      </c>
      <c r="F685" s="90" t="s">
        <v>638</v>
      </c>
      <c r="G685" s="231">
        <v>23.99</v>
      </c>
      <c r="H685" s="11">
        <v>1</v>
      </c>
    </row>
    <row r="686" spans="1:8" x14ac:dyDescent="0.2">
      <c r="A686" s="11" t="s">
        <v>129</v>
      </c>
      <c r="B686" s="11" t="s">
        <v>51</v>
      </c>
      <c r="C686" s="12" t="s">
        <v>575</v>
      </c>
      <c r="D686" s="11">
        <v>2191</v>
      </c>
      <c r="E686" s="90" t="s">
        <v>44</v>
      </c>
      <c r="F686" s="90" t="s">
        <v>638</v>
      </c>
      <c r="G686" s="231">
        <v>10.41</v>
      </c>
      <c r="H686" s="11">
        <v>1</v>
      </c>
    </row>
    <row r="687" spans="1:8" x14ac:dyDescent="0.2">
      <c r="A687" s="11" t="s">
        <v>129</v>
      </c>
      <c r="B687" s="11" t="s">
        <v>51</v>
      </c>
      <c r="C687" s="12" t="s">
        <v>575</v>
      </c>
      <c r="D687" s="11">
        <v>2192</v>
      </c>
      <c r="E687" s="90" t="s">
        <v>242</v>
      </c>
      <c r="F687" s="90" t="s">
        <v>636</v>
      </c>
      <c r="G687" s="231">
        <v>19.37</v>
      </c>
      <c r="H687" s="11">
        <v>1</v>
      </c>
    </row>
    <row r="688" spans="1:8" x14ac:dyDescent="0.2">
      <c r="A688" s="11" t="s">
        <v>129</v>
      </c>
      <c r="B688" s="11" t="s">
        <v>51</v>
      </c>
      <c r="C688" s="12" t="s">
        <v>575</v>
      </c>
      <c r="D688" s="11">
        <v>2193</v>
      </c>
      <c r="E688" s="90" t="s">
        <v>217</v>
      </c>
      <c r="F688" s="90" t="s">
        <v>638</v>
      </c>
      <c r="G688" s="231">
        <v>2.9</v>
      </c>
      <c r="H688" s="11">
        <v>1</v>
      </c>
    </row>
    <row r="689" spans="1:8" x14ac:dyDescent="0.2">
      <c r="A689" s="11" t="s">
        <v>129</v>
      </c>
      <c r="B689" s="11" t="s">
        <v>51</v>
      </c>
      <c r="C689" s="12" t="s">
        <v>575</v>
      </c>
      <c r="D689" s="11">
        <v>2194</v>
      </c>
      <c r="E689" s="90" t="s">
        <v>242</v>
      </c>
      <c r="F689" s="90" t="s">
        <v>636</v>
      </c>
      <c r="G689" s="231">
        <v>16.84</v>
      </c>
      <c r="H689" s="11">
        <v>1</v>
      </c>
    </row>
    <row r="690" spans="1:8" x14ac:dyDescent="0.2">
      <c r="A690" s="11" t="s">
        <v>129</v>
      </c>
      <c r="B690" s="11" t="s">
        <v>51</v>
      </c>
      <c r="C690" s="12" t="s">
        <v>575</v>
      </c>
      <c r="D690" s="11">
        <v>2195</v>
      </c>
      <c r="E690" s="90" t="s">
        <v>217</v>
      </c>
      <c r="F690" s="90" t="s">
        <v>638</v>
      </c>
      <c r="G690" s="231">
        <v>2.9</v>
      </c>
      <c r="H690" s="11">
        <v>1</v>
      </c>
    </row>
    <row r="691" spans="1:8" x14ac:dyDescent="0.2">
      <c r="A691" s="11" t="s">
        <v>129</v>
      </c>
      <c r="B691" s="11" t="s">
        <v>51</v>
      </c>
      <c r="C691" s="12" t="s">
        <v>575</v>
      </c>
      <c r="D691" s="11">
        <v>2196</v>
      </c>
      <c r="E691" s="90" t="s">
        <v>250</v>
      </c>
      <c r="F691" s="90" t="s">
        <v>636</v>
      </c>
      <c r="G691" s="231">
        <v>21.3</v>
      </c>
      <c r="H691" s="11">
        <v>4</v>
      </c>
    </row>
    <row r="692" spans="1:8" x14ac:dyDescent="0.2">
      <c r="A692" s="11" t="s">
        <v>129</v>
      </c>
      <c r="B692" s="11" t="s">
        <v>51</v>
      </c>
      <c r="C692" s="12" t="s">
        <v>575</v>
      </c>
      <c r="D692" s="11">
        <v>2197</v>
      </c>
      <c r="E692" s="90" t="s">
        <v>11</v>
      </c>
      <c r="F692" s="90" t="s">
        <v>638</v>
      </c>
      <c r="G692" s="231">
        <v>3.52</v>
      </c>
      <c r="H692" s="11">
        <v>13</v>
      </c>
    </row>
    <row r="693" spans="1:8" x14ac:dyDescent="0.2">
      <c r="A693" s="11" t="s">
        <v>129</v>
      </c>
      <c r="B693" s="11" t="s">
        <v>51</v>
      </c>
      <c r="C693" s="12" t="s">
        <v>575</v>
      </c>
      <c r="D693" s="11">
        <v>2198</v>
      </c>
      <c r="E693" s="90" t="s">
        <v>11</v>
      </c>
      <c r="F693" s="90" t="s">
        <v>638</v>
      </c>
      <c r="G693" s="231">
        <v>3.62</v>
      </c>
      <c r="H693" s="11">
        <v>13</v>
      </c>
    </row>
    <row r="694" spans="1:8" x14ac:dyDescent="0.2">
      <c r="A694" s="11" t="s">
        <v>129</v>
      </c>
      <c r="B694" s="11" t="s">
        <v>51</v>
      </c>
      <c r="C694" s="12" t="s">
        <v>575</v>
      </c>
      <c r="D694" s="11">
        <v>2199</v>
      </c>
      <c r="E694" s="90" t="s">
        <v>230</v>
      </c>
      <c r="F694" s="90" t="s">
        <v>636</v>
      </c>
      <c r="G694" s="231">
        <v>21.5</v>
      </c>
      <c r="H694" s="11">
        <v>1</v>
      </c>
    </row>
    <row r="695" spans="1:8" x14ac:dyDescent="0.2">
      <c r="A695" s="11" t="s">
        <v>129</v>
      </c>
      <c r="B695" s="11" t="s">
        <v>51</v>
      </c>
      <c r="C695" s="12" t="s">
        <v>575</v>
      </c>
      <c r="D695" s="11">
        <v>2200</v>
      </c>
      <c r="E695" s="90" t="s">
        <v>9</v>
      </c>
      <c r="F695" s="90" t="s">
        <v>636</v>
      </c>
      <c r="G695" s="231">
        <v>10.24</v>
      </c>
      <c r="H695" s="11">
        <v>1</v>
      </c>
    </row>
    <row r="696" spans="1:8" x14ac:dyDescent="0.2">
      <c r="A696" s="11" t="s">
        <v>129</v>
      </c>
      <c r="B696" s="11" t="s">
        <v>51</v>
      </c>
      <c r="C696" s="12" t="s">
        <v>575</v>
      </c>
      <c r="D696" s="11">
        <v>2201</v>
      </c>
      <c r="E696" s="90" t="s">
        <v>10</v>
      </c>
      <c r="F696" s="90" t="s">
        <v>636</v>
      </c>
      <c r="G696" s="231">
        <v>9.44</v>
      </c>
      <c r="H696" s="11">
        <v>13</v>
      </c>
    </row>
    <row r="697" spans="1:8" x14ac:dyDescent="0.2">
      <c r="A697" s="11" t="s">
        <v>129</v>
      </c>
      <c r="B697" s="11" t="s">
        <v>51</v>
      </c>
      <c r="C697" s="12" t="s">
        <v>575</v>
      </c>
      <c r="D697" s="11">
        <v>2202</v>
      </c>
      <c r="E697" s="90" t="s">
        <v>89</v>
      </c>
      <c r="F697" s="90" t="s">
        <v>636</v>
      </c>
      <c r="G697" s="231">
        <v>10.34</v>
      </c>
      <c r="H697" s="11">
        <v>4</v>
      </c>
    </row>
    <row r="698" spans="1:8" x14ac:dyDescent="0.2">
      <c r="A698" s="11" t="s">
        <v>129</v>
      </c>
      <c r="B698" s="11" t="s">
        <v>51</v>
      </c>
      <c r="C698" s="12" t="s">
        <v>575</v>
      </c>
      <c r="D698" s="11">
        <v>2203</v>
      </c>
      <c r="E698" s="90" t="s">
        <v>240</v>
      </c>
      <c r="F698" s="90" t="s">
        <v>636</v>
      </c>
      <c r="G698" s="231">
        <v>18.14</v>
      </c>
      <c r="H698" s="11">
        <v>1</v>
      </c>
    </row>
    <row r="699" spans="1:8" x14ac:dyDescent="0.2">
      <c r="A699" s="11" t="s">
        <v>129</v>
      </c>
      <c r="B699" s="11" t="s">
        <v>51</v>
      </c>
      <c r="C699" s="12" t="s">
        <v>575</v>
      </c>
      <c r="D699" s="11">
        <v>2204</v>
      </c>
      <c r="E699" s="90" t="s">
        <v>239</v>
      </c>
      <c r="F699" s="90" t="s">
        <v>636</v>
      </c>
      <c r="G699" s="231">
        <v>22.59</v>
      </c>
      <c r="H699" s="11">
        <v>1</v>
      </c>
    </row>
    <row r="700" spans="1:8" x14ac:dyDescent="0.2">
      <c r="A700" s="11" t="s">
        <v>129</v>
      </c>
      <c r="B700" s="11" t="s">
        <v>51</v>
      </c>
      <c r="C700" s="12" t="s">
        <v>575</v>
      </c>
      <c r="D700" s="11">
        <v>2205</v>
      </c>
      <c r="E700" s="90" t="s">
        <v>127</v>
      </c>
      <c r="F700" s="90" t="s">
        <v>638</v>
      </c>
      <c r="G700" s="231">
        <v>6.1</v>
      </c>
      <c r="H700" s="11">
        <v>1</v>
      </c>
    </row>
    <row r="701" spans="1:8" x14ac:dyDescent="0.2">
      <c r="A701" s="11" t="s">
        <v>129</v>
      </c>
      <c r="B701" s="11" t="s">
        <v>51</v>
      </c>
      <c r="C701" s="12" t="s">
        <v>567</v>
      </c>
      <c r="D701" s="11">
        <v>2206</v>
      </c>
      <c r="E701" s="90" t="s">
        <v>6</v>
      </c>
      <c r="F701" s="90" t="s">
        <v>636</v>
      </c>
      <c r="G701" s="231">
        <v>61.05</v>
      </c>
      <c r="H701" s="11">
        <v>6</v>
      </c>
    </row>
    <row r="702" spans="1:8" x14ac:dyDescent="0.2">
      <c r="A702" s="11" t="s">
        <v>129</v>
      </c>
      <c r="B702" s="11" t="s">
        <v>51</v>
      </c>
      <c r="C702" s="12" t="s">
        <v>567</v>
      </c>
      <c r="D702" s="11" t="s">
        <v>251</v>
      </c>
      <c r="E702" s="90" t="s">
        <v>6</v>
      </c>
      <c r="F702" s="90" t="s">
        <v>636</v>
      </c>
      <c r="G702" s="231">
        <v>12.09</v>
      </c>
      <c r="H702" s="11">
        <v>6</v>
      </c>
    </row>
    <row r="703" spans="1:8" x14ac:dyDescent="0.2">
      <c r="A703" s="11" t="s">
        <v>129</v>
      </c>
      <c r="B703" s="11" t="s">
        <v>51</v>
      </c>
      <c r="C703" s="12" t="s">
        <v>567</v>
      </c>
      <c r="D703" s="11">
        <v>2207</v>
      </c>
      <c r="E703" s="90" t="s">
        <v>569</v>
      </c>
      <c r="F703" s="90" t="s">
        <v>638</v>
      </c>
      <c r="G703" s="231">
        <v>15.23</v>
      </c>
      <c r="H703" s="11">
        <v>11</v>
      </c>
    </row>
    <row r="704" spans="1:8" x14ac:dyDescent="0.2">
      <c r="A704" s="11" t="s">
        <v>129</v>
      </c>
      <c r="B704" s="11" t="s">
        <v>51</v>
      </c>
      <c r="C704" s="12" t="s">
        <v>52</v>
      </c>
      <c r="D704" s="11">
        <v>2208</v>
      </c>
      <c r="E704" s="90" t="s">
        <v>252</v>
      </c>
      <c r="F704" s="90" t="s">
        <v>636</v>
      </c>
      <c r="G704" s="231">
        <v>16.75</v>
      </c>
      <c r="H704" s="11">
        <v>15</v>
      </c>
    </row>
    <row r="705" spans="1:8" x14ac:dyDescent="0.2">
      <c r="A705" s="11" t="s">
        <v>129</v>
      </c>
      <c r="B705" s="11" t="s">
        <v>51</v>
      </c>
      <c r="C705" s="12" t="s">
        <v>579</v>
      </c>
      <c r="D705" s="11">
        <v>2209</v>
      </c>
      <c r="E705" s="90" t="s">
        <v>253</v>
      </c>
      <c r="F705" s="90" t="s">
        <v>638</v>
      </c>
      <c r="G705" s="231">
        <v>23.11</v>
      </c>
      <c r="H705" s="11">
        <v>11</v>
      </c>
    </row>
    <row r="706" spans="1:8" x14ac:dyDescent="0.2">
      <c r="A706" s="11" t="s">
        <v>129</v>
      </c>
      <c r="B706" s="11" t="s">
        <v>51</v>
      </c>
      <c r="C706" s="12" t="s">
        <v>575</v>
      </c>
      <c r="D706" s="11">
        <v>2210</v>
      </c>
      <c r="E706" s="90" t="s">
        <v>253</v>
      </c>
      <c r="F706" s="90" t="s">
        <v>638</v>
      </c>
      <c r="G706" s="231">
        <v>23.11</v>
      </c>
      <c r="H706" s="11">
        <v>11</v>
      </c>
    </row>
    <row r="707" spans="1:8" x14ac:dyDescent="0.2">
      <c r="A707" s="11" t="s">
        <v>129</v>
      </c>
      <c r="B707" s="11" t="s">
        <v>51</v>
      </c>
      <c r="C707" s="12" t="s">
        <v>567</v>
      </c>
      <c r="D707" s="11" t="s">
        <v>196</v>
      </c>
      <c r="E707" s="90" t="s">
        <v>197</v>
      </c>
      <c r="F707" s="90" t="s">
        <v>638</v>
      </c>
      <c r="G707" s="231">
        <v>13.73</v>
      </c>
      <c r="H707" s="11">
        <v>6</v>
      </c>
    </row>
    <row r="708" spans="1:8" x14ac:dyDescent="0.2">
      <c r="A708" s="11" t="s">
        <v>129</v>
      </c>
      <c r="B708" s="11" t="s">
        <v>51</v>
      </c>
      <c r="C708" s="12" t="s">
        <v>567</v>
      </c>
      <c r="D708" s="11" t="s">
        <v>198</v>
      </c>
      <c r="E708" s="90" t="s">
        <v>236</v>
      </c>
      <c r="F708" s="90" t="s">
        <v>638</v>
      </c>
      <c r="G708" s="231">
        <v>13.58</v>
      </c>
      <c r="H708" s="11">
        <v>6</v>
      </c>
    </row>
    <row r="709" spans="1:8" x14ac:dyDescent="0.2">
      <c r="A709" s="11" t="s">
        <v>129</v>
      </c>
      <c r="B709" s="11" t="s">
        <v>51</v>
      </c>
      <c r="C709" s="12" t="s">
        <v>567</v>
      </c>
      <c r="D709" s="11" t="s">
        <v>199</v>
      </c>
      <c r="E709" s="90" t="s">
        <v>200</v>
      </c>
      <c r="F709" s="90" t="s">
        <v>638</v>
      </c>
      <c r="G709" s="231">
        <v>13.23</v>
      </c>
      <c r="H709" s="11">
        <v>6</v>
      </c>
    </row>
    <row r="710" spans="1:8" x14ac:dyDescent="0.2">
      <c r="A710" s="11" t="s">
        <v>129</v>
      </c>
      <c r="B710" s="11" t="s">
        <v>51</v>
      </c>
      <c r="C710" s="12" t="s">
        <v>567</v>
      </c>
      <c r="D710" s="11" t="s">
        <v>201</v>
      </c>
      <c r="E710" s="90" t="s">
        <v>202</v>
      </c>
      <c r="F710" s="90" t="s">
        <v>638</v>
      </c>
      <c r="G710" s="231">
        <v>27.41</v>
      </c>
      <c r="H710" s="11">
        <v>6</v>
      </c>
    </row>
    <row r="711" spans="1:8" x14ac:dyDescent="0.2">
      <c r="A711" s="11" t="s">
        <v>129</v>
      </c>
      <c r="B711" s="11" t="s">
        <v>51</v>
      </c>
      <c r="C711" s="12" t="s">
        <v>567</v>
      </c>
      <c r="D711" s="11" t="s">
        <v>203</v>
      </c>
      <c r="E711" s="90" t="s">
        <v>204</v>
      </c>
      <c r="F711" s="90" t="s">
        <v>638</v>
      </c>
      <c r="G711" s="231">
        <v>27.41</v>
      </c>
      <c r="H711" s="11">
        <v>6</v>
      </c>
    </row>
    <row r="712" spans="1:8" x14ac:dyDescent="0.2">
      <c r="A712" s="11" t="s">
        <v>129</v>
      </c>
      <c r="B712" s="11" t="s">
        <v>51</v>
      </c>
      <c r="C712" s="12" t="s">
        <v>567</v>
      </c>
      <c r="D712" s="11" t="s">
        <v>205</v>
      </c>
      <c r="E712" s="90" t="s">
        <v>206</v>
      </c>
      <c r="F712" s="90" t="s">
        <v>638</v>
      </c>
      <c r="G712" s="231">
        <v>26.83</v>
      </c>
      <c r="H712" s="11">
        <v>6</v>
      </c>
    </row>
    <row r="713" spans="1:8" x14ac:dyDescent="0.2">
      <c r="A713" s="11" t="s">
        <v>129</v>
      </c>
      <c r="B713" s="11" t="s">
        <v>51</v>
      </c>
      <c r="C713" s="12" t="s">
        <v>567</v>
      </c>
      <c r="D713" s="11" t="s">
        <v>207</v>
      </c>
      <c r="E713" s="90" t="s">
        <v>208</v>
      </c>
      <c r="F713" s="90" t="s">
        <v>638</v>
      </c>
      <c r="G713" s="231">
        <v>20.260000000000002</v>
      </c>
      <c r="H713" s="11">
        <v>6</v>
      </c>
    </row>
    <row r="714" spans="1:8" x14ac:dyDescent="0.2">
      <c r="A714" s="11" t="s">
        <v>129</v>
      </c>
      <c r="B714" s="11" t="s">
        <v>88</v>
      </c>
      <c r="C714" s="12" t="s">
        <v>567</v>
      </c>
      <c r="D714" s="11">
        <v>3100</v>
      </c>
      <c r="E714" s="90" t="s">
        <v>130</v>
      </c>
      <c r="F714" s="90" t="s">
        <v>636</v>
      </c>
      <c r="G714" s="231">
        <v>60.03</v>
      </c>
      <c r="H714" s="11">
        <v>6</v>
      </c>
    </row>
    <row r="715" spans="1:8" x14ac:dyDescent="0.2">
      <c r="A715" s="11" t="s">
        <v>129</v>
      </c>
      <c r="B715" s="11" t="s">
        <v>88</v>
      </c>
      <c r="C715" s="12" t="s">
        <v>576</v>
      </c>
      <c r="D715" s="11">
        <v>3101</v>
      </c>
      <c r="E715" s="90" t="s">
        <v>6</v>
      </c>
      <c r="F715" s="90" t="s">
        <v>636</v>
      </c>
      <c r="G715" s="231">
        <v>33.39</v>
      </c>
      <c r="H715" s="11">
        <v>6</v>
      </c>
    </row>
    <row r="716" spans="1:8" x14ac:dyDescent="0.2">
      <c r="A716" s="11" t="s">
        <v>129</v>
      </c>
      <c r="B716" s="11" t="s">
        <v>88</v>
      </c>
      <c r="C716" s="12" t="s">
        <v>576</v>
      </c>
      <c r="D716" s="11">
        <v>3102</v>
      </c>
      <c r="E716" s="90" t="s">
        <v>6</v>
      </c>
      <c r="F716" s="90" t="s">
        <v>636</v>
      </c>
      <c r="G716" s="231">
        <v>60.87</v>
      </c>
      <c r="H716" s="11">
        <v>1</v>
      </c>
    </row>
    <row r="717" spans="1:8" x14ac:dyDescent="0.2">
      <c r="A717" s="11" t="s">
        <v>129</v>
      </c>
      <c r="B717" s="11" t="s">
        <v>88</v>
      </c>
      <c r="C717" s="12" t="s">
        <v>576</v>
      </c>
      <c r="D717" s="11">
        <v>3103</v>
      </c>
      <c r="E717" s="90" t="s">
        <v>127</v>
      </c>
      <c r="F717" s="90" t="s">
        <v>638</v>
      </c>
      <c r="G717" s="231">
        <v>8.4936000000000007</v>
      </c>
      <c r="H717" s="11">
        <v>1</v>
      </c>
    </row>
    <row r="718" spans="1:8" x14ac:dyDescent="0.2">
      <c r="A718" s="11" t="s">
        <v>129</v>
      </c>
      <c r="B718" s="11" t="s">
        <v>88</v>
      </c>
      <c r="C718" s="12" t="s">
        <v>576</v>
      </c>
      <c r="D718" s="11">
        <v>3104</v>
      </c>
      <c r="E718" s="90" t="s">
        <v>239</v>
      </c>
      <c r="F718" s="90" t="s">
        <v>636</v>
      </c>
      <c r="G718" s="231">
        <v>35.49</v>
      </c>
      <c r="H718" s="11">
        <v>1</v>
      </c>
    </row>
    <row r="719" spans="1:8" x14ac:dyDescent="0.2">
      <c r="A719" s="11" t="s">
        <v>129</v>
      </c>
      <c r="B719" s="11" t="s">
        <v>88</v>
      </c>
      <c r="C719" s="12" t="s">
        <v>576</v>
      </c>
      <c r="D719" s="11">
        <v>3105</v>
      </c>
      <c r="E719" s="90" t="s">
        <v>240</v>
      </c>
      <c r="F719" s="90" t="s">
        <v>636</v>
      </c>
      <c r="G719" s="231">
        <v>22.28</v>
      </c>
      <c r="H719" s="11">
        <v>1</v>
      </c>
    </row>
    <row r="720" spans="1:8" x14ac:dyDescent="0.2">
      <c r="A720" s="11" t="s">
        <v>129</v>
      </c>
      <c r="B720" s="11" t="s">
        <v>88</v>
      </c>
      <c r="C720" s="12" t="s">
        <v>576</v>
      </c>
      <c r="D720" s="11">
        <v>3106</v>
      </c>
      <c r="E720" s="90" t="s">
        <v>230</v>
      </c>
      <c r="F720" s="90" t="s">
        <v>636</v>
      </c>
      <c r="G720" s="231">
        <v>21.26</v>
      </c>
      <c r="H720" s="11">
        <v>1</v>
      </c>
    </row>
    <row r="721" spans="1:8" x14ac:dyDescent="0.2">
      <c r="A721" s="11" t="s">
        <v>129</v>
      </c>
      <c r="B721" s="11" t="s">
        <v>88</v>
      </c>
      <c r="C721" s="12" t="s">
        <v>576</v>
      </c>
      <c r="D721" s="11">
        <v>3107</v>
      </c>
      <c r="E721" s="90" t="s">
        <v>250</v>
      </c>
      <c r="F721" s="90" t="s">
        <v>636</v>
      </c>
      <c r="G721" s="231">
        <v>10.48</v>
      </c>
      <c r="H721" s="11">
        <v>4</v>
      </c>
    </row>
    <row r="722" spans="1:8" x14ac:dyDescent="0.2">
      <c r="A722" s="11" t="s">
        <v>129</v>
      </c>
      <c r="B722" s="11" t="s">
        <v>88</v>
      </c>
      <c r="C722" s="12" t="s">
        <v>576</v>
      </c>
      <c r="D722" s="11">
        <v>3108</v>
      </c>
      <c r="E722" s="90" t="s">
        <v>10</v>
      </c>
      <c r="F722" s="90" t="s">
        <v>636</v>
      </c>
      <c r="G722" s="231">
        <v>9.57</v>
      </c>
      <c r="H722" s="11">
        <v>13</v>
      </c>
    </row>
    <row r="723" spans="1:8" x14ac:dyDescent="0.2">
      <c r="A723" s="11" t="s">
        <v>129</v>
      </c>
      <c r="B723" s="11" t="s">
        <v>88</v>
      </c>
      <c r="C723" s="12" t="s">
        <v>576</v>
      </c>
      <c r="D723" s="11">
        <v>3109</v>
      </c>
      <c r="E723" s="90" t="s">
        <v>9</v>
      </c>
      <c r="F723" s="90" t="s">
        <v>636</v>
      </c>
      <c r="G723" s="231">
        <v>10.23</v>
      </c>
      <c r="H723" s="11">
        <v>1</v>
      </c>
    </row>
    <row r="724" spans="1:8" x14ac:dyDescent="0.2">
      <c r="A724" s="11" t="s">
        <v>129</v>
      </c>
      <c r="B724" s="11" t="s">
        <v>88</v>
      </c>
      <c r="C724" s="12" t="s">
        <v>576</v>
      </c>
      <c r="D724" s="11">
        <v>3110</v>
      </c>
      <c r="E724" s="90" t="s">
        <v>11</v>
      </c>
      <c r="F724" s="90" t="s">
        <v>638</v>
      </c>
      <c r="G724" s="231">
        <v>3.62</v>
      </c>
      <c r="H724" s="11">
        <v>13</v>
      </c>
    </row>
    <row r="725" spans="1:8" x14ac:dyDescent="0.2">
      <c r="A725" s="11" t="s">
        <v>129</v>
      </c>
      <c r="B725" s="11" t="s">
        <v>88</v>
      </c>
      <c r="C725" s="12" t="s">
        <v>576</v>
      </c>
      <c r="D725" s="11">
        <v>3111</v>
      </c>
      <c r="E725" s="90" t="s">
        <v>11</v>
      </c>
      <c r="F725" s="90" t="s">
        <v>638</v>
      </c>
      <c r="G725" s="231">
        <v>3.51</v>
      </c>
      <c r="H725" s="11">
        <v>13</v>
      </c>
    </row>
    <row r="726" spans="1:8" x14ac:dyDescent="0.2">
      <c r="A726" s="11" t="s">
        <v>129</v>
      </c>
      <c r="B726" s="11" t="s">
        <v>88</v>
      </c>
      <c r="C726" s="12" t="s">
        <v>576</v>
      </c>
      <c r="D726" s="11">
        <v>3112</v>
      </c>
      <c r="E726" s="90" t="s">
        <v>25</v>
      </c>
      <c r="F726" s="90" t="s">
        <v>636</v>
      </c>
      <c r="G726" s="231">
        <v>21.26</v>
      </c>
      <c r="H726" s="11">
        <v>4</v>
      </c>
    </row>
    <row r="727" spans="1:8" x14ac:dyDescent="0.2">
      <c r="A727" s="11" t="s">
        <v>129</v>
      </c>
      <c r="B727" s="11" t="s">
        <v>88</v>
      </c>
      <c r="C727" s="12" t="s">
        <v>576</v>
      </c>
      <c r="D727" s="11">
        <v>3113</v>
      </c>
      <c r="E727" s="90" t="s">
        <v>242</v>
      </c>
      <c r="F727" s="90" t="s">
        <v>636</v>
      </c>
      <c r="G727" s="231">
        <v>16.739999999999998</v>
      </c>
      <c r="H727" s="11">
        <v>1</v>
      </c>
    </row>
    <row r="728" spans="1:8" x14ac:dyDescent="0.2">
      <c r="A728" s="11" t="s">
        <v>129</v>
      </c>
      <c r="B728" s="11" t="s">
        <v>88</v>
      </c>
      <c r="C728" s="12" t="s">
        <v>576</v>
      </c>
      <c r="D728" s="11">
        <v>3114</v>
      </c>
      <c r="E728" s="90" t="s">
        <v>217</v>
      </c>
      <c r="F728" s="90" t="s">
        <v>638</v>
      </c>
      <c r="G728" s="231">
        <v>2.9</v>
      </c>
      <c r="H728" s="11">
        <v>1</v>
      </c>
    </row>
    <row r="729" spans="1:8" x14ac:dyDescent="0.2">
      <c r="A729" s="11" t="s">
        <v>129</v>
      </c>
      <c r="B729" s="11" t="s">
        <v>88</v>
      </c>
      <c r="C729" s="12" t="s">
        <v>576</v>
      </c>
      <c r="D729" s="11">
        <v>3115</v>
      </c>
      <c r="E729" s="90" t="s">
        <v>242</v>
      </c>
      <c r="F729" s="90" t="s">
        <v>636</v>
      </c>
      <c r="G729" s="231">
        <v>19.37</v>
      </c>
      <c r="H729" s="11">
        <v>1</v>
      </c>
    </row>
    <row r="730" spans="1:8" x14ac:dyDescent="0.2">
      <c r="A730" s="11" t="s">
        <v>129</v>
      </c>
      <c r="B730" s="11" t="s">
        <v>88</v>
      </c>
      <c r="C730" s="12" t="s">
        <v>576</v>
      </c>
      <c r="D730" s="11">
        <v>3116</v>
      </c>
      <c r="E730" s="90" t="s">
        <v>217</v>
      </c>
      <c r="F730" s="90" t="s">
        <v>638</v>
      </c>
      <c r="G730" s="231">
        <v>2.9</v>
      </c>
      <c r="H730" s="11">
        <v>1</v>
      </c>
    </row>
    <row r="731" spans="1:8" x14ac:dyDescent="0.2">
      <c r="A731" s="11" t="s">
        <v>129</v>
      </c>
      <c r="B731" s="11" t="s">
        <v>88</v>
      </c>
      <c r="C731" s="12" t="s">
        <v>576</v>
      </c>
      <c r="D731" s="11">
        <v>3117</v>
      </c>
      <c r="E731" s="90" t="s">
        <v>44</v>
      </c>
      <c r="F731" s="90" t="s">
        <v>638</v>
      </c>
      <c r="G731" s="231">
        <v>12.12</v>
      </c>
      <c r="H731" s="11">
        <v>1</v>
      </c>
    </row>
    <row r="732" spans="1:8" x14ac:dyDescent="0.2">
      <c r="A732" s="11" t="s">
        <v>129</v>
      </c>
      <c r="B732" s="11" t="s">
        <v>88</v>
      </c>
      <c r="C732" s="12" t="s">
        <v>576</v>
      </c>
      <c r="D732" s="11">
        <v>3118</v>
      </c>
      <c r="E732" s="90" t="s">
        <v>243</v>
      </c>
      <c r="F732" s="90" t="s">
        <v>638</v>
      </c>
      <c r="G732" s="231">
        <v>24.02</v>
      </c>
      <c r="H732" s="11">
        <v>1</v>
      </c>
    </row>
    <row r="733" spans="1:8" x14ac:dyDescent="0.2">
      <c r="A733" s="11" t="s">
        <v>129</v>
      </c>
      <c r="B733" s="11" t="s">
        <v>88</v>
      </c>
      <c r="C733" s="12" t="s">
        <v>576</v>
      </c>
      <c r="D733" s="11">
        <v>3119</v>
      </c>
      <c r="E733" s="90" t="s">
        <v>244</v>
      </c>
      <c r="F733" s="90" t="s">
        <v>636</v>
      </c>
      <c r="G733" s="231">
        <v>9.3699999999999992</v>
      </c>
      <c r="H733" s="11">
        <v>1</v>
      </c>
    </row>
    <row r="734" spans="1:8" x14ac:dyDescent="0.2">
      <c r="A734" s="11" t="s">
        <v>129</v>
      </c>
      <c r="B734" s="11" t="s">
        <v>88</v>
      </c>
      <c r="C734" s="12" t="s">
        <v>576</v>
      </c>
      <c r="D734" s="11">
        <v>3120</v>
      </c>
      <c r="E734" s="90" t="s">
        <v>245</v>
      </c>
      <c r="F734" s="90" t="s">
        <v>636</v>
      </c>
      <c r="G734" s="231">
        <v>35.19</v>
      </c>
      <c r="H734" s="11">
        <v>1</v>
      </c>
    </row>
    <row r="735" spans="1:8" x14ac:dyDescent="0.2">
      <c r="A735" s="11" t="s">
        <v>129</v>
      </c>
      <c r="B735" s="11" t="s">
        <v>88</v>
      </c>
      <c r="C735" s="12" t="s">
        <v>576</v>
      </c>
      <c r="D735" s="11">
        <v>3121</v>
      </c>
      <c r="E735" s="90" t="s">
        <v>246</v>
      </c>
      <c r="F735" s="90" t="s">
        <v>638</v>
      </c>
      <c r="G735" s="231">
        <v>5.57</v>
      </c>
      <c r="H735" s="11">
        <v>1</v>
      </c>
    </row>
    <row r="736" spans="1:8" x14ac:dyDescent="0.2">
      <c r="A736" s="11" t="s">
        <v>129</v>
      </c>
      <c r="B736" s="11" t="s">
        <v>88</v>
      </c>
      <c r="C736" s="12" t="s">
        <v>576</v>
      </c>
      <c r="D736" s="11">
        <v>3122</v>
      </c>
      <c r="E736" s="90" t="s">
        <v>247</v>
      </c>
      <c r="F736" s="90" t="s">
        <v>636</v>
      </c>
      <c r="G736" s="231">
        <v>32.630000000000003</v>
      </c>
      <c r="H736" s="11">
        <v>1</v>
      </c>
    </row>
    <row r="737" spans="1:8" x14ac:dyDescent="0.2">
      <c r="A737" s="11" t="s">
        <v>129</v>
      </c>
      <c r="B737" s="11" t="s">
        <v>88</v>
      </c>
      <c r="C737" s="12" t="s">
        <v>576</v>
      </c>
      <c r="D737" s="11">
        <v>3123</v>
      </c>
      <c r="E737" s="90" t="s">
        <v>217</v>
      </c>
      <c r="F737" s="90" t="s">
        <v>638</v>
      </c>
      <c r="G737" s="231">
        <v>3.75</v>
      </c>
      <c r="H737" s="11">
        <v>1</v>
      </c>
    </row>
    <row r="738" spans="1:8" x14ac:dyDescent="0.2">
      <c r="A738" s="11" t="s">
        <v>129</v>
      </c>
      <c r="B738" s="11" t="s">
        <v>88</v>
      </c>
      <c r="C738" s="12" t="s">
        <v>576</v>
      </c>
      <c r="D738" s="11">
        <v>3124</v>
      </c>
      <c r="E738" s="90" t="s">
        <v>247</v>
      </c>
      <c r="F738" s="90" t="s">
        <v>636</v>
      </c>
      <c r="G738" s="231">
        <v>32.630000000000003</v>
      </c>
      <c r="H738" s="11">
        <v>1</v>
      </c>
    </row>
    <row r="739" spans="1:8" x14ac:dyDescent="0.2">
      <c r="A739" s="11" t="s">
        <v>129</v>
      </c>
      <c r="B739" s="11" t="s">
        <v>88</v>
      </c>
      <c r="C739" s="12" t="s">
        <v>576</v>
      </c>
      <c r="D739" s="11">
        <v>3125</v>
      </c>
      <c r="E739" s="90" t="s">
        <v>217</v>
      </c>
      <c r="F739" s="90" t="s">
        <v>638</v>
      </c>
      <c r="G739" s="231">
        <v>3.75</v>
      </c>
      <c r="H739" s="11">
        <v>1</v>
      </c>
    </row>
    <row r="740" spans="1:8" x14ac:dyDescent="0.2">
      <c r="A740" s="11" t="s">
        <v>129</v>
      </c>
      <c r="B740" s="11" t="s">
        <v>88</v>
      </c>
      <c r="C740" s="12" t="s">
        <v>576</v>
      </c>
      <c r="D740" s="11">
        <v>3126</v>
      </c>
      <c r="E740" s="90" t="s">
        <v>247</v>
      </c>
      <c r="F740" s="90" t="s">
        <v>636</v>
      </c>
      <c r="G740" s="231">
        <v>32.64</v>
      </c>
      <c r="H740" s="11">
        <v>1</v>
      </c>
    </row>
    <row r="741" spans="1:8" x14ac:dyDescent="0.2">
      <c r="A741" s="11" t="s">
        <v>129</v>
      </c>
      <c r="B741" s="11" t="s">
        <v>88</v>
      </c>
      <c r="C741" s="12" t="s">
        <v>576</v>
      </c>
      <c r="D741" s="11">
        <v>3127</v>
      </c>
      <c r="E741" s="90" t="s">
        <v>217</v>
      </c>
      <c r="F741" s="90" t="s">
        <v>638</v>
      </c>
      <c r="G741" s="231">
        <v>3.75</v>
      </c>
      <c r="H741" s="11">
        <v>1</v>
      </c>
    </row>
    <row r="742" spans="1:8" x14ac:dyDescent="0.2">
      <c r="A742" s="11" t="s">
        <v>129</v>
      </c>
      <c r="B742" s="11" t="s">
        <v>88</v>
      </c>
      <c r="C742" s="12" t="s">
        <v>576</v>
      </c>
      <c r="D742" s="11">
        <v>3128</v>
      </c>
      <c r="E742" s="90" t="s">
        <v>247</v>
      </c>
      <c r="F742" s="90" t="s">
        <v>636</v>
      </c>
      <c r="G742" s="231">
        <v>32.549999999999997</v>
      </c>
      <c r="H742" s="11">
        <v>1</v>
      </c>
    </row>
    <row r="743" spans="1:8" x14ac:dyDescent="0.2">
      <c r="A743" s="11" t="s">
        <v>129</v>
      </c>
      <c r="B743" s="11" t="s">
        <v>88</v>
      </c>
      <c r="C743" s="12" t="s">
        <v>576</v>
      </c>
      <c r="D743" s="11">
        <v>3129</v>
      </c>
      <c r="E743" s="90" t="s">
        <v>217</v>
      </c>
      <c r="F743" s="90" t="s">
        <v>638</v>
      </c>
      <c r="G743" s="231">
        <v>3.75</v>
      </c>
      <c r="H743" s="11">
        <v>1</v>
      </c>
    </row>
    <row r="744" spans="1:8" x14ac:dyDescent="0.2">
      <c r="A744" s="11" t="s">
        <v>129</v>
      </c>
      <c r="B744" s="11" t="s">
        <v>88</v>
      </c>
      <c r="C744" s="12" t="s">
        <v>576</v>
      </c>
      <c r="D744" s="11">
        <v>3130</v>
      </c>
      <c r="E744" s="90" t="s">
        <v>247</v>
      </c>
      <c r="F744" s="90" t="s">
        <v>636</v>
      </c>
      <c r="G744" s="231">
        <v>24.68</v>
      </c>
      <c r="H744" s="11">
        <v>1</v>
      </c>
    </row>
    <row r="745" spans="1:8" x14ac:dyDescent="0.2">
      <c r="A745" s="11" t="s">
        <v>129</v>
      </c>
      <c r="B745" s="11" t="s">
        <v>88</v>
      </c>
      <c r="C745" s="12" t="s">
        <v>576</v>
      </c>
      <c r="D745" s="11">
        <v>3131</v>
      </c>
      <c r="E745" s="90" t="s">
        <v>217</v>
      </c>
      <c r="F745" s="90" t="s">
        <v>638</v>
      </c>
      <c r="G745" s="231">
        <v>2.9</v>
      </c>
      <c r="H745" s="11">
        <v>1</v>
      </c>
    </row>
    <row r="746" spans="1:8" x14ac:dyDescent="0.2">
      <c r="A746" s="11" t="s">
        <v>129</v>
      </c>
      <c r="B746" s="11" t="s">
        <v>88</v>
      </c>
      <c r="C746" s="12" t="s">
        <v>576</v>
      </c>
      <c r="D746" s="11">
        <v>3132</v>
      </c>
      <c r="E746" s="90" t="s">
        <v>247</v>
      </c>
      <c r="F746" s="90" t="s">
        <v>636</v>
      </c>
      <c r="G746" s="231">
        <v>26.61</v>
      </c>
      <c r="H746" s="11">
        <v>1</v>
      </c>
    </row>
    <row r="747" spans="1:8" x14ac:dyDescent="0.2">
      <c r="A747" s="11" t="s">
        <v>129</v>
      </c>
      <c r="B747" s="11" t="s">
        <v>88</v>
      </c>
      <c r="C747" s="12" t="s">
        <v>576</v>
      </c>
      <c r="D747" s="11">
        <v>3133</v>
      </c>
      <c r="E747" s="90" t="s">
        <v>217</v>
      </c>
      <c r="F747" s="90" t="s">
        <v>638</v>
      </c>
      <c r="G747" s="231">
        <v>2.9</v>
      </c>
      <c r="H747" s="11">
        <v>1</v>
      </c>
    </row>
    <row r="748" spans="1:8" x14ac:dyDescent="0.2">
      <c r="A748" s="11" t="s">
        <v>129</v>
      </c>
      <c r="B748" s="11" t="s">
        <v>88</v>
      </c>
      <c r="C748" s="12" t="s">
        <v>576</v>
      </c>
      <c r="D748" s="11">
        <v>3134</v>
      </c>
      <c r="E748" s="90" t="s">
        <v>12</v>
      </c>
      <c r="F748" s="90" t="s">
        <v>638</v>
      </c>
      <c r="G748" s="231">
        <v>4.05</v>
      </c>
      <c r="H748" s="11">
        <v>12</v>
      </c>
    </row>
    <row r="749" spans="1:8" x14ac:dyDescent="0.2">
      <c r="A749" s="11" t="s">
        <v>129</v>
      </c>
      <c r="B749" s="11" t="s">
        <v>88</v>
      </c>
      <c r="C749" s="12" t="s">
        <v>576</v>
      </c>
      <c r="D749" s="11">
        <v>3135</v>
      </c>
      <c r="E749" s="90" t="s">
        <v>6</v>
      </c>
      <c r="F749" s="90" t="s">
        <v>636</v>
      </c>
      <c r="G749" s="231">
        <v>6.34</v>
      </c>
      <c r="H749" s="11">
        <v>6</v>
      </c>
    </row>
    <row r="750" spans="1:8" x14ac:dyDescent="0.2">
      <c r="A750" s="11" t="s">
        <v>129</v>
      </c>
      <c r="B750" s="11" t="s">
        <v>88</v>
      </c>
      <c r="C750" s="12" t="s">
        <v>576</v>
      </c>
      <c r="D750" s="11">
        <v>3137</v>
      </c>
      <c r="E750" s="90" t="s">
        <v>6</v>
      </c>
      <c r="F750" s="90" t="s">
        <v>636</v>
      </c>
      <c r="G750" s="231">
        <v>49.38</v>
      </c>
      <c r="H750" s="11">
        <v>1</v>
      </c>
    </row>
    <row r="751" spans="1:8" x14ac:dyDescent="0.2">
      <c r="A751" s="11" t="s">
        <v>129</v>
      </c>
      <c r="B751" s="11" t="s">
        <v>88</v>
      </c>
      <c r="C751" s="12" t="s">
        <v>576</v>
      </c>
      <c r="D751" s="11">
        <v>3138</v>
      </c>
      <c r="E751" s="90" t="s">
        <v>6</v>
      </c>
      <c r="F751" s="90" t="s">
        <v>636</v>
      </c>
      <c r="G751" s="231">
        <v>25.25</v>
      </c>
      <c r="H751" s="11">
        <v>1</v>
      </c>
    </row>
    <row r="752" spans="1:8" x14ac:dyDescent="0.2">
      <c r="A752" s="11" t="s">
        <v>129</v>
      </c>
      <c r="B752" s="11" t="s">
        <v>88</v>
      </c>
      <c r="C752" s="12" t="s">
        <v>576</v>
      </c>
      <c r="D752" s="11">
        <v>3139</v>
      </c>
      <c r="E752" s="90" t="s">
        <v>44</v>
      </c>
      <c r="F752" s="90" t="s">
        <v>638</v>
      </c>
      <c r="G752" s="231">
        <v>9.31</v>
      </c>
      <c r="H752" s="11">
        <v>1</v>
      </c>
    </row>
    <row r="753" spans="1:8" x14ac:dyDescent="0.2">
      <c r="A753" s="11" t="s">
        <v>129</v>
      </c>
      <c r="B753" s="11" t="s">
        <v>88</v>
      </c>
      <c r="C753" s="12" t="s">
        <v>576</v>
      </c>
      <c r="D753" s="11">
        <v>3140</v>
      </c>
      <c r="E753" s="90" t="s">
        <v>254</v>
      </c>
      <c r="F753" s="90" t="s">
        <v>638</v>
      </c>
      <c r="G753" s="231">
        <v>6.59</v>
      </c>
      <c r="H753" s="11">
        <v>1</v>
      </c>
    </row>
    <row r="754" spans="1:8" x14ac:dyDescent="0.2">
      <c r="A754" s="11" t="s">
        <v>129</v>
      </c>
      <c r="B754" s="11" t="s">
        <v>88</v>
      </c>
      <c r="C754" s="12" t="s">
        <v>576</v>
      </c>
      <c r="D754" s="11">
        <v>3141</v>
      </c>
      <c r="E754" s="90" t="s">
        <v>239</v>
      </c>
      <c r="F754" s="90" t="s">
        <v>636</v>
      </c>
      <c r="G754" s="231">
        <v>32.090000000000003</v>
      </c>
      <c r="H754" s="11">
        <v>1</v>
      </c>
    </row>
    <row r="755" spans="1:8" x14ac:dyDescent="0.2">
      <c r="A755" s="11" t="s">
        <v>129</v>
      </c>
      <c r="B755" s="11" t="s">
        <v>88</v>
      </c>
      <c r="C755" s="12" t="s">
        <v>576</v>
      </c>
      <c r="D755" s="11">
        <v>3142</v>
      </c>
      <c r="E755" s="90" t="s">
        <v>127</v>
      </c>
      <c r="F755" s="90" t="s">
        <v>638</v>
      </c>
      <c r="G755" s="231">
        <v>8.94</v>
      </c>
      <c r="H755" s="11">
        <v>1</v>
      </c>
    </row>
    <row r="756" spans="1:8" x14ac:dyDescent="0.2">
      <c r="A756" s="11" t="s">
        <v>129</v>
      </c>
      <c r="B756" s="11" t="s">
        <v>88</v>
      </c>
      <c r="C756" s="12" t="s">
        <v>576</v>
      </c>
      <c r="D756" s="11">
        <v>3143</v>
      </c>
      <c r="E756" s="90" t="s">
        <v>247</v>
      </c>
      <c r="F756" s="90" t="s">
        <v>636</v>
      </c>
      <c r="G756" s="231">
        <v>22.9</v>
      </c>
      <c r="H756" s="11">
        <v>1</v>
      </c>
    </row>
    <row r="757" spans="1:8" x14ac:dyDescent="0.2">
      <c r="A757" s="11" t="s">
        <v>129</v>
      </c>
      <c r="B757" s="11" t="s">
        <v>88</v>
      </c>
      <c r="C757" s="12" t="s">
        <v>576</v>
      </c>
      <c r="D757" s="11">
        <v>3144</v>
      </c>
      <c r="E757" s="90" t="s">
        <v>217</v>
      </c>
      <c r="F757" s="90" t="s">
        <v>638</v>
      </c>
      <c r="G757" s="231">
        <v>2.9</v>
      </c>
      <c r="H757" s="11">
        <v>1</v>
      </c>
    </row>
    <row r="758" spans="1:8" x14ac:dyDescent="0.2">
      <c r="A758" s="11" t="s">
        <v>129</v>
      </c>
      <c r="B758" s="11" t="s">
        <v>88</v>
      </c>
      <c r="C758" s="12" t="s">
        <v>576</v>
      </c>
      <c r="D758" s="11">
        <v>3145</v>
      </c>
      <c r="E758" s="90" t="s">
        <v>247</v>
      </c>
      <c r="F758" s="90" t="s">
        <v>636</v>
      </c>
      <c r="G758" s="231">
        <v>22.83</v>
      </c>
      <c r="H758" s="11">
        <v>1</v>
      </c>
    </row>
    <row r="759" spans="1:8" x14ac:dyDescent="0.2">
      <c r="A759" s="11" t="s">
        <v>129</v>
      </c>
      <c r="B759" s="11" t="s">
        <v>88</v>
      </c>
      <c r="C759" s="12" t="s">
        <v>576</v>
      </c>
      <c r="D759" s="11">
        <v>3146</v>
      </c>
      <c r="E759" s="90" t="s">
        <v>217</v>
      </c>
      <c r="F759" s="90" t="s">
        <v>638</v>
      </c>
      <c r="G759" s="231">
        <v>2.9</v>
      </c>
      <c r="H759" s="11">
        <v>1</v>
      </c>
    </row>
    <row r="760" spans="1:8" x14ac:dyDescent="0.2">
      <c r="A760" s="11" t="s">
        <v>129</v>
      </c>
      <c r="B760" s="11" t="s">
        <v>88</v>
      </c>
      <c r="C760" s="12" t="s">
        <v>576</v>
      </c>
      <c r="D760" s="11">
        <v>3147</v>
      </c>
      <c r="E760" s="90" t="s">
        <v>247</v>
      </c>
      <c r="F760" s="90" t="s">
        <v>636</v>
      </c>
      <c r="G760" s="231">
        <v>22.89</v>
      </c>
      <c r="H760" s="11">
        <v>1</v>
      </c>
    </row>
    <row r="761" spans="1:8" x14ac:dyDescent="0.2">
      <c r="A761" s="11" t="s">
        <v>129</v>
      </c>
      <c r="B761" s="11" t="s">
        <v>88</v>
      </c>
      <c r="C761" s="12" t="s">
        <v>576</v>
      </c>
      <c r="D761" s="11">
        <v>3148</v>
      </c>
      <c r="E761" s="90" t="s">
        <v>217</v>
      </c>
      <c r="F761" s="90" t="s">
        <v>638</v>
      </c>
      <c r="G761" s="231">
        <v>2.9</v>
      </c>
      <c r="H761" s="11">
        <v>1</v>
      </c>
    </row>
    <row r="762" spans="1:8" x14ac:dyDescent="0.2">
      <c r="A762" s="11" t="s">
        <v>129</v>
      </c>
      <c r="B762" s="11" t="s">
        <v>88</v>
      </c>
      <c r="C762" s="12" t="s">
        <v>576</v>
      </c>
      <c r="D762" s="11">
        <v>3149</v>
      </c>
      <c r="E762" s="90" t="s">
        <v>247</v>
      </c>
      <c r="F762" s="90" t="s">
        <v>636</v>
      </c>
      <c r="G762" s="231">
        <v>22.84</v>
      </c>
      <c r="H762" s="11">
        <v>1</v>
      </c>
    </row>
    <row r="763" spans="1:8" x14ac:dyDescent="0.2">
      <c r="A763" s="11" t="s">
        <v>129</v>
      </c>
      <c r="B763" s="11" t="s">
        <v>88</v>
      </c>
      <c r="C763" s="12" t="s">
        <v>576</v>
      </c>
      <c r="D763" s="11">
        <v>3150</v>
      </c>
      <c r="E763" s="90" t="s">
        <v>217</v>
      </c>
      <c r="F763" s="90" t="s">
        <v>638</v>
      </c>
      <c r="G763" s="231">
        <v>2.9</v>
      </c>
      <c r="H763" s="11">
        <v>1</v>
      </c>
    </row>
    <row r="764" spans="1:8" x14ac:dyDescent="0.2">
      <c r="A764" s="11" t="s">
        <v>129</v>
      </c>
      <c r="B764" s="11" t="s">
        <v>88</v>
      </c>
      <c r="C764" s="12" t="s">
        <v>576</v>
      </c>
      <c r="D764" s="11">
        <v>3151</v>
      </c>
      <c r="E764" s="90" t="s">
        <v>247</v>
      </c>
      <c r="F764" s="90" t="s">
        <v>636</v>
      </c>
      <c r="G764" s="231">
        <v>23.78</v>
      </c>
      <c r="H764" s="11">
        <v>1</v>
      </c>
    </row>
    <row r="765" spans="1:8" x14ac:dyDescent="0.2">
      <c r="A765" s="11" t="s">
        <v>129</v>
      </c>
      <c r="B765" s="11" t="s">
        <v>88</v>
      </c>
      <c r="C765" s="12" t="s">
        <v>576</v>
      </c>
      <c r="D765" s="11">
        <v>3152</v>
      </c>
      <c r="E765" s="90" t="s">
        <v>217</v>
      </c>
      <c r="F765" s="90" t="s">
        <v>638</v>
      </c>
      <c r="G765" s="231">
        <v>2.9</v>
      </c>
      <c r="H765" s="11">
        <v>1</v>
      </c>
    </row>
    <row r="766" spans="1:8" x14ac:dyDescent="0.2">
      <c r="A766" s="11" t="s">
        <v>129</v>
      </c>
      <c r="B766" s="11" t="s">
        <v>88</v>
      </c>
      <c r="C766" s="12" t="s">
        <v>576</v>
      </c>
      <c r="D766" s="11">
        <v>3153</v>
      </c>
      <c r="E766" s="90" t="s">
        <v>247</v>
      </c>
      <c r="F766" s="90" t="s">
        <v>636</v>
      </c>
      <c r="G766" s="231">
        <v>24.14</v>
      </c>
      <c r="H766" s="11">
        <v>1</v>
      </c>
    </row>
    <row r="767" spans="1:8" x14ac:dyDescent="0.2">
      <c r="A767" s="11" t="s">
        <v>129</v>
      </c>
      <c r="B767" s="11" t="s">
        <v>88</v>
      </c>
      <c r="C767" s="12" t="s">
        <v>576</v>
      </c>
      <c r="D767" s="11">
        <v>3154</v>
      </c>
      <c r="E767" s="90" t="s">
        <v>217</v>
      </c>
      <c r="F767" s="90" t="s">
        <v>638</v>
      </c>
      <c r="G767" s="231">
        <v>2.9</v>
      </c>
      <c r="H767" s="11">
        <v>1</v>
      </c>
    </row>
    <row r="768" spans="1:8" x14ac:dyDescent="0.2">
      <c r="A768" s="11" t="s">
        <v>129</v>
      </c>
      <c r="B768" s="11" t="s">
        <v>88</v>
      </c>
      <c r="C768" s="12" t="s">
        <v>576</v>
      </c>
      <c r="D768" s="11">
        <v>3155</v>
      </c>
      <c r="E768" s="90" t="s">
        <v>255</v>
      </c>
      <c r="F768" s="90" t="s">
        <v>636</v>
      </c>
      <c r="G768" s="231">
        <v>13.63</v>
      </c>
      <c r="H768" s="11">
        <v>1</v>
      </c>
    </row>
    <row r="769" spans="1:8" x14ac:dyDescent="0.2">
      <c r="A769" s="11" t="s">
        <v>129</v>
      </c>
      <c r="B769" s="11" t="s">
        <v>88</v>
      </c>
      <c r="C769" s="12" t="s">
        <v>576</v>
      </c>
      <c r="D769" s="11">
        <v>3156</v>
      </c>
      <c r="E769" s="90" t="s">
        <v>217</v>
      </c>
      <c r="F769" s="90" t="s">
        <v>638</v>
      </c>
      <c r="G769" s="231">
        <v>2.82</v>
      </c>
      <c r="H769" s="11">
        <v>1</v>
      </c>
    </row>
    <row r="770" spans="1:8" x14ac:dyDescent="0.2">
      <c r="A770" s="11" t="s">
        <v>129</v>
      </c>
      <c r="B770" s="11" t="s">
        <v>88</v>
      </c>
      <c r="C770" s="12" t="s">
        <v>576</v>
      </c>
      <c r="D770" s="11">
        <v>3157</v>
      </c>
      <c r="E770" s="90" t="s">
        <v>255</v>
      </c>
      <c r="F770" s="90" t="s">
        <v>636</v>
      </c>
      <c r="G770" s="231">
        <v>11.03</v>
      </c>
      <c r="H770" s="11">
        <v>1</v>
      </c>
    </row>
    <row r="771" spans="1:8" x14ac:dyDescent="0.2">
      <c r="A771" s="11" t="s">
        <v>129</v>
      </c>
      <c r="B771" s="11" t="s">
        <v>88</v>
      </c>
      <c r="C771" s="12" t="s">
        <v>576</v>
      </c>
      <c r="D771" s="11">
        <v>3158</v>
      </c>
      <c r="E771" s="90" t="s">
        <v>217</v>
      </c>
      <c r="F771" s="90" t="s">
        <v>638</v>
      </c>
      <c r="G771" s="231">
        <v>2.9</v>
      </c>
      <c r="H771" s="11">
        <v>1</v>
      </c>
    </row>
    <row r="772" spans="1:8" x14ac:dyDescent="0.2">
      <c r="A772" s="11" t="s">
        <v>129</v>
      </c>
      <c r="B772" s="11" t="s">
        <v>88</v>
      </c>
      <c r="C772" s="12" t="s">
        <v>576</v>
      </c>
      <c r="D772" s="11">
        <v>3159</v>
      </c>
      <c r="E772" s="90" t="s">
        <v>240</v>
      </c>
      <c r="F772" s="90" t="s">
        <v>638</v>
      </c>
      <c r="G772" s="231">
        <v>14.39</v>
      </c>
      <c r="H772" s="11">
        <v>1</v>
      </c>
    </row>
    <row r="773" spans="1:8" x14ac:dyDescent="0.2">
      <c r="A773" s="11" t="s">
        <v>129</v>
      </c>
      <c r="B773" s="11" t="s">
        <v>88</v>
      </c>
      <c r="C773" s="12" t="s">
        <v>576</v>
      </c>
      <c r="D773" s="11">
        <v>3161</v>
      </c>
      <c r="E773" s="90" t="s">
        <v>230</v>
      </c>
      <c r="F773" s="90" t="s">
        <v>636</v>
      </c>
      <c r="G773" s="231">
        <v>14.49</v>
      </c>
      <c r="H773" s="11">
        <v>1</v>
      </c>
    </row>
    <row r="774" spans="1:8" x14ac:dyDescent="0.2">
      <c r="A774" s="11" t="s">
        <v>129</v>
      </c>
      <c r="B774" s="11" t="s">
        <v>88</v>
      </c>
      <c r="C774" s="12" t="s">
        <v>576</v>
      </c>
      <c r="D774" s="11">
        <v>3162</v>
      </c>
      <c r="E774" s="90" t="s">
        <v>256</v>
      </c>
      <c r="F774" s="90" t="s">
        <v>636</v>
      </c>
      <c r="G774" s="231">
        <v>14.42</v>
      </c>
      <c r="H774" s="11">
        <v>1</v>
      </c>
    </row>
    <row r="775" spans="1:8" x14ac:dyDescent="0.2">
      <c r="A775" s="11" t="s">
        <v>129</v>
      </c>
      <c r="B775" s="11" t="s">
        <v>88</v>
      </c>
      <c r="C775" s="12" t="s">
        <v>576</v>
      </c>
      <c r="D775" s="11">
        <v>3165</v>
      </c>
      <c r="E775" s="90" t="s">
        <v>10</v>
      </c>
      <c r="F775" s="90" t="s">
        <v>636</v>
      </c>
      <c r="G775" s="231">
        <v>15.25</v>
      </c>
      <c r="H775" s="11">
        <v>13</v>
      </c>
    </row>
    <row r="776" spans="1:8" x14ac:dyDescent="0.2">
      <c r="A776" s="11" t="s">
        <v>129</v>
      </c>
      <c r="B776" s="11" t="s">
        <v>88</v>
      </c>
      <c r="C776" s="12" t="s">
        <v>576</v>
      </c>
      <c r="D776" s="11">
        <v>3164</v>
      </c>
      <c r="E776" s="90" t="s">
        <v>9</v>
      </c>
      <c r="F776" s="90" t="s">
        <v>636</v>
      </c>
      <c r="G776" s="231">
        <v>7.9</v>
      </c>
      <c r="H776" s="11">
        <v>1</v>
      </c>
    </row>
    <row r="777" spans="1:8" x14ac:dyDescent="0.2">
      <c r="A777" s="11" t="s">
        <v>129</v>
      </c>
      <c r="B777" s="11" t="s">
        <v>88</v>
      </c>
      <c r="C777" s="12" t="s">
        <v>576</v>
      </c>
      <c r="D777" s="11">
        <v>3163</v>
      </c>
      <c r="E777" s="90" t="s">
        <v>25</v>
      </c>
      <c r="F777" s="90" t="s">
        <v>636</v>
      </c>
      <c r="G777" s="231">
        <v>6.82</v>
      </c>
      <c r="H777" s="11">
        <v>4</v>
      </c>
    </row>
    <row r="778" spans="1:8" x14ac:dyDescent="0.2">
      <c r="A778" s="11" t="s">
        <v>129</v>
      </c>
      <c r="B778" s="11" t="s">
        <v>88</v>
      </c>
      <c r="C778" s="12" t="s">
        <v>576</v>
      </c>
      <c r="D778" s="11">
        <v>3166</v>
      </c>
      <c r="E778" s="90" t="s">
        <v>9</v>
      </c>
      <c r="F778" s="90" t="s">
        <v>636</v>
      </c>
      <c r="G778" s="231">
        <v>4.82</v>
      </c>
      <c r="H778" s="11">
        <v>17</v>
      </c>
    </row>
    <row r="779" spans="1:8" x14ac:dyDescent="0.2">
      <c r="A779" s="11" t="s">
        <v>129</v>
      </c>
      <c r="B779" s="11" t="s">
        <v>88</v>
      </c>
      <c r="C779" s="12" t="s">
        <v>576</v>
      </c>
      <c r="D779" s="11">
        <v>3167</v>
      </c>
      <c r="E779" s="90" t="s">
        <v>11</v>
      </c>
      <c r="F779" s="90" t="s">
        <v>638</v>
      </c>
      <c r="G779" s="231">
        <v>3.21</v>
      </c>
      <c r="H779" s="11">
        <v>13</v>
      </c>
    </row>
    <row r="780" spans="1:8" x14ac:dyDescent="0.2">
      <c r="A780" s="11" t="s">
        <v>129</v>
      </c>
      <c r="B780" s="11" t="s">
        <v>88</v>
      </c>
      <c r="C780" s="12" t="s">
        <v>576</v>
      </c>
      <c r="D780" s="11">
        <v>3168</v>
      </c>
      <c r="E780" s="90" t="s">
        <v>11</v>
      </c>
      <c r="F780" s="90" t="s">
        <v>638</v>
      </c>
      <c r="G780" s="231">
        <v>3.19</v>
      </c>
      <c r="H780" s="11">
        <v>13</v>
      </c>
    </row>
    <row r="781" spans="1:8" x14ac:dyDescent="0.2">
      <c r="A781" s="11" t="s">
        <v>129</v>
      </c>
      <c r="B781" s="11" t="s">
        <v>88</v>
      </c>
      <c r="C781" s="12" t="s">
        <v>576</v>
      </c>
      <c r="D781" s="11">
        <v>3169</v>
      </c>
      <c r="E781" s="90" t="s">
        <v>257</v>
      </c>
      <c r="F781" s="90" t="s">
        <v>638</v>
      </c>
      <c r="G781" s="231">
        <v>6.47</v>
      </c>
      <c r="H781" s="11">
        <v>1</v>
      </c>
    </row>
    <row r="782" spans="1:8" x14ac:dyDescent="0.2">
      <c r="A782" s="11" t="s">
        <v>129</v>
      </c>
      <c r="B782" s="11" t="s">
        <v>88</v>
      </c>
      <c r="C782" s="12" t="s">
        <v>576</v>
      </c>
      <c r="D782" s="11">
        <v>3170</v>
      </c>
      <c r="E782" s="90" t="s">
        <v>244</v>
      </c>
      <c r="F782" s="90" t="s">
        <v>636</v>
      </c>
      <c r="G782" s="231">
        <v>6.81</v>
      </c>
      <c r="H782" s="11">
        <v>1</v>
      </c>
    </row>
    <row r="783" spans="1:8" x14ac:dyDescent="0.2">
      <c r="A783" s="11" t="s">
        <v>129</v>
      </c>
      <c r="B783" s="11" t="s">
        <v>88</v>
      </c>
      <c r="C783" s="12" t="s">
        <v>576</v>
      </c>
      <c r="D783" s="11">
        <v>3171</v>
      </c>
      <c r="E783" s="90" t="s">
        <v>12</v>
      </c>
      <c r="F783" s="90" t="s">
        <v>638</v>
      </c>
      <c r="G783" s="231">
        <v>3.24</v>
      </c>
      <c r="H783" s="11">
        <v>12</v>
      </c>
    </row>
    <row r="784" spans="1:8" x14ac:dyDescent="0.2">
      <c r="A784" s="11" t="s">
        <v>129</v>
      </c>
      <c r="B784" s="11" t="s">
        <v>88</v>
      </c>
      <c r="C784" s="12" t="s">
        <v>567</v>
      </c>
      <c r="D784" s="11">
        <v>3172</v>
      </c>
      <c r="E784" s="90" t="s">
        <v>12</v>
      </c>
      <c r="F784" s="90" t="s">
        <v>638</v>
      </c>
      <c r="G784" s="231">
        <v>3.59</v>
      </c>
      <c r="H784" s="11">
        <v>12</v>
      </c>
    </row>
    <row r="785" spans="1:8" x14ac:dyDescent="0.2">
      <c r="A785" s="11" t="s">
        <v>129</v>
      </c>
      <c r="B785" s="11" t="s">
        <v>88</v>
      </c>
      <c r="C785" s="12" t="s">
        <v>583</v>
      </c>
      <c r="D785" s="11">
        <v>3173</v>
      </c>
      <c r="E785" s="90" t="s">
        <v>6</v>
      </c>
      <c r="F785" s="90" t="s">
        <v>636</v>
      </c>
      <c r="G785" s="231">
        <v>27.16</v>
      </c>
      <c r="H785" s="11">
        <v>6</v>
      </c>
    </row>
    <row r="786" spans="1:8" x14ac:dyDescent="0.2">
      <c r="A786" s="11" t="s">
        <v>129</v>
      </c>
      <c r="B786" s="11" t="s">
        <v>88</v>
      </c>
      <c r="C786" s="12" t="s">
        <v>583</v>
      </c>
      <c r="D786" s="11">
        <v>3174</v>
      </c>
      <c r="E786" s="90" t="s">
        <v>6</v>
      </c>
      <c r="F786" s="90" t="s">
        <v>636</v>
      </c>
      <c r="G786" s="231">
        <v>62.41</v>
      </c>
      <c r="H786" s="11">
        <v>6</v>
      </c>
    </row>
    <row r="787" spans="1:8" x14ac:dyDescent="0.2">
      <c r="A787" s="11" t="s">
        <v>129</v>
      </c>
      <c r="B787" s="11" t="s">
        <v>88</v>
      </c>
      <c r="C787" s="12" t="s">
        <v>583</v>
      </c>
      <c r="D787" s="11">
        <v>3175</v>
      </c>
      <c r="E787" s="90" t="s">
        <v>247</v>
      </c>
      <c r="F787" s="90" t="s">
        <v>636</v>
      </c>
      <c r="G787" s="231">
        <v>27.05</v>
      </c>
      <c r="H787" s="11">
        <v>1</v>
      </c>
    </row>
    <row r="788" spans="1:8" x14ac:dyDescent="0.2">
      <c r="A788" s="11" t="s">
        <v>129</v>
      </c>
      <c r="B788" s="11" t="s">
        <v>88</v>
      </c>
      <c r="C788" s="12" t="s">
        <v>583</v>
      </c>
      <c r="D788" s="11">
        <v>3176</v>
      </c>
      <c r="E788" s="90" t="s">
        <v>217</v>
      </c>
      <c r="F788" s="90" t="s">
        <v>638</v>
      </c>
      <c r="G788" s="231">
        <v>2.9</v>
      </c>
      <c r="H788" s="11">
        <v>1</v>
      </c>
    </row>
    <row r="789" spans="1:8" x14ac:dyDescent="0.2">
      <c r="A789" s="11" t="s">
        <v>129</v>
      </c>
      <c r="B789" s="11" t="s">
        <v>88</v>
      </c>
      <c r="C789" s="12" t="s">
        <v>583</v>
      </c>
      <c r="D789" s="11">
        <v>3177</v>
      </c>
      <c r="E789" s="90" t="s">
        <v>247</v>
      </c>
      <c r="F789" s="90" t="s">
        <v>636</v>
      </c>
      <c r="G789" s="231">
        <v>24.27</v>
      </c>
      <c r="H789" s="11">
        <v>1</v>
      </c>
    </row>
    <row r="790" spans="1:8" x14ac:dyDescent="0.2">
      <c r="A790" s="11" t="s">
        <v>129</v>
      </c>
      <c r="B790" s="11" t="s">
        <v>88</v>
      </c>
      <c r="C790" s="12" t="s">
        <v>583</v>
      </c>
      <c r="D790" s="11">
        <v>3178</v>
      </c>
      <c r="E790" s="90" t="s">
        <v>217</v>
      </c>
      <c r="F790" s="90" t="s">
        <v>638</v>
      </c>
      <c r="G790" s="231">
        <v>2.9</v>
      </c>
      <c r="H790" s="11">
        <v>1</v>
      </c>
    </row>
    <row r="791" spans="1:8" x14ac:dyDescent="0.2">
      <c r="A791" s="11" t="s">
        <v>129</v>
      </c>
      <c r="B791" s="11" t="s">
        <v>88</v>
      </c>
      <c r="C791" s="12" t="s">
        <v>583</v>
      </c>
      <c r="D791" s="11">
        <v>3179</v>
      </c>
      <c r="E791" s="90" t="s">
        <v>247</v>
      </c>
      <c r="F791" s="90" t="s">
        <v>636</v>
      </c>
      <c r="G791" s="231">
        <v>32.549999999999997</v>
      </c>
      <c r="H791" s="11">
        <v>1</v>
      </c>
    </row>
    <row r="792" spans="1:8" x14ac:dyDescent="0.2">
      <c r="A792" s="11" t="s">
        <v>129</v>
      </c>
      <c r="B792" s="11" t="s">
        <v>88</v>
      </c>
      <c r="C792" s="12" t="s">
        <v>583</v>
      </c>
      <c r="D792" s="11">
        <v>3180</v>
      </c>
      <c r="E792" s="90" t="s">
        <v>217</v>
      </c>
      <c r="F792" s="90" t="s">
        <v>638</v>
      </c>
      <c r="G792" s="231">
        <v>3.75</v>
      </c>
      <c r="H792" s="11">
        <v>1</v>
      </c>
    </row>
    <row r="793" spans="1:8" x14ac:dyDescent="0.2">
      <c r="A793" s="11" t="s">
        <v>129</v>
      </c>
      <c r="B793" s="11" t="s">
        <v>88</v>
      </c>
      <c r="C793" s="12" t="s">
        <v>583</v>
      </c>
      <c r="D793" s="11">
        <v>3181</v>
      </c>
      <c r="E793" s="90" t="s">
        <v>247</v>
      </c>
      <c r="F793" s="90" t="s">
        <v>636</v>
      </c>
      <c r="G793" s="231">
        <v>32.64</v>
      </c>
      <c r="H793" s="11">
        <v>1</v>
      </c>
    </row>
    <row r="794" spans="1:8" x14ac:dyDescent="0.2">
      <c r="A794" s="11" t="s">
        <v>129</v>
      </c>
      <c r="B794" s="11" t="s">
        <v>88</v>
      </c>
      <c r="C794" s="12" t="s">
        <v>583</v>
      </c>
      <c r="D794" s="11">
        <v>3182</v>
      </c>
      <c r="E794" s="90" t="s">
        <v>217</v>
      </c>
      <c r="F794" s="90" t="s">
        <v>638</v>
      </c>
      <c r="G794" s="231">
        <v>3.75</v>
      </c>
      <c r="H794" s="11">
        <v>1</v>
      </c>
    </row>
    <row r="795" spans="1:8" x14ac:dyDescent="0.2">
      <c r="A795" s="11" t="s">
        <v>129</v>
      </c>
      <c r="B795" s="11" t="s">
        <v>88</v>
      </c>
      <c r="C795" s="12" t="s">
        <v>583</v>
      </c>
      <c r="D795" s="11">
        <v>3183</v>
      </c>
      <c r="E795" s="90" t="s">
        <v>247</v>
      </c>
      <c r="F795" s="90" t="s">
        <v>636</v>
      </c>
      <c r="G795" s="231">
        <v>32.630000000000003</v>
      </c>
      <c r="H795" s="11">
        <v>1</v>
      </c>
    </row>
    <row r="796" spans="1:8" x14ac:dyDescent="0.2">
      <c r="A796" s="11" t="s">
        <v>129</v>
      </c>
      <c r="B796" s="11" t="s">
        <v>88</v>
      </c>
      <c r="C796" s="12" t="s">
        <v>583</v>
      </c>
      <c r="D796" s="11">
        <v>3184</v>
      </c>
      <c r="E796" s="90" t="s">
        <v>217</v>
      </c>
      <c r="F796" s="90" t="s">
        <v>638</v>
      </c>
      <c r="G796" s="231">
        <v>3.75</v>
      </c>
      <c r="H796" s="11">
        <v>1</v>
      </c>
    </row>
    <row r="797" spans="1:8" x14ac:dyDescent="0.2">
      <c r="A797" s="11" t="s">
        <v>129</v>
      </c>
      <c r="B797" s="11" t="s">
        <v>88</v>
      </c>
      <c r="C797" s="12" t="s">
        <v>583</v>
      </c>
      <c r="D797" s="11">
        <v>3185</v>
      </c>
      <c r="E797" s="90" t="s">
        <v>247</v>
      </c>
      <c r="F797" s="90" t="s">
        <v>636</v>
      </c>
      <c r="G797" s="231">
        <v>32.54</v>
      </c>
      <c r="H797" s="11">
        <v>1</v>
      </c>
    </row>
    <row r="798" spans="1:8" x14ac:dyDescent="0.2">
      <c r="A798" s="11" t="s">
        <v>129</v>
      </c>
      <c r="B798" s="11" t="s">
        <v>88</v>
      </c>
      <c r="C798" s="12" t="s">
        <v>583</v>
      </c>
      <c r="D798" s="11">
        <v>3186</v>
      </c>
      <c r="E798" s="90" t="s">
        <v>217</v>
      </c>
      <c r="F798" s="90" t="s">
        <v>638</v>
      </c>
      <c r="G798" s="231">
        <v>3.75</v>
      </c>
      <c r="H798" s="11">
        <v>1</v>
      </c>
    </row>
    <row r="799" spans="1:8" x14ac:dyDescent="0.2">
      <c r="A799" s="11" t="s">
        <v>129</v>
      </c>
      <c r="B799" s="11" t="s">
        <v>88</v>
      </c>
      <c r="C799" s="12" t="s">
        <v>583</v>
      </c>
      <c r="D799" s="11">
        <v>3187</v>
      </c>
      <c r="E799" s="90" t="s">
        <v>245</v>
      </c>
      <c r="F799" s="90" t="s">
        <v>636</v>
      </c>
      <c r="G799" s="231">
        <v>35.340000000000003</v>
      </c>
      <c r="H799" s="11">
        <v>1</v>
      </c>
    </row>
    <row r="800" spans="1:8" x14ac:dyDescent="0.2">
      <c r="A800" s="11" t="s">
        <v>129</v>
      </c>
      <c r="B800" s="11" t="s">
        <v>88</v>
      </c>
      <c r="C800" s="12" t="s">
        <v>583</v>
      </c>
      <c r="D800" s="11">
        <v>3188</v>
      </c>
      <c r="E800" s="90" t="s">
        <v>246</v>
      </c>
      <c r="F800" s="90" t="s">
        <v>638</v>
      </c>
      <c r="G800" s="231">
        <v>5.57</v>
      </c>
      <c r="H800" s="11">
        <v>1</v>
      </c>
    </row>
    <row r="801" spans="1:8" x14ac:dyDescent="0.2">
      <c r="A801" s="11" t="s">
        <v>129</v>
      </c>
      <c r="B801" s="11" t="s">
        <v>88</v>
      </c>
      <c r="C801" s="12" t="s">
        <v>583</v>
      </c>
      <c r="D801" s="11">
        <v>3189</v>
      </c>
      <c r="E801" s="90" t="s">
        <v>244</v>
      </c>
      <c r="F801" s="90" t="s">
        <v>636</v>
      </c>
      <c r="G801" s="231">
        <v>9.3699999999999992</v>
      </c>
      <c r="H801" s="11">
        <v>1</v>
      </c>
    </row>
    <row r="802" spans="1:8" x14ac:dyDescent="0.2">
      <c r="A802" s="11" t="s">
        <v>129</v>
      </c>
      <c r="B802" s="11" t="s">
        <v>88</v>
      </c>
      <c r="C802" s="12" t="s">
        <v>583</v>
      </c>
      <c r="D802" s="11">
        <v>3190</v>
      </c>
      <c r="E802" s="90" t="s">
        <v>243</v>
      </c>
      <c r="F802" s="90" t="s">
        <v>638</v>
      </c>
      <c r="G802" s="231">
        <v>23.99</v>
      </c>
      <c r="H802" s="11">
        <v>1</v>
      </c>
    </row>
    <row r="803" spans="1:8" x14ac:dyDescent="0.2">
      <c r="A803" s="11" t="s">
        <v>129</v>
      </c>
      <c r="B803" s="11" t="s">
        <v>88</v>
      </c>
      <c r="C803" s="12" t="s">
        <v>583</v>
      </c>
      <c r="D803" s="11">
        <v>3191</v>
      </c>
      <c r="E803" s="90" t="s">
        <v>44</v>
      </c>
      <c r="F803" s="90" t="s">
        <v>638</v>
      </c>
      <c r="G803" s="231">
        <v>10.41</v>
      </c>
      <c r="H803" s="11">
        <v>1</v>
      </c>
    </row>
    <row r="804" spans="1:8" x14ac:dyDescent="0.2">
      <c r="A804" s="11" t="s">
        <v>129</v>
      </c>
      <c r="B804" s="11" t="s">
        <v>88</v>
      </c>
      <c r="C804" s="12" t="s">
        <v>583</v>
      </c>
      <c r="D804" s="11">
        <v>3192</v>
      </c>
      <c r="E804" s="90" t="s">
        <v>242</v>
      </c>
      <c r="F804" s="90" t="s">
        <v>636</v>
      </c>
      <c r="G804" s="231">
        <v>19.37</v>
      </c>
      <c r="H804" s="11">
        <v>1</v>
      </c>
    </row>
    <row r="805" spans="1:8" x14ac:dyDescent="0.2">
      <c r="A805" s="11" t="s">
        <v>129</v>
      </c>
      <c r="B805" s="11" t="s">
        <v>88</v>
      </c>
      <c r="C805" s="12" t="s">
        <v>583</v>
      </c>
      <c r="D805" s="11">
        <v>3193</v>
      </c>
      <c r="E805" s="90" t="s">
        <v>217</v>
      </c>
      <c r="F805" s="90" t="s">
        <v>638</v>
      </c>
      <c r="G805" s="231">
        <v>2.9</v>
      </c>
      <c r="H805" s="11">
        <v>1</v>
      </c>
    </row>
    <row r="806" spans="1:8" x14ac:dyDescent="0.2">
      <c r="A806" s="11" t="s">
        <v>129</v>
      </c>
      <c r="B806" s="11" t="s">
        <v>88</v>
      </c>
      <c r="C806" s="12" t="s">
        <v>583</v>
      </c>
      <c r="D806" s="11">
        <v>3194</v>
      </c>
      <c r="E806" s="90" t="s">
        <v>242</v>
      </c>
      <c r="F806" s="90" t="s">
        <v>636</v>
      </c>
      <c r="G806" s="231">
        <v>16.84</v>
      </c>
      <c r="H806" s="11">
        <v>1</v>
      </c>
    </row>
    <row r="807" spans="1:8" x14ac:dyDescent="0.2">
      <c r="A807" s="11" t="s">
        <v>129</v>
      </c>
      <c r="B807" s="11" t="s">
        <v>88</v>
      </c>
      <c r="C807" s="12" t="s">
        <v>583</v>
      </c>
      <c r="D807" s="11">
        <v>3195</v>
      </c>
      <c r="E807" s="90" t="s">
        <v>217</v>
      </c>
      <c r="F807" s="90" t="s">
        <v>638</v>
      </c>
      <c r="G807" s="231">
        <v>2.9</v>
      </c>
      <c r="H807" s="11">
        <v>1</v>
      </c>
    </row>
    <row r="808" spans="1:8" x14ac:dyDescent="0.2">
      <c r="A808" s="11" t="s">
        <v>129</v>
      </c>
      <c r="B808" s="11" t="s">
        <v>88</v>
      </c>
      <c r="C808" s="12" t="s">
        <v>583</v>
      </c>
      <c r="D808" s="11">
        <v>3196</v>
      </c>
      <c r="E808" s="90" t="s">
        <v>241</v>
      </c>
      <c r="F808" s="90" t="s">
        <v>636</v>
      </c>
      <c r="G808" s="231">
        <v>21.32</v>
      </c>
      <c r="H808" s="11">
        <v>4</v>
      </c>
    </row>
    <row r="809" spans="1:8" x14ac:dyDescent="0.2">
      <c r="A809" s="11" t="s">
        <v>129</v>
      </c>
      <c r="B809" s="11" t="s">
        <v>88</v>
      </c>
      <c r="C809" s="12" t="s">
        <v>583</v>
      </c>
      <c r="D809" s="11">
        <v>3197</v>
      </c>
      <c r="E809" s="90" t="s">
        <v>11</v>
      </c>
      <c r="F809" s="90" t="s">
        <v>638</v>
      </c>
      <c r="G809" s="231">
        <v>3.52</v>
      </c>
      <c r="H809" s="11">
        <v>13</v>
      </c>
    </row>
    <row r="810" spans="1:8" x14ac:dyDescent="0.2">
      <c r="A810" s="11" t="s">
        <v>129</v>
      </c>
      <c r="B810" s="11" t="s">
        <v>88</v>
      </c>
      <c r="C810" s="12" t="s">
        <v>583</v>
      </c>
      <c r="D810" s="11">
        <v>3198</v>
      </c>
      <c r="E810" s="90" t="s">
        <v>11</v>
      </c>
      <c r="F810" s="90" t="s">
        <v>638</v>
      </c>
      <c r="G810" s="231">
        <v>3.62</v>
      </c>
      <c r="H810" s="11">
        <v>13</v>
      </c>
    </row>
    <row r="811" spans="1:8" x14ac:dyDescent="0.2">
      <c r="A811" s="11" t="s">
        <v>129</v>
      </c>
      <c r="B811" s="11" t="s">
        <v>88</v>
      </c>
      <c r="C811" s="12" t="s">
        <v>583</v>
      </c>
      <c r="D811" s="11">
        <v>3199</v>
      </c>
      <c r="E811" s="90" t="s">
        <v>230</v>
      </c>
      <c r="F811" s="90" t="s">
        <v>636</v>
      </c>
      <c r="G811" s="231">
        <v>21.51</v>
      </c>
      <c r="H811" s="11">
        <v>1</v>
      </c>
    </row>
    <row r="812" spans="1:8" x14ac:dyDescent="0.2">
      <c r="A812" s="11" t="s">
        <v>129</v>
      </c>
      <c r="B812" s="11" t="s">
        <v>88</v>
      </c>
      <c r="C812" s="12" t="s">
        <v>583</v>
      </c>
      <c r="D812" s="11">
        <v>3200</v>
      </c>
      <c r="E812" s="90" t="s">
        <v>9</v>
      </c>
      <c r="F812" s="90" t="s">
        <v>636</v>
      </c>
      <c r="G812" s="231">
        <v>10.24</v>
      </c>
      <c r="H812" s="11">
        <v>1</v>
      </c>
    </row>
    <row r="813" spans="1:8" x14ac:dyDescent="0.2">
      <c r="A813" s="11" t="s">
        <v>129</v>
      </c>
      <c r="B813" s="11" t="s">
        <v>88</v>
      </c>
      <c r="C813" s="12" t="s">
        <v>583</v>
      </c>
      <c r="D813" s="11">
        <v>3201</v>
      </c>
      <c r="E813" s="90" t="s">
        <v>10</v>
      </c>
      <c r="F813" s="90" t="s">
        <v>636</v>
      </c>
      <c r="G813" s="231">
        <v>9.48</v>
      </c>
      <c r="H813" s="11">
        <v>13</v>
      </c>
    </row>
    <row r="814" spans="1:8" x14ac:dyDescent="0.2">
      <c r="A814" s="11" t="s">
        <v>129</v>
      </c>
      <c r="B814" s="11" t="s">
        <v>88</v>
      </c>
      <c r="C814" s="12" t="s">
        <v>583</v>
      </c>
      <c r="D814" s="11">
        <v>3202</v>
      </c>
      <c r="E814" s="90" t="s">
        <v>230</v>
      </c>
      <c r="F814" s="90" t="s">
        <v>636</v>
      </c>
      <c r="G814" s="231">
        <v>10.33</v>
      </c>
      <c r="H814" s="11">
        <v>1</v>
      </c>
    </row>
    <row r="815" spans="1:8" x14ac:dyDescent="0.2">
      <c r="A815" s="11" t="s">
        <v>129</v>
      </c>
      <c r="B815" s="11" t="s">
        <v>88</v>
      </c>
      <c r="C815" s="12" t="s">
        <v>583</v>
      </c>
      <c r="D815" s="11">
        <v>3203</v>
      </c>
      <c r="E815" s="90" t="s">
        <v>240</v>
      </c>
      <c r="F815" s="90" t="s">
        <v>636</v>
      </c>
      <c r="G815" s="231">
        <v>18.14</v>
      </c>
      <c r="H815" s="11">
        <v>1</v>
      </c>
    </row>
    <row r="816" spans="1:8" x14ac:dyDescent="0.2">
      <c r="A816" s="11" t="s">
        <v>129</v>
      </c>
      <c r="B816" s="11" t="s">
        <v>88</v>
      </c>
      <c r="C816" s="12" t="s">
        <v>583</v>
      </c>
      <c r="D816" s="11">
        <v>3204</v>
      </c>
      <c r="E816" s="90" t="s">
        <v>239</v>
      </c>
      <c r="F816" s="90" t="s">
        <v>636</v>
      </c>
      <c r="G816" s="231">
        <v>22.56</v>
      </c>
      <c r="H816" s="11">
        <v>1</v>
      </c>
    </row>
    <row r="817" spans="1:8" x14ac:dyDescent="0.2">
      <c r="A817" s="11" t="s">
        <v>129</v>
      </c>
      <c r="B817" s="11" t="s">
        <v>88</v>
      </c>
      <c r="C817" s="12" t="s">
        <v>583</v>
      </c>
      <c r="D817" s="11">
        <v>3205</v>
      </c>
      <c r="E817" s="90" t="s">
        <v>127</v>
      </c>
      <c r="F817" s="90" t="s">
        <v>638</v>
      </c>
      <c r="G817" s="231">
        <v>6.1</v>
      </c>
      <c r="H817" s="11">
        <v>1</v>
      </c>
    </row>
    <row r="818" spans="1:8" x14ac:dyDescent="0.2">
      <c r="A818" s="11" t="s">
        <v>129</v>
      </c>
      <c r="B818" s="11" t="s">
        <v>88</v>
      </c>
      <c r="C818" s="12" t="s">
        <v>567</v>
      </c>
      <c r="D818" s="13">
        <v>3206</v>
      </c>
      <c r="E818" s="92" t="s">
        <v>6</v>
      </c>
      <c r="F818" s="90" t="s">
        <v>636</v>
      </c>
      <c r="G818" s="231">
        <f>39.25+15.87</f>
        <v>55.12</v>
      </c>
      <c r="H818" s="11">
        <v>6</v>
      </c>
    </row>
    <row r="819" spans="1:8" x14ac:dyDescent="0.2">
      <c r="A819" s="11" t="s">
        <v>129</v>
      </c>
      <c r="B819" s="11" t="s">
        <v>88</v>
      </c>
      <c r="C819" s="12" t="s">
        <v>576</v>
      </c>
      <c r="D819" s="11">
        <v>3209</v>
      </c>
      <c r="E819" s="90" t="s">
        <v>253</v>
      </c>
      <c r="F819" s="90" t="s">
        <v>638</v>
      </c>
      <c r="G819" s="231">
        <v>23.11</v>
      </c>
      <c r="H819" s="11">
        <v>11</v>
      </c>
    </row>
    <row r="820" spans="1:8" x14ac:dyDescent="0.2">
      <c r="A820" s="11" t="s">
        <v>129</v>
      </c>
      <c r="B820" s="11" t="s">
        <v>88</v>
      </c>
      <c r="C820" s="12" t="s">
        <v>583</v>
      </c>
      <c r="D820" s="11">
        <v>3210</v>
      </c>
      <c r="E820" s="90" t="s">
        <v>253</v>
      </c>
      <c r="F820" s="90" t="s">
        <v>638</v>
      </c>
      <c r="G820" s="231">
        <v>23.11</v>
      </c>
      <c r="H820" s="11">
        <v>11</v>
      </c>
    </row>
    <row r="821" spans="1:8" x14ac:dyDescent="0.2">
      <c r="A821" s="11" t="s">
        <v>129</v>
      </c>
      <c r="B821" s="11" t="s">
        <v>88</v>
      </c>
      <c r="C821" s="12" t="s">
        <v>567</v>
      </c>
      <c r="D821" s="11" t="s">
        <v>196</v>
      </c>
      <c r="E821" s="90" t="s">
        <v>197</v>
      </c>
      <c r="F821" s="90" t="s">
        <v>638</v>
      </c>
      <c r="G821" s="231">
        <v>13.73</v>
      </c>
      <c r="H821" s="11">
        <v>6</v>
      </c>
    </row>
    <row r="822" spans="1:8" x14ac:dyDescent="0.2">
      <c r="A822" s="11" t="s">
        <v>129</v>
      </c>
      <c r="B822" s="11" t="s">
        <v>88</v>
      </c>
      <c r="C822" s="12" t="s">
        <v>567</v>
      </c>
      <c r="D822" s="11" t="s">
        <v>198</v>
      </c>
      <c r="E822" s="90" t="s">
        <v>236</v>
      </c>
      <c r="F822" s="90" t="s">
        <v>638</v>
      </c>
      <c r="G822" s="231">
        <v>13.59</v>
      </c>
      <c r="H822" s="11">
        <v>6</v>
      </c>
    </row>
    <row r="823" spans="1:8" x14ac:dyDescent="0.2">
      <c r="A823" s="11" t="s">
        <v>129</v>
      </c>
      <c r="B823" s="11" t="s">
        <v>88</v>
      </c>
      <c r="C823" s="12" t="s">
        <v>567</v>
      </c>
      <c r="D823" s="11" t="s">
        <v>199</v>
      </c>
      <c r="E823" s="90" t="s">
        <v>200</v>
      </c>
      <c r="F823" s="90" t="s">
        <v>638</v>
      </c>
      <c r="G823" s="231">
        <v>13.23</v>
      </c>
      <c r="H823" s="11">
        <v>6</v>
      </c>
    </row>
    <row r="824" spans="1:8" x14ac:dyDescent="0.2">
      <c r="A824" s="11" t="s">
        <v>129</v>
      </c>
      <c r="B824" s="11" t="s">
        <v>88</v>
      </c>
      <c r="C824" s="12" t="s">
        <v>567</v>
      </c>
      <c r="D824" s="11" t="s">
        <v>201</v>
      </c>
      <c r="E824" s="90" t="s">
        <v>202</v>
      </c>
      <c r="F824" s="90" t="s">
        <v>638</v>
      </c>
      <c r="G824" s="231">
        <v>27.41</v>
      </c>
      <c r="H824" s="11">
        <v>6</v>
      </c>
    </row>
    <row r="825" spans="1:8" x14ac:dyDescent="0.2">
      <c r="A825" s="11" t="s">
        <v>129</v>
      </c>
      <c r="B825" s="11" t="s">
        <v>88</v>
      </c>
      <c r="C825" s="12" t="s">
        <v>567</v>
      </c>
      <c r="D825" s="11" t="s">
        <v>203</v>
      </c>
      <c r="E825" s="90" t="s">
        <v>204</v>
      </c>
      <c r="F825" s="90" t="s">
        <v>638</v>
      </c>
      <c r="G825" s="231">
        <v>27.41</v>
      </c>
      <c r="H825" s="11">
        <v>6</v>
      </c>
    </row>
    <row r="826" spans="1:8" x14ac:dyDescent="0.2">
      <c r="A826" s="11" t="s">
        <v>129</v>
      </c>
      <c r="B826" s="11" t="s">
        <v>88</v>
      </c>
      <c r="C826" s="12" t="s">
        <v>567</v>
      </c>
      <c r="D826" s="11" t="s">
        <v>205</v>
      </c>
      <c r="E826" s="90" t="s">
        <v>206</v>
      </c>
      <c r="F826" s="90" t="s">
        <v>638</v>
      </c>
      <c r="G826" s="231">
        <v>26.83</v>
      </c>
      <c r="H826" s="11">
        <v>6</v>
      </c>
    </row>
    <row r="827" spans="1:8" x14ac:dyDescent="0.2">
      <c r="A827" s="11" t="s">
        <v>129</v>
      </c>
      <c r="B827" s="11" t="s">
        <v>88</v>
      </c>
      <c r="C827" s="12" t="s">
        <v>567</v>
      </c>
      <c r="D827" s="11" t="s">
        <v>207</v>
      </c>
      <c r="E827" s="90" t="s">
        <v>208</v>
      </c>
      <c r="F827" s="90" t="s">
        <v>638</v>
      </c>
      <c r="G827" s="231">
        <v>20.260000000000002</v>
      </c>
      <c r="H827" s="11">
        <v>6</v>
      </c>
    </row>
    <row r="828" spans="1:8" x14ac:dyDescent="0.2">
      <c r="A828" s="11" t="s">
        <v>129</v>
      </c>
      <c r="B828" s="11" t="s">
        <v>126</v>
      </c>
      <c r="C828" s="12" t="s">
        <v>567</v>
      </c>
      <c r="D828" s="11">
        <v>4100</v>
      </c>
      <c r="E828" s="90" t="s">
        <v>130</v>
      </c>
      <c r="F828" s="90" t="s">
        <v>636</v>
      </c>
      <c r="G828" s="231">
        <v>59.99</v>
      </c>
      <c r="H828" s="11">
        <v>6</v>
      </c>
    </row>
    <row r="829" spans="1:8" x14ac:dyDescent="0.2">
      <c r="A829" s="11" t="s">
        <v>129</v>
      </c>
      <c r="B829" s="11" t="s">
        <v>126</v>
      </c>
      <c r="C829" s="12" t="s">
        <v>581</v>
      </c>
      <c r="D829" s="11">
        <v>4101</v>
      </c>
      <c r="E829" s="90" t="s">
        <v>6</v>
      </c>
      <c r="F829" s="90" t="s">
        <v>636</v>
      </c>
      <c r="G829" s="231">
        <v>33.29</v>
      </c>
      <c r="H829" s="11">
        <v>2</v>
      </c>
    </row>
    <row r="830" spans="1:8" x14ac:dyDescent="0.2">
      <c r="A830" s="11" t="s">
        <v>129</v>
      </c>
      <c r="B830" s="11" t="s">
        <v>126</v>
      </c>
      <c r="C830" s="12" t="s">
        <v>581</v>
      </c>
      <c r="D830" s="11">
        <v>4102</v>
      </c>
      <c r="E830" s="90" t="s">
        <v>6</v>
      </c>
      <c r="F830" s="90" t="s">
        <v>636</v>
      </c>
      <c r="G830" s="231">
        <v>28.7</v>
      </c>
      <c r="H830" s="11">
        <v>2</v>
      </c>
    </row>
    <row r="831" spans="1:8" x14ac:dyDescent="0.2">
      <c r="A831" s="11" t="s">
        <v>129</v>
      </c>
      <c r="B831" s="11" t="s">
        <v>126</v>
      </c>
      <c r="C831" s="12" t="s">
        <v>567</v>
      </c>
      <c r="D831" s="11">
        <v>4103</v>
      </c>
      <c r="E831" s="90" t="s">
        <v>127</v>
      </c>
      <c r="F831" s="90" t="s">
        <v>638</v>
      </c>
      <c r="G831" s="231">
        <v>8.09</v>
      </c>
      <c r="H831" s="11">
        <v>11</v>
      </c>
    </row>
    <row r="832" spans="1:8" x14ac:dyDescent="0.2">
      <c r="A832" s="11" t="s">
        <v>129</v>
      </c>
      <c r="B832" s="11" t="s">
        <v>126</v>
      </c>
      <c r="C832" s="12" t="s">
        <v>577</v>
      </c>
      <c r="D832" s="11">
        <v>4104</v>
      </c>
      <c r="E832" s="90" t="s">
        <v>688</v>
      </c>
      <c r="F832" s="90" t="s">
        <v>636</v>
      </c>
      <c r="G832" s="231">
        <v>25.81</v>
      </c>
      <c r="H832" s="11">
        <v>4</v>
      </c>
    </row>
    <row r="833" spans="1:8" x14ac:dyDescent="0.2">
      <c r="A833" s="11" t="s">
        <v>129</v>
      </c>
      <c r="B833" s="11" t="s">
        <v>126</v>
      </c>
      <c r="C833" s="12" t="s">
        <v>578</v>
      </c>
      <c r="D833" s="11">
        <v>4105</v>
      </c>
      <c r="E833" s="90" t="s">
        <v>688</v>
      </c>
      <c r="F833" s="90" t="s">
        <v>636</v>
      </c>
      <c r="G833" s="231">
        <v>32.409999999999997</v>
      </c>
      <c r="H833" s="11">
        <v>4</v>
      </c>
    </row>
    <row r="834" spans="1:8" x14ac:dyDescent="0.2">
      <c r="A834" s="11" t="s">
        <v>129</v>
      </c>
      <c r="B834" s="11" t="s">
        <v>126</v>
      </c>
      <c r="C834" s="12" t="s">
        <v>581</v>
      </c>
      <c r="D834" s="11">
        <v>4106</v>
      </c>
      <c r="E834" s="90" t="s">
        <v>230</v>
      </c>
      <c r="F834" s="90" t="s">
        <v>636</v>
      </c>
      <c r="G834" s="231">
        <v>21.23</v>
      </c>
      <c r="H834" s="11">
        <v>2</v>
      </c>
    </row>
    <row r="835" spans="1:8" x14ac:dyDescent="0.2">
      <c r="A835" s="11" t="s">
        <v>129</v>
      </c>
      <c r="B835" s="11" t="s">
        <v>126</v>
      </c>
      <c r="C835" s="12" t="s">
        <v>567</v>
      </c>
      <c r="D835" s="11">
        <v>4107</v>
      </c>
      <c r="E835" s="90" t="s">
        <v>11</v>
      </c>
      <c r="F835" s="90" t="s">
        <v>636</v>
      </c>
      <c r="G835" s="231">
        <v>10.18</v>
      </c>
      <c r="H835" s="11">
        <v>13</v>
      </c>
    </row>
    <row r="836" spans="1:8" x14ac:dyDescent="0.2">
      <c r="A836" s="11" t="s">
        <v>129</v>
      </c>
      <c r="B836" s="11" t="s">
        <v>126</v>
      </c>
      <c r="C836" s="12" t="s">
        <v>581</v>
      </c>
      <c r="D836" s="11">
        <v>4108</v>
      </c>
      <c r="E836" s="90" t="s">
        <v>10</v>
      </c>
      <c r="F836" s="90" t="s">
        <v>636</v>
      </c>
      <c r="G836" s="231">
        <v>10.039999999999999</v>
      </c>
      <c r="H836" s="11">
        <v>13</v>
      </c>
    </row>
    <row r="837" spans="1:8" x14ac:dyDescent="0.2">
      <c r="A837" s="11" t="s">
        <v>129</v>
      </c>
      <c r="B837" s="11" t="s">
        <v>126</v>
      </c>
      <c r="C837" s="12" t="s">
        <v>581</v>
      </c>
      <c r="D837" s="11">
        <v>4109</v>
      </c>
      <c r="E837" s="90" t="s">
        <v>9</v>
      </c>
      <c r="F837" s="90" t="s">
        <v>636</v>
      </c>
      <c r="G837" s="231">
        <v>10.23</v>
      </c>
      <c r="H837" s="11">
        <v>2</v>
      </c>
    </row>
    <row r="838" spans="1:8" x14ac:dyDescent="0.2">
      <c r="A838" s="11" t="s">
        <v>129</v>
      </c>
      <c r="B838" s="11" t="s">
        <v>126</v>
      </c>
      <c r="C838" s="12" t="s">
        <v>581</v>
      </c>
      <c r="D838" s="11">
        <v>4110</v>
      </c>
      <c r="E838" s="90" t="s">
        <v>11</v>
      </c>
      <c r="F838" s="90" t="s">
        <v>638</v>
      </c>
      <c r="G838" s="231">
        <v>3.6</v>
      </c>
      <c r="H838" s="11">
        <v>13</v>
      </c>
    </row>
    <row r="839" spans="1:8" x14ac:dyDescent="0.2">
      <c r="A839" s="11" t="s">
        <v>129</v>
      </c>
      <c r="B839" s="11" t="s">
        <v>126</v>
      </c>
      <c r="C839" s="12" t="s">
        <v>581</v>
      </c>
      <c r="D839" s="11">
        <v>4111</v>
      </c>
      <c r="E839" s="90" t="s">
        <v>11</v>
      </c>
      <c r="F839" s="90" t="s">
        <v>638</v>
      </c>
      <c r="G839" s="231">
        <v>3.51</v>
      </c>
      <c r="H839" s="11">
        <v>13</v>
      </c>
    </row>
    <row r="840" spans="1:8" x14ac:dyDescent="0.2">
      <c r="A840" s="11" t="s">
        <v>129</v>
      </c>
      <c r="B840" s="11" t="s">
        <v>126</v>
      </c>
      <c r="C840" s="12" t="s">
        <v>581</v>
      </c>
      <c r="D840" s="11">
        <v>4112</v>
      </c>
      <c r="E840" s="90" t="s">
        <v>25</v>
      </c>
      <c r="F840" s="90" t="s">
        <v>636</v>
      </c>
      <c r="G840" s="231">
        <v>21.37</v>
      </c>
      <c r="H840" s="11">
        <v>4</v>
      </c>
    </row>
    <row r="841" spans="1:8" x14ac:dyDescent="0.2">
      <c r="A841" s="11" t="s">
        <v>129</v>
      </c>
      <c r="B841" s="11" t="s">
        <v>126</v>
      </c>
      <c r="C841" s="12" t="s">
        <v>581</v>
      </c>
      <c r="D841" s="11">
        <v>4113</v>
      </c>
      <c r="E841" s="90" t="s">
        <v>258</v>
      </c>
      <c r="F841" s="90" t="s">
        <v>636</v>
      </c>
      <c r="G841" s="231">
        <v>19.21</v>
      </c>
      <c r="H841" s="11">
        <v>5</v>
      </c>
    </row>
    <row r="842" spans="1:8" x14ac:dyDescent="0.2">
      <c r="A842" s="11" t="s">
        <v>129</v>
      </c>
      <c r="B842" s="11" t="s">
        <v>126</v>
      </c>
      <c r="C842" s="12" t="s">
        <v>581</v>
      </c>
      <c r="D842" s="11">
        <v>4115</v>
      </c>
      <c r="E842" s="90" t="s">
        <v>6</v>
      </c>
      <c r="F842" s="90" t="s">
        <v>636</v>
      </c>
      <c r="G842" s="231">
        <v>27.85</v>
      </c>
      <c r="H842" s="11">
        <v>2</v>
      </c>
    </row>
    <row r="843" spans="1:8" x14ac:dyDescent="0.2">
      <c r="A843" s="11" t="s">
        <v>129</v>
      </c>
      <c r="B843" s="11" t="s">
        <v>126</v>
      </c>
      <c r="C843" s="12" t="s">
        <v>581</v>
      </c>
      <c r="D843" s="11">
        <v>4116</v>
      </c>
      <c r="E843" s="90" t="s">
        <v>243</v>
      </c>
      <c r="F843" s="90" t="s">
        <v>638</v>
      </c>
      <c r="G843" s="231">
        <v>7.56</v>
      </c>
      <c r="H843" s="11">
        <v>2</v>
      </c>
    </row>
    <row r="844" spans="1:8" x14ac:dyDescent="0.2">
      <c r="A844" s="11" t="s">
        <v>129</v>
      </c>
      <c r="B844" s="11" t="s">
        <v>126</v>
      </c>
      <c r="C844" s="12" t="s">
        <v>581</v>
      </c>
      <c r="D844" s="11">
        <v>4117</v>
      </c>
      <c r="E844" s="90" t="s">
        <v>9</v>
      </c>
      <c r="F844" s="90" t="s">
        <v>636</v>
      </c>
      <c r="G844" s="231">
        <v>8.7899999999999991</v>
      </c>
      <c r="H844" s="11">
        <v>1</v>
      </c>
    </row>
    <row r="845" spans="1:8" x14ac:dyDescent="0.2">
      <c r="A845" s="11" t="s">
        <v>129</v>
      </c>
      <c r="B845" s="11" t="s">
        <v>126</v>
      </c>
      <c r="C845" s="12" t="s">
        <v>581</v>
      </c>
      <c r="D845" s="11">
        <v>4118</v>
      </c>
      <c r="E845" s="90" t="s">
        <v>259</v>
      </c>
      <c r="F845" s="90" t="s">
        <v>636</v>
      </c>
      <c r="G845" s="231">
        <v>6.93</v>
      </c>
      <c r="H845" s="11">
        <v>5</v>
      </c>
    </row>
    <row r="846" spans="1:8" x14ac:dyDescent="0.2">
      <c r="A846" s="11" t="s">
        <v>129</v>
      </c>
      <c r="B846" s="11" t="s">
        <v>126</v>
      </c>
      <c r="C846" s="12" t="s">
        <v>581</v>
      </c>
      <c r="D846" s="11">
        <v>4119</v>
      </c>
      <c r="E846" s="90" t="s">
        <v>260</v>
      </c>
      <c r="F846" s="90" t="s">
        <v>636</v>
      </c>
      <c r="G846" s="231">
        <v>9.23</v>
      </c>
      <c r="H846" s="11">
        <v>5</v>
      </c>
    </row>
    <row r="847" spans="1:8" x14ac:dyDescent="0.2">
      <c r="A847" s="11" t="s">
        <v>129</v>
      </c>
      <c r="B847" s="11" t="s">
        <v>126</v>
      </c>
      <c r="C847" s="12" t="s">
        <v>581</v>
      </c>
      <c r="D847" s="11">
        <v>4120</v>
      </c>
      <c r="E847" s="90" t="s">
        <v>261</v>
      </c>
      <c r="F847" s="90" t="s">
        <v>636</v>
      </c>
      <c r="G847" s="231">
        <v>36.53</v>
      </c>
      <c r="H847" s="11">
        <v>5</v>
      </c>
    </row>
    <row r="848" spans="1:8" x14ac:dyDescent="0.2">
      <c r="A848" s="11" t="s">
        <v>129</v>
      </c>
      <c r="B848" s="11" t="s">
        <v>126</v>
      </c>
      <c r="C848" s="12" t="s">
        <v>581</v>
      </c>
      <c r="D848" s="11" t="s">
        <v>262</v>
      </c>
      <c r="E848" s="90" t="s">
        <v>9</v>
      </c>
      <c r="F848" s="90" t="s">
        <v>636</v>
      </c>
      <c r="G848" s="231">
        <v>6.35</v>
      </c>
      <c r="H848" s="11">
        <v>2</v>
      </c>
    </row>
    <row r="849" spans="1:8" x14ac:dyDescent="0.2">
      <c r="A849" s="11" t="s">
        <v>129</v>
      </c>
      <c r="B849" s="11" t="s">
        <v>126</v>
      </c>
      <c r="C849" s="12" t="s">
        <v>581</v>
      </c>
      <c r="D849" s="11">
        <v>4121</v>
      </c>
      <c r="E849" s="90" t="s">
        <v>1114</v>
      </c>
      <c r="F849" s="90" t="s">
        <v>636</v>
      </c>
      <c r="G849" s="231">
        <v>29.92</v>
      </c>
      <c r="H849" s="11">
        <v>2</v>
      </c>
    </row>
    <row r="850" spans="1:8" x14ac:dyDescent="0.2">
      <c r="A850" s="11" t="s">
        <v>129</v>
      </c>
      <c r="B850" s="11" t="s">
        <v>126</v>
      </c>
      <c r="C850" s="12" t="s">
        <v>581</v>
      </c>
      <c r="D850" s="11" t="s">
        <v>263</v>
      </c>
      <c r="E850" s="90" t="s">
        <v>217</v>
      </c>
      <c r="F850" s="90" t="s">
        <v>638</v>
      </c>
      <c r="G850" s="231">
        <v>3.12</v>
      </c>
      <c r="H850" s="11">
        <v>2</v>
      </c>
    </row>
    <row r="851" spans="1:8" x14ac:dyDescent="0.2">
      <c r="A851" s="11" t="s">
        <v>129</v>
      </c>
      <c r="B851" s="11" t="s">
        <v>126</v>
      </c>
      <c r="C851" s="12" t="s">
        <v>581</v>
      </c>
      <c r="D851" s="11">
        <v>4122</v>
      </c>
      <c r="E851" s="90" t="s">
        <v>122</v>
      </c>
      <c r="F851" s="90" t="s">
        <v>636</v>
      </c>
      <c r="G851" s="231">
        <v>33.630000000000003</v>
      </c>
      <c r="H851" s="11">
        <v>4</v>
      </c>
    </row>
    <row r="852" spans="1:8" x14ac:dyDescent="0.2">
      <c r="A852" s="11" t="s">
        <v>129</v>
      </c>
      <c r="B852" s="11" t="s">
        <v>126</v>
      </c>
      <c r="C852" s="12" t="s">
        <v>581</v>
      </c>
      <c r="D852" s="11">
        <v>4123</v>
      </c>
      <c r="E852" s="90" t="s">
        <v>217</v>
      </c>
      <c r="F852" s="90" t="s">
        <v>638</v>
      </c>
      <c r="G852" s="231">
        <v>2.9</v>
      </c>
      <c r="H852" s="11">
        <v>4</v>
      </c>
    </row>
    <row r="853" spans="1:8" x14ac:dyDescent="0.2">
      <c r="A853" s="11" t="s">
        <v>129</v>
      </c>
      <c r="B853" s="11" t="s">
        <v>126</v>
      </c>
      <c r="C853" s="12" t="s">
        <v>581</v>
      </c>
      <c r="D853" s="11">
        <v>4124</v>
      </c>
      <c r="E853" s="90" t="s">
        <v>695</v>
      </c>
      <c r="F853" s="90" t="s">
        <v>636</v>
      </c>
      <c r="G853" s="231">
        <v>33.61</v>
      </c>
      <c r="H853" s="11">
        <v>2</v>
      </c>
    </row>
    <row r="854" spans="1:8" x14ac:dyDescent="0.2">
      <c r="A854" s="11" t="s">
        <v>129</v>
      </c>
      <c r="B854" s="11" t="s">
        <v>126</v>
      </c>
      <c r="C854" s="12" t="s">
        <v>581</v>
      </c>
      <c r="D854" s="11">
        <v>4125</v>
      </c>
      <c r="E854" s="90" t="s">
        <v>217</v>
      </c>
      <c r="F854" s="90" t="s">
        <v>638</v>
      </c>
      <c r="G854" s="231">
        <v>2.9</v>
      </c>
      <c r="H854" s="11">
        <v>2</v>
      </c>
    </row>
    <row r="855" spans="1:8" x14ac:dyDescent="0.2">
      <c r="A855" s="11" t="s">
        <v>129</v>
      </c>
      <c r="B855" s="11" t="s">
        <v>126</v>
      </c>
      <c r="C855" s="12" t="s">
        <v>581</v>
      </c>
      <c r="D855" s="11">
        <v>4126</v>
      </c>
      <c r="E855" s="90" t="s">
        <v>240</v>
      </c>
      <c r="F855" s="90" t="s">
        <v>636</v>
      </c>
      <c r="G855" s="231">
        <v>33.630000000000003</v>
      </c>
      <c r="H855" s="11">
        <v>2</v>
      </c>
    </row>
    <row r="856" spans="1:8" x14ac:dyDescent="0.2">
      <c r="A856" s="11" t="s">
        <v>129</v>
      </c>
      <c r="B856" s="11" t="s">
        <v>126</v>
      </c>
      <c r="C856" s="12" t="s">
        <v>581</v>
      </c>
      <c r="D856" s="11">
        <v>4127</v>
      </c>
      <c r="E856" s="90" t="s">
        <v>217</v>
      </c>
      <c r="F856" s="90" t="s">
        <v>638</v>
      </c>
      <c r="G856" s="231">
        <v>2.9</v>
      </c>
      <c r="H856" s="11">
        <v>2</v>
      </c>
    </row>
    <row r="857" spans="1:8" x14ac:dyDescent="0.2">
      <c r="A857" s="11" t="s">
        <v>129</v>
      </c>
      <c r="B857" s="11" t="s">
        <v>126</v>
      </c>
      <c r="C857" s="12" t="s">
        <v>577</v>
      </c>
      <c r="D857" s="11">
        <v>4128</v>
      </c>
      <c r="E857" s="90" t="s">
        <v>635</v>
      </c>
      <c r="F857" s="90" t="s">
        <v>636</v>
      </c>
      <c r="G857" s="231">
        <v>33.58</v>
      </c>
      <c r="H857" s="11">
        <v>4</v>
      </c>
    </row>
    <row r="858" spans="1:8" x14ac:dyDescent="0.2">
      <c r="A858" s="11" t="s">
        <v>129</v>
      </c>
      <c r="B858" s="11" t="s">
        <v>126</v>
      </c>
      <c r="C858" s="12" t="s">
        <v>577</v>
      </c>
      <c r="D858" s="11">
        <v>4129</v>
      </c>
      <c r="E858" s="90" t="s">
        <v>217</v>
      </c>
      <c r="F858" s="90" t="s">
        <v>638</v>
      </c>
      <c r="G858" s="231">
        <v>2.9</v>
      </c>
      <c r="H858" s="11">
        <v>4</v>
      </c>
    </row>
    <row r="859" spans="1:8" x14ac:dyDescent="0.2">
      <c r="A859" s="11" t="s">
        <v>129</v>
      </c>
      <c r="B859" s="11" t="s">
        <v>126</v>
      </c>
      <c r="C859" s="12" t="s">
        <v>575</v>
      </c>
      <c r="D859" s="11">
        <v>4130</v>
      </c>
      <c r="E859" s="90" t="s">
        <v>697</v>
      </c>
      <c r="F859" s="90" t="s">
        <v>636</v>
      </c>
      <c r="G859" s="231">
        <v>24.69</v>
      </c>
      <c r="H859" s="11">
        <v>4</v>
      </c>
    </row>
    <row r="860" spans="1:8" x14ac:dyDescent="0.2">
      <c r="A860" s="11" t="s">
        <v>129</v>
      </c>
      <c r="B860" s="11" t="s">
        <v>126</v>
      </c>
      <c r="C860" s="12" t="s">
        <v>575</v>
      </c>
      <c r="D860" s="11">
        <v>4131</v>
      </c>
      <c r="E860" s="90" t="s">
        <v>217</v>
      </c>
      <c r="F860" s="90" t="s">
        <v>638</v>
      </c>
      <c r="G860" s="231">
        <v>2.9</v>
      </c>
      <c r="H860" s="11">
        <v>4</v>
      </c>
    </row>
    <row r="861" spans="1:8" x14ac:dyDescent="0.2">
      <c r="A861" s="11" t="s">
        <v>129</v>
      </c>
      <c r="B861" s="11" t="s">
        <v>126</v>
      </c>
      <c r="C861" s="12" t="s">
        <v>577</v>
      </c>
      <c r="D861" s="11">
        <v>4132</v>
      </c>
      <c r="E861" s="90" t="s">
        <v>688</v>
      </c>
      <c r="F861" s="90" t="s">
        <v>636</v>
      </c>
      <c r="G861" s="231">
        <v>26.61</v>
      </c>
      <c r="H861" s="11">
        <v>4</v>
      </c>
    </row>
    <row r="862" spans="1:8" x14ac:dyDescent="0.2">
      <c r="A862" s="11" t="s">
        <v>129</v>
      </c>
      <c r="B862" s="11" t="s">
        <v>126</v>
      </c>
      <c r="C862" s="12" t="s">
        <v>577</v>
      </c>
      <c r="D862" s="11">
        <v>4133</v>
      </c>
      <c r="E862" s="90" t="s">
        <v>217</v>
      </c>
      <c r="F862" s="90" t="s">
        <v>638</v>
      </c>
      <c r="G862" s="231">
        <v>2.9</v>
      </c>
      <c r="H862" s="11">
        <v>4</v>
      </c>
    </row>
    <row r="863" spans="1:8" x14ac:dyDescent="0.2">
      <c r="A863" s="11" t="s">
        <v>129</v>
      </c>
      <c r="B863" s="11" t="s">
        <v>126</v>
      </c>
      <c r="C863" s="12" t="s">
        <v>581</v>
      </c>
      <c r="D863" s="11">
        <v>4134</v>
      </c>
      <c r="E863" s="90" t="s">
        <v>12</v>
      </c>
      <c r="F863" s="90" t="s">
        <v>638</v>
      </c>
      <c r="G863" s="231">
        <v>4.05</v>
      </c>
      <c r="H863" s="11">
        <v>12</v>
      </c>
    </row>
    <row r="864" spans="1:8" x14ac:dyDescent="0.2">
      <c r="A864" s="11" t="s">
        <v>129</v>
      </c>
      <c r="B864" s="11" t="s">
        <v>126</v>
      </c>
      <c r="C864" s="12" t="s">
        <v>567</v>
      </c>
      <c r="D864" s="11">
        <v>4135</v>
      </c>
      <c r="E864" s="90" t="s">
        <v>127</v>
      </c>
      <c r="F864" s="90" t="s">
        <v>636</v>
      </c>
      <c r="G864" s="231">
        <v>6.34</v>
      </c>
      <c r="H864" s="11">
        <v>6</v>
      </c>
    </row>
    <row r="865" spans="1:9" x14ac:dyDescent="0.2">
      <c r="A865" s="11" t="s">
        <v>129</v>
      </c>
      <c r="B865" s="11" t="s">
        <v>126</v>
      </c>
      <c r="C865" s="12" t="s">
        <v>567</v>
      </c>
      <c r="D865" s="11">
        <v>4137</v>
      </c>
      <c r="E865" s="90" t="s">
        <v>6</v>
      </c>
      <c r="F865" s="90" t="s">
        <v>636</v>
      </c>
      <c r="G865" s="231">
        <v>49.38</v>
      </c>
      <c r="H865" s="11">
        <v>6</v>
      </c>
    </row>
    <row r="866" spans="1:9" x14ac:dyDescent="0.2">
      <c r="A866" s="11" t="s">
        <v>129</v>
      </c>
      <c r="B866" s="11" t="s">
        <v>126</v>
      </c>
      <c r="C866" s="12" t="s">
        <v>567</v>
      </c>
      <c r="D866" s="11">
        <v>4138</v>
      </c>
      <c r="E866" s="90" t="s">
        <v>6</v>
      </c>
      <c r="F866" s="90" t="s">
        <v>636</v>
      </c>
      <c r="G866" s="231">
        <v>25.07</v>
      </c>
      <c r="H866" s="11">
        <v>6</v>
      </c>
    </row>
    <row r="867" spans="1:9" x14ac:dyDescent="0.2">
      <c r="A867" s="11" t="s">
        <v>129</v>
      </c>
      <c r="B867" s="11" t="s">
        <v>126</v>
      </c>
      <c r="C867" s="12" t="s">
        <v>577</v>
      </c>
      <c r="D867" s="11">
        <v>4139</v>
      </c>
      <c r="E867" s="90" t="s">
        <v>44</v>
      </c>
      <c r="F867" s="90" t="s">
        <v>638</v>
      </c>
      <c r="G867" s="231">
        <v>9.31</v>
      </c>
      <c r="H867" s="11">
        <v>1</v>
      </c>
    </row>
    <row r="868" spans="1:9" x14ac:dyDescent="0.2">
      <c r="A868" s="11" t="s">
        <v>129</v>
      </c>
      <c r="B868" s="11" t="s">
        <v>126</v>
      </c>
      <c r="C868" s="12" t="s">
        <v>577</v>
      </c>
      <c r="D868" s="11">
        <v>4140</v>
      </c>
      <c r="E868" s="90" t="s">
        <v>254</v>
      </c>
      <c r="F868" s="90" t="s">
        <v>638</v>
      </c>
      <c r="G868" s="231">
        <v>6.59</v>
      </c>
      <c r="H868" s="11">
        <v>1</v>
      </c>
    </row>
    <row r="869" spans="1:9" x14ac:dyDescent="0.2">
      <c r="A869" s="11" t="s">
        <v>129</v>
      </c>
      <c r="B869" s="11" t="s">
        <v>126</v>
      </c>
      <c r="C869" s="12" t="s">
        <v>577</v>
      </c>
      <c r="D869" s="11">
        <v>4141</v>
      </c>
      <c r="E869" s="90" t="s">
        <v>239</v>
      </c>
      <c r="F869" s="90" t="s">
        <v>636</v>
      </c>
      <c r="G869" s="231">
        <v>32.11</v>
      </c>
      <c r="H869" s="11">
        <v>1</v>
      </c>
    </row>
    <row r="870" spans="1:9" x14ac:dyDescent="0.2">
      <c r="A870" s="11" t="s">
        <v>129</v>
      </c>
      <c r="B870" s="11" t="s">
        <v>126</v>
      </c>
      <c r="C870" s="12" t="s">
        <v>577</v>
      </c>
      <c r="D870" s="11">
        <v>4142</v>
      </c>
      <c r="E870" s="90" t="s">
        <v>127</v>
      </c>
      <c r="F870" s="90" t="s">
        <v>638</v>
      </c>
      <c r="G870" s="231">
        <v>8.93</v>
      </c>
      <c r="H870" s="11">
        <v>1</v>
      </c>
    </row>
    <row r="871" spans="1:9" x14ac:dyDescent="0.2">
      <c r="A871" s="11" t="s">
        <v>129</v>
      </c>
      <c r="B871" s="11" t="s">
        <v>126</v>
      </c>
      <c r="C871" s="12" t="s">
        <v>577</v>
      </c>
      <c r="D871" s="11">
        <v>4143</v>
      </c>
      <c r="E871" s="90" t="s">
        <v>247</v>
      </c>
      <c r="F871" s="90" t="s">
        <v>636</v>
      </c>
      <c r="G871" s="231">
        <v>22.89</v>
      </c>
      <c r="H871" s="11">
        <v>1</v>
      </c>
    </row>
    <row r="872" spans="1:9" x14ac:dyDescent="0.2">
      <c r="A872" s="11" t="s">
        <v>129</v>
      </c>
      <c r="B872" s="11" t="s">
        <v>126</v>
      </c>
      <c r="C872" s="12" t="s">
        <v>577</v>
      </c>
      <c r="D872" s="11">
        <v>4144</v>
      </c>
      <c r="E872" s="90" t="s">
        <v>217</v>
      </c>
      <c r="F872" s="90" t="s">
        <v>638</v>
      </c>
      <c r="G872" s="231">
        <v>2.9</v>
      </c>
      <c r="H872" s="11">
        <v>1</v>
      </c>
    </row>
    <row r="873" spans="1:9" x14ac:dyDescent="0.2">
      <c r="A873" s="11" t="s">
        <v>129</v>
      </c>
      <c r="B873" s="11" t="s">
        <v>126</v>
      </c>
      <c r="C873" s="12" t="s">
        <v>577</v>
      </c>
      <c r="D873" s="11">
        <v>4145</v>
      </c>
      <c r="E873" s="90" t="s">
        <v>247</v>
      </c>
      <c r="F873" s="90" t="s">
        <v>636</v>
      </c>
      <c r="G873" s="231">
        <v>22.84</v>
      </c>
      <c r="H873" s="11">
        <v>1</v>
      </c>
    </row>
    <row r="874" spans="1:9" x14ac:dyDescent="0.2">
      <c r="A874" s="11" t="s">
        <v>129</v>
      </c>
      <c r="B874" s="11" t="s">
        <v>126</v>
      </c>
      <c r="C874" s="12" t="s">
        <v>577</v>
      </c>
      <c r="D874" s="11">
        <v>4146</v>
      </c>
      <c r="E874" s="90" t="s">
        <v>217</v>
      </c>
      <c r="F874" s="90" t="s">
        <v>638</v>
      </c>
      <c r="G874" s="231">
        <v>2.9</v>
      </c>
      <c r="H874" s="11">
        <v>1</v>
      </c>
    </row>
    <row r="875" spans="1:9" x14ac:dyDescent="0.2">
      <c r="A875" s="11" t="s">
        <v>129</v>
      </c>
      <c r="B875" s="11" t="s">
        <v>126</v>
      </c>
      <c r="C875" s="12" t="s">
        <v>577</v>
      </c>
      <c r="D875" s="11">
        <v>4147</v>
      </c>
      <c r="E875" s="90" t="s">
        <v>247</v>
      </c>
      <c r="F875" s="90" t="s">
        <v>636</v>
      </c>
      <c r="G875" s="231">
        <v>22.88</v>
      </c>
      <c r="H875" s="11">
        <v>1</v>
      </c>
    </row>
    <row r="876" spans="1:9" x14ac:dyDescent="0.2">
      <c r="A876" s="11" t="s">
        <v>129</v>
      </c>
      <c r="B876" s="11" t="s">
        <v>126</v>
      </c>
      <c r="C876" s="12" t="s">
        <v>577</v>
      </c>
      <c r="D876" s="11">
        <v>4148</v>
      </c>
      <c r="E876" s="90" t="s">
        <v>217</v>
      </c>
      <c r="F876" s="90" t="s">
        <v>638</v>
      </c>
      <c r="G876" s="231">
        <v>2.9</v>
      </c>
      <c r="H876" s="11">
        <v>1</v>
      </c>
    </row>
    <row r="877" spans="1:9" x14ac:dyDescent="0.2">
      <c r="A877" s="11" t="s">
        <v>129</v>
      </c>
      <c r="B877" s="11" t="s">
        <v>126</v>
      </c>
      <c r="C877" s="12" t="s">
        <v>577</v>
      </c>
      <c r="D877" s="11">
        <v>4149</v>
      </c>
      <c r="E877" s="90" t="s">
        <v>247</v>
      </c>
      <c r="F877" s="90" t="s">
        <v>636</v>
      </c>
      <c r="G877" s="231">
        <v>22.83</v>
      </c>
      <c r="H877" s="11">
        <v>1</v>
      </c>
    </row>
    <row r="878" spans="1:9" x14ac:dyDescent="0.2">
      <c r="A878" s="11" t="s">
        <v>129</v>
      </c>
      <c r="B878" s="11" t="s">
        <v>126</v>
      </c>
      <c r="C878" s="12" t="s">
        <v>577</v>
      </c>
      <c r="D878" s="11">
        <v>4150</v>
      </c>
      <c r="E878" s="90" t="s">
        <v>217</v>
      </c>
      <c r="F878" s="90" t="s">
        <v>638</v>
      </c>
      <c r="G878" s="231">
        <v>2.9</v>
      </c>
      <c r="H878" s="11">
        <v>1</v>
      </c>
      <c r="I878" s="3"/>
    </row>
    <row r="879" spans="1:9" x14ac:dyDescent="0.2">
      <c r="A879" s="11" t="s">
        <v>129</v>
      </c>
      <c r="B879" s="11" t="s">
        <v>126</v>
      </c>
      <c r="C879" s="12" t="s">
        <v>577</v>
      </c>
      <c r="D879" s="11">
        <v>4151</v>
      </c>
      <c r="E879" s="90" t="s">
        <v>247</v>
      </c>
      <c r="F879" s="90" t="s">
        <v>636</v>
      </c>
      <c r="G879" s="231">
        <v>23.76</v>
      </c>
      <c r="H879" s="11">
        <v>1</v>
      </c>
    </row>
    <row r="880" spans="1:9" x14ac:dyDescent="0.2">
      <c r="A880" s="11" t="s">
        <v>129</v>
      </c>
      <c r="B880" s="11" t="s">
        <v>126</v>
      </c>
      <c r="C880" s="12" t="s">
        <v>577</v>
      </c>
      <c r="D880" s="11">
        <v>4152</v>
      </c>
      <c r="E880" s="90" t="s">
        <v>217</v>
      </c>
      <c r="F880" s="90" t="s">
        <v>638</v>
      </c>
      <c r="G880" s="231">
        <v>2.9</v>
      </c>
      <c r="H880" s="11">
        <v>1</v>
      </c>
    </row>
    <row r="881" spans="1:8" x14ac:dyDescent="0.2">
      <c r="A881" s="11" t="s">
        <v>129</v>
      </c>
      <c r="B881" s="11" t="s">
        <v>126</v>
      </c>
      <c r="C881" s="12" t="s">
        <v>577</v>
      </c>
      <c r="D881" s="11">
        <v>4153</v>
      </c>
      <c r="E881" s="90" t="s">
        <v>247</v>
      </c>
      <c r="F881" s="90" t="s">
        <v>636</v>
      </c>
      <c r="G881" s="231">
        <v>24.14</v>
      </c>
      <c r="H881" s="11">
        <v>1</v>
      </c>
    </row>
    <row r="882" spans="1:8" x14ac:dyDescent="0.2">
      <c r="A882" s="11" t="s">
        <v>129</v>
      </c>
      <c r="B882" s="11" t="s">
        <v>126</v>
      </c>
      <c r="C882" s="12" t="s">
        <v>577</v>
      </c>
      <c r="D882" s="11">
        <v>4154</v>
      </c>
      <c r="E882" s="90" t="s">
        <v>217</v>
      </c>
      <c r="F882" s="90" t="s">
        <v>638</v>
      </c>
      <c r="G882" s="231">
        <v>2.9</v>
      </c>
      <c r="H882" s="11">
        <v>1</v>
      </c>
    </row>
    <row r="883" spans="1:8" x14ac:dyDescent="0.2">
      <c r="A883" s="11" t="s">
        <v>129</v>
      </c>
      <c r="B883" s="11" t="s">
        <v>126</v>
      </c>
      <c r="C883" s="12" t="s">
        <v>577</v>
      </c>
      <c r="D883" s="11">
        <v>4155</v>
      </c>
      <c r="E883" s="90" t="s">
        <v>255</v>
      </c>
      <c r="F883" s="90" t="s">
        <v>636</v>
      </c>
      <c r="G883" s="231">
        <v>13.63</v>
      </c>
      <c r="H883" s="11">
        <v>1</v>
      </c>
    </row>
    <row r="884" spans="1:8" x14ac:dyDescent="0.2">
      <c r="A884" s="11" t="s">
        <v>129</v>
      </c>
      <c r="B884" s="11" t="s">
        <v>126</v>
      </c>
      <c r="C884" s="12" t="s">
        <v>577</v>
      </c>
      <c r="D884" s="11">
        <v>4156</v>
      </c>
      <c r="E884" s="90" t="s">
        <v>217</v>
      </c>
      <c r="F884" s="90" t="s">
        <v>638</v>
      </c>
      <c r="G884" s="231">
        <v>2.82</v>
      </c>
      <c r="H884" s="11">
        <v>1</v>
      </c>
    </row>
    <row r="885" spans="1:8" x14ac:dyDescent="0.2">
      <c r="A885" s="11" t="s">
        <v>129</v>
      </c>
      <c r="B885" s="11" t="s">
        <v>126</v>
      </c>
      <c r="C885" s="12" t="s">
        <v>577</v>
      </c>
      <c r="D885" s="11">
        <v>4157</v>
      </c>
      <c r="E885" s="90" t="s">
        <v>255</v>
      </c>
      <c r="F885" s="90" t="s">
        <v>636</v>
      </c>
      <c r="G885" s="231">
        <v>10.99</v>
      </c>
      <c r="H885" s="11">
        <v>1</v>
      </c>
    </row>
    <row r="886" spans="1:8" x14ac:dyDescent="0.2">
      <c r="A886" s="11" t="s">
        <v>129</v>
      </c>
      <c r="B886" s="11" t="s">
        <v>126</v>
      </c>
      <c r="C886" s="12" t="s">
        <v>577</v>
      </c>
      <c r="D886" s="11">
        <v>4158</v>
      </c>
      <c r="E886" s="90" t="s">
        <v>217</v>
      </c>
      <c r="F886" s="90" t="s">
        <v>638</v>
      </c>
      <c r="G886" s="231">
        <v>2.9</v>
      </c>
      <c r="H886" s="11">
        <v>1</v>
      </c>
    </row>
    <row r="887" spans="1:8" x14ac:dyDescent="0.2">
      <c r="A887" s="11" t="s">
        <v>129</v>
      </c>
      <c r="B887" s="11" t="s">
        <v>126</v>
      </c>
      <c r="C887" s="12" t="s">
        <v>577</v>
      </c>
      <c r="D887" s="11">
        <v>4159</v>
      </c>
      <c r="E887" s="90" t="s">
        <v>255</v>
      </c>
      <c r="F887" s="90" t="s">
        <v>636</v>
      </c>
      <c r="G887" s="231">
        <v>11.09</v>
      </c>
      <c r="H887" s="11">
        <v>1</v>
      </c>
    </row>
    <row r="888" spans="1:8" x14ac:dyDescent="0.2">
      <c r="A888" s="11" t="s">
        <v>129</v>
      </c>
      <c r="B888" s="11" t="s">
        <v>126</v>
      </c>
      <c r="C888" s="12" t="s">
        <v>577</v>
      </c>
      <c r="D888" s="11">
        <v>4160</v>
      </c>
      <c r="E888" s="90" t="s">
        <v>217</v>
      </c>
      <c r="F888" s="90" t="s">
        <v>638</v>
      </c>
      <c r="G888" s="231">
        <v>2.9</v>
      </c>
      <c r="H888" s="11">
        <v>1</v>
      </c>
    </row>
    <row r="889" spans="1:8" x14ac:dyDescent="0.2">
      <c r="A889" s="11" t="s">
        <v>129</v>
      </c>
      <c r="B889" s="11" t="s">
        <v>126</v>
      </c>
      <c r="C889" s="12" t="s">
        <v>577</v>
      </c>
      <c r="D889" s="11">
        <v>4161</v>
      </c>
      <c r="E889" s="90" t="s">
        <v>1122</v>
      </c>
      <c r="F889" s="90" t="s">
        <v>636</v>
      </c>
      <c r="G889" s="231">
        <v>14.6</v>
      </c>
      <c r="H889" s="11">
        <v>4</v>
      </c>
    </row>
    <row r="890" spans="1:8" x14ac:dyDescent="0.2">
      <c r="A890" s="11" t="s">
        <v>129</v>
      </c>
      <c r="B890" s="11" t="s">
        <v>126</v>
      </c>
      <c r="C890" s="12" t="s">
        <v>577</v>
      </c>
      <c r="D890" s="11">
        <v>4162</v>
      </c>
      <c r="E890" s="90" t="s">
        <v>240</v>
      </c>
      <c r="F890" s="90" t="s">
        <v>636</v>
      </c>
      <c r="G890" s="231">
        <v>14.42</v>
      </c>
      <c r="H890" s="11">
        <v>1</v>
      </c>
    </row>
    <row r="891" spans="1:8" x14ac:dyDescent="0.2">
      <c r="A891" s="11" t="s">
        <v>129</v>
      </c>
      <c r="B891" s="11" t="s">
        <v>126</v>
      </c>
      <c r="C891" s="12" t="s">
        <v>577</v>
      </c>
      <c r="D891" s="11">
        <v>4163</v>
      </c>
      <c r="E891" s="90" t="s">
        <v>230</v>
      </c>
      <c r="F891" s="90" t="s">
        <v>636</v>
      </c>
      <c r="G891" s="231">
        <v>16.170000000000002</v>
      </c>
      <c r="H891" s="11">
        <v>1</v>
      </c>
    </row>
    <row r="892" spans="1:8" x14ac:dyDescent="0.2">
      <c r="A892" s="11" t="s">
        <v>129</v>
      </c>
      <c r="B892" s="11" t="s">
        <v>126</v>
      </c>
      <c r="C892" s="12" t="s">
        <v>577</v>
      </c>
      <c r="D892" s="11">
        <v>4164</v>
      </c>
      <c r="E892" s="90" t="s">
        <v>230</v>
      </c>
      <c r="F892" s="90" t="s">
        <v>636</v>
      </c>
      <c r="G892" s="231">
        <v>8</v>
      </c>
      <c r="H892" s="11">
        <v>1</v>
      </c>
    </row>
    <row r="893" spans="1:8" x14ac:dyDescent="0.2">
      <c r="A893" s="11" t="s">
        <v>129</v>
      </c>
      <c r="B893" s="11" t="s">
        <v>126</v>
      </c>
      <c r="C893" s="12" t="s">
        <v>577</v>
      </c>
      <c r="D893" s="11">
        <v>4165</v>
      </c>
      <c r="E893" s="90" t="s">
        <v>10</v>
      </c>
      <c r="F893" s="90" t="s">
        <v>636</v>
      </c>
      <c r="G893" s="231">
        <v>6.82</v>
      </c>
      <c r="H893" s="11">
        <v>13</v>
      </c>
    </row>
    <row r="894" spans="1:8" x14ac:dyDescent="0.2">
      <c r="A894" s="11" t="s">
        <v>129</v>
      </c>
      <c r="B894" s="11" t="s">
        <v>126</v>
      </c>
      <c r="C894" s="12" t="s">
        <v>577</v>
      </c>
      <c r="D894" s="11">
        <v>4166</v>
      </c>
      <c r="E894" s="90" t="s">
        <v>9</v>
      </c>
      <c r="F894" s="90" t="s">
        <v>636</v>
      </c>
      <c r="G894" s="231">
        <v>4.82</v>
      </c>
      <c r="H894" s="11">
        <v>1</v>
      </c>
    </row>
    <row r="895" spans="1:8" x14ac:dyDescent="0.2">
      <c r="A895" s="11" t="s">
        <v>129</v>
      </c>
      <c r="B895" s="11" t="s">
        <v>126</v>
      </c>
      <c r="C895" s="12" t="s">
        <v>577</v>
      </c>
      <c r="D895" s="11">
        <v>4167</v>
      </c>
      <c r="E895" s="90" t="s">
        <v>11</v>
      </c>
      <c r="F895" s="90" t="s">
        <v>638</v>
      </c>
      <c r="G895" s="231">
        <v>3.21</v>
      </c>
      <c r="H895" s="11">
        <v>13</v>
      </c>
    </row>
    <row r="896" spans="1:8" x14ac:dyDescent="0.2">
      <c r="A896" s="11" t="s">
        <v>129</v>
      </c>
      <c r="B896" s="11" t="s">
        <v>126</v>
      </c>
      <c r="C896" s="12" t="s">
        <v>577</v>
      </c>
      <c r="D896" s="11">
        <v>4168</v>
      </c>
      <c r="E896" s="90" t="s">
        <v>11</v>
      </c>
      <c r="F896" s="90" t="s">
        <v>638</v>
      </c>
      <c r="G896" s="231">
        <v>3.19</v>
      </c>
      <c r="H896" s="11">
        <v>13</v>
      </c>
    </row>
    <row r="897" spans="1:9" x14ac:dyDescent="0.2">
      <c r="A897" s="11" t="s">
        <v>129</v>
      </c>
      <c r="B897" s="11" t="s">
        <v>126</v>
      </c>
      <c r="C897" s="12" t="s">
        <v>577</v>
      </c>
      <c r="D897" s="11">
        <v>4169</v>
      </c>
      <c r="E897" s="90" t="s">
        <v>257</v>
      </c>
      <c r="F897" s="90" t="s">
        <v>638</v>
      </c>
      <c r="G897" s="231">
        <v>6.47</v>
      </c>
      <c r="H897" s="11">
        <v>1</v>
      </c>
    </row>
    <row r="898" spans="1:9" x14ac:dyDescent="0.2">
      <c r="A898" s="11" t="s">
        <v>129</v>
      </c>
      <c r="B898" s="11" t="s">
        <v>126</v>
      </c>
      <c r="C898" s="12" t="s">
        <v>577</v>
      </c>
      <c r="D898" s="11">
        <v>4170</v>
      </c>
      <c r="E898" s="90" t="s">
        <v>244</v>
      </c>
      <c r="F898" s="90" t="s">
        <v>636</v>
      </c>
      <c r="G898" s="231">
        <v>6.81</v>
      </c>
      <c r="H898" s="11">
        <v>1</v>
      </c>
    </row>
    <row r="899" spans="1:9" x14ac:dyDescent="0.2">
      <c r="A899" s="11" t="s">
        <v>129</v>
      </c>
      <c r="B899" s="11" t="s">
        <v>126</v>
      </c>
      <c r="C899" s="12" t="s">
        <v>577</v>
      </c>
      <c r="D899" s="11">
        <v>4171</v>
      </c>
      <c r="E899" s="90" t="s">
        <v>12</v>
      </c>
      <c r="F899" s="90" t="s">
        <v>638</v>
      </c>
      <c r="G899" s="231">
        <v>3.24</v>
      </c>
      <c r="H899" s="11">
        <v>12</v>
      </c>
    </row>
    <row r="900" spans="1:9" x14ac:dyDescent="0.2">
      <c r="A900" s="11" t="s">
        <v>129</v>
      </c>
      <c r="B900" s="11" t="s">
        <v>126</v>
      </c>
      <c r="C900" s="12" t="s">
        <v>577</v>
      </c>
      <c r="D900" s="11">
        <v>4172</v>
      </c>
      <c r="E900" s="90" t="s">
        <v>12</v>
      </c>
      <c r="F900" s="90" t="s">
        <v>638</v>
      </c>
      <c r="G900" s="231">
        <v>3.58</v>
      </c>
      <c r="H900" s="11">
        <v>12</v>
      </c>
    </row>
    <row r="901" spans="1:9" x14ac:dyDescent="0.2">
      <c r="A901" s="11" t="s">
        <v>129</v>
      </c>
      <c r="B901" s="11" t="s">
        <v>126</v>
      </c>
      <c r="C901" s="12" t="s">
        <v>577</v>
      </c>
      <c r="D901" s="11">
        <v>4173</v>
      </c>
      <c r="E901" s="90" t="s">
        <v>6</v>
      </c>
      <c r="F901" s="90" t="s">
        <v>636</v>
      </c>
      <c r="G901" s="231">
        <v>27.09</v>
      </c>
      <c r="H901" s="11">
        <v>1</v>
      </c>
    </row>
    <row r="902" spans="1:9" x14ac:dyDescent="0.2">
      <c r="A902" s="11" t="s">
        <v>129</v>
      </c>
      <c r="B902" s="11" t="s">
        <v>126</v>
      </c>
      <c r="C902" s="12" t="s">
        <v>577</v>
      </c>
      <c r="D902" s="11">
        <v>4174</v>
      </c>
      <c r="E902" s="90" t="s">
        <v>6</v>
      </c>
      <c r="F902" s="90" t="s">
        <v>636</v>
      </c>
      <c r="G902" s="231">
        <v>62.16</v>
      </c>
      <c r="H902" s="11">
        <v>1</v>
      </c>
    </row>
    <row r="903" spans="1:9" x14ac:dyDescent="0.2">
      <c r="A903" s="11" t="s">
        <v>129</v>
      </c>
      <c r="B903" s="11" t="s">
        <v>126</v>
      </c>
      <c r="C903" s="12" t="s">
        <v>577</v>
      </c>
      <c r="D903" s="11">
        <v>4175</v>
      </c>
      <c r="E903" s="90" t="s">
        <v>242</v>
      </c>
      <c r="F903" s="90" t="s">
        <v>636</v>
      </c>
      <c r="G903" s="231">
        <v>26.06</v>
      </c>
      <c r="H903" s="11">
        <v>1</v>
      </c>
    </row>
    <row r="904" spans="1:9" x14ac:dyDescent="0.2">
      <c r="A904" s="11" t="s">
        <v>129</v>
      </c>
      <c r="B904" s="11" t="s">
        <v>126</v>
      </c>
      <c r="C904" s="12" t="s">
        <v>577</v>
      </c>
      <c r="D904" s="11">
        <v>4176</v>
      </c>
      <c r="E904" s="90" t="s">
        <v>217</v>
      </c>
      <c r="F904" s="90" t="s">
        <v>638</v>
      </c>
      <c r="G904" s="231">
        <v>3.75</v>
      </c>
      <c r="H904" s="11">
        <v>1</v>
      </c>
    </row>
    <row r="905" spans="1:9" x14ac:dyDescent="0.2">
      <c r="A905" s="11" t="s">
        <v>129</v>
      </c>
      <c r="B905" s="11" t="s">
        <v>126</v>
      </c>
      <c r="C905" s="12" t="s">
        <v>577</v>
      </c>
      <c r="D905" s="11">
        <v>4177</v>
      </c>
      <c r="E905" s="90" t="s">
        <v>242</v>
      </c>
      <c r="F905" s="90" t="s">
        <v>636</v>
      </c>
      <c r="G905" s="231">
        <v>23.27</v>
      </c>
      <c r="H905" s="11">
        <v>1</v>
      </c>
    </row>
    <row r="906" spans="1:9" x14ac:dyDescent="0.2">
      <c r="A906" s="11" t="s">
        <v>129</v>
      </c>
      <c r="B906" s="11" t="s">
        <v>126</v>
      </c>
      <c r="C906" s="12" t="s">
        <v>577</v>
      </c>
      <c r="D906" s="11">
        <v>4178</v>
      </c>
      <c r="E906" s="90" t="s">
        <v>217</v>
      </c>
      <c r="F906" s="90" t="s">
        <v>638</v>
      </c>
      <c r="G906" s="231">
        <v>3.75</v>
      </c>
      <c r="H906" s="11">
        <v>1</v>
      </c>
    </row>
    <row r="907" spans="1:9" x14ac:dyDescent="0.2">
      <c r="A907" s="11" t="s">
        <v>129</v>
      </c>
      <c r="B907" s="11" t="s">
        <v>126</v>
      </c>
      <c r="C907" s="12" t="s">
        <v>577</v>
      </c>
      <c r="D907" s="11">
        <v>4179</v>
      </c>
      <c r="E907" s="90" t="s">
        <v>247</v>
      </c>
      <c r="F907" s="90" t="s">
        <v>636</v>
      </c>
      <c r="G907" s="231">
        <v>32.56</v>
      </c>
      <c r="H907" s="11">
        <v>1</v>
      </c>
    </row>
    <row r="908" spans="1:9" x14ac:dyDescent="0.2">
      <c r="A908" s="11" t="s">
        <v>129</v>
      </c>
      <c r="B908" s="11" t="s">
        <v>126</v>
      </c>
      <c r="C908" s="12" t="s">
        <v>577</v>
      </c>
      <c r="D908" s="11">
        <v>4180</v>
      </c>
      <c r="E908" s="90" t="s">
        <v>217</v>
      </c>
      <c r="F908" s="90" t="s">
        <v>638</v>
      </c>
      <c r="G908" s="231">
        <v>3.75</v>
      </c>
      <c r="H908" s="11">
        <v>1</v>
      </c>
    </row>
    <row r="909" spans="1:9" x14ac:dyDescent="0.2">
      <c r="A909" s="11" t="s">
        <v>129</v>
      </c>
      <c r="B909" s="11" t="s">
        <v>126</v>
      </c>
      <c r="C909" s="12" t="s">
        <v>577</v>
      </c>
      <c r="D909" s="11">
        <v>4181</v>
      </c>
      <c r="E909" s="90" t="s">
        <v>247</v>
      </c>
      <c r="F909" s="90" t="s">
        <v>636</v>
      </c>
      <c r="G909" s="231">
        <v>32.64</v>
      </c>
      <c r="H909" s="11">
        <v>1</v>
      </c>
    </row>
    <row r="910" spans="1:9" x14ac:dyDescent="0.2">
      <c r="A910" s="11" t="s">
        <v>129</v>
      </c>
      <c r="B910" s="11" t="s">
        <v>126</v>
      </c>
      <c r="C910" s="12" t="s">
        <v>577</v>
      </c>
      <c r="D910" s="11">
        <v>4182</v>
      </c>
      <c r="E910" s="90" t="s">
        <v>217</v>
      </c>
      <c r="F910" s="90" t="s">
        <v>638</v>
      </c>
      <c r="G910" s="231">
        <v>3.75</v>
      </c>
      <c r="H910" s="11">
        <v>1</v>
      </c>
    </row>
    <row r="911" spans="1:9" x14ac:dyDescent="0.2">
      <c r="A911" s="11" t="s">
        <v>129</v>
      </c>
      <c r="B911" s="11" t="s">
        <v>126</v>
      </c>
      <c r="C911" s="12" t="s">
        <v>577</v>
      </c>
      <c r="D911" s="11">
        <v>4183</v>
      </c>
      <c r="E911" s="90" t="s">
        <v>247</v>
      </c>
      <c r="F911" s="90" t="s">
        <v>636</v>
      </c>
      <c r="G911" s="231">
        <v>32.619999999999997</v>
      </c>
      <c r="H911" s="11">
        <v>1</v>
      </c>
      <c r="I911" s="3"/>
    </row>
    <row r="912" spans="1:9" x14ac:dyDescent="0.2">
      <c r="A912" s="11" t="s">
        <v>129</v>
      </c>
      <c r="B912" s="11" t="s">
        <v>126</v>
      </c>
      <c r="C912" s="12" t="s">
        <v>577</v>
      </c>
      <c r="D912" s="11">
        <v>4184</v>
      </c>
      <c r="E912" s="90" t="s">
        <v>217</v>
      </c>
      <c r="F912" s="90" t="s">
        <v>638</v>
      </c>
      <c r="G912" s="231">
        <v>3.75</v>
      </c>
      <c r="H912" s="11">
        <v>1</v>
      </c>
    </row>
    <row r="913" spans="1:8" x14ac:dyDescent="0.2">
      <c r="A913" s="11" t="s">
        <v>129</v>
      </c>
      <c r="B913" s="11" t="s">
        <v>126</v>
      </c>
      <c r="C913" s="12" t="s">
        <v>577</v>
      </c>
      <c r="D913" s="11">
        <v>4185</v>
      </c>
      <c r="E913" s="90" t="s">
        <v>247</v>
      </c>
      <c r="F913" s="90" t="s">
        <v>636</v>
      </c>
      <c r="G913" s="231">
        <v>32.54</v>
      </c>
      <c r="H913" s="11">
        <v>1</v>
      </c>
    </row>
    <row r="914" spans="1:8" x14ac:dyDescent="0.2">
      <c r="A914" s="11" t="s">
        <v>129</v>
      </c>
      <c r="B914" s="11" t="s">
        <v>126</v>
      </c>
      <c r="C914" s="12" t="s">
        <v>577</v>
      </c>
      <c r="D914" s="11">
        <v>4186</v>
      </c>
      <c r="E914" s="90" t="s">
        <v>217</v>
      </c>
      <c r="F914" s="90" t="s">
        <v>638</v>
      </c>
      <c r="G914" s="231">
        <v>3.75</v>
      </c>
      <c r="H914" s="11">
        <v>1</v>
      </c>
    </row>
    <row r="915" spans="1:8" x14ac:dyDescent="0.2">
      <c r="A915" s="11" t="s">
        <v>129</v>
      </c>
      <c r="B915" s="11" t="s">
        <v>126</v>
      </c>
      <c r="C915" s="12" t="s">
        <v>577</v>
      </c>
      <c r="D915" s="11">
        <v>4187</v>
      </c>
      <c r="E915" s="90" t="s">
        <v>245</v>
      </c>
      <c r="F915" s="90" t="s">
        <v>636</v>
      </c>
      <c r="G915" s="231">
        <v>35.340000000000003</v>
      </c>
      <c r="H915" s="11">
        <v>1</v>
      </c>
    </row>
    <row r="916" spans="1:8" x14ac:dyDescent="0.2">
      <c r="A916" s="11" t="s">
        <v>129</v>
      </c>
      <c r="B916" s="11" t="s">
        <v>126</v>
      </c>
      <c r="C916" s="12" t="s">
        <v>577</v>
      </c>
      <c r="D916" s="11">
        <v>4188</v>
      </c>
      <c r="E916" s="90" t="s">
        <v>246</v>
      </c>
      <c r="F916" s="90" t="s">
        <v>638</v>
      </c>
      <c r="G916" s="231">
        <v>5.57</v>
      </c>
      <c r="H916" s="11">
        <v>1</v>
      </c>
    </row>
    <row r="917" spans="1:8" x14ac:dyDescent="0.2">
      <c r="A917" s="11" t="s">
        <v>129</v>
      </c>
      <c r="B917" s="11" t="s">
        <v>126</v>
      </c>
      <c r="C917" s="12" t="s">
        <v>577</v>
      </c>
      <c r="D917" s="11">
        <v>4189</v>
      </c>
      <c r="E917" s="90" t="s">
        <v>244</v>
      </c>
      <c r="F917" s="90" t="s">
        <v>636</v>
      </c>
      <c r="G917" s="231">
        <v>9.3699999999999992</v>
      </c>
      <c r="H917" s="11">
        <v>1</v>
      </c>
    </row>
    <row r="918" spans="1:8" x14ac:dyDescent="0.2">
      <c r="A918" s="11" t="s">
        <v>129</v>
      </c>
      <c r="B918" s="11" t="s">
        <v>126</v>
      </c>
      <c r="C918" s="12" t="s">
        <v>577</v>
      </c>
      <c r="D918" s="11">
        <v>4190</v>
      </c>
      <c r="E918" s="90" t="s">
        <v>243</v>
      </c>
      <c r="F918" s="90" t="s">
        <v>638</v>
      </c>
      <c r="G918" s="231">
        <v>24.02</v>
      </c>
      <c r="H918" s="11">
        <v>1</v>
      </c>
    </row>
    <row r="919" spans="1:8" x14ac:dyDescent="0.2">
      <c r="A919" s="11" t="s">
        <v>129</v>
      </c>
      <c r="B919" s="11" t="s">
        <v>126</v>
      </c>
      <c r="C919" s="12" t="s">
        <v>577</v>
      </c>
      <c r="D919" s="11">
        <v>4191</v>
      </c>
      <c r="E919" s="90" t="s">
        <v>44</v>
      </c>
      <c r="F919" s="90" t="s">
        <v>638</v>
      </c>
      <c r="G919" s="231">
        <v>10.41</v>
      </c>
      <c r="H919" s="11">
        <v>1</v>
      </c>
    </row>
    <row r="920" spans="1:8" x14ac:dyDescent="0.2">
      <c r="A920" s="11" t="s">
        <v>129</v>
      </c>
      <c r="B920" s="11" t="s">
        <v>126</v>
      </c>
      <c r="C920" s="12" t="s">
        <v>577</v>
      </c>
      <c r="D920" s="11">
        <v>4192</v>
      </c>
      <c r="E920" s="90" t="s">
        <v>274</v>
      </c>
      <c r="F920" s="90" t="s">
        <v>636</v>
      </c>
      <c r="G920" s="231">
        <v>19.57</v>
      </c>
      <c r="H920" s="11">
        <v>4</v>
      </c>
    </row>
    <row r="921" spans="1:8" x14ac:dyDescent="0.2">
      <c r="A921" s="11" t="s">
        <v>129</v>
      </c>
      <c r="B921" s="11" t="s">
        <v>126</v>
      </c>
      <c r="C921" s="12" t="s">
        <v>577</v>
      </c>
      <c r="D921" s="11">
        <v>4193</v>
      </c>
      <c r="E921" s="90" t="s">
        <v>217</v>
      </c>
      <c r="F921" s="90" t="s">
        <v>638</v>
      </c>
      <c r="G921" s="231">
        <v>2.9</v>
      </c>
      <c r="H921" s="11">
        <v>4</v>
      </c>
    </row>
    <row r="922" spans="1:8" x14ac:dyDescent="0.2">
      <c r="A922" s="11" t="s">
        <v>129</v>
      </c>
      <c r="B922" s="11" t="s">
        <v>126</v>
      </c>
      <c r="C922" s="12" t="s">
        <v>577</v>
      </c>
      <c r="D922" s="11">
        <v>4194</v>
      </c>
      <c r="E922" s="90" t="s">
        <v>690</v>
      </c>
      <c r="F922" s="90" t="s">
        <v>636</v>
      </c>
      <c r="G922" s="231">
        <v>17.04</v>
      </c>
      <c r="H922" s="11">
        <v>1</v>
      </c>
    </row>
    <row r="923" spans="1:8" x14ac:dyDescent="0.2">
      <c r="A923" s="11" t="s">
        <v>129</v>
      </c>
      <c r="B923" s="11" t="s">
        <v>126</v>
      </c>
      <c r="C923" s="12" t="s">
        <v>577</v>
      </c>
      <c r="D923" s="11">
        <v>4195</v>
      </c>
      <c r="E923" s="90" t="s">
        <v>217</v>
      </c>
      <c r="F923" s="90" t="s">
        <v>638</v>
      </c>
      <c r="G923" s="231">
        <v>2.9</v>
      </c>
      <c r="H923" s="11">
        <v>1</v>
      </c>
    </row>
    <row r="924" spans="1:8" x14ac:dyDescent="0.2">
      <c r="A924" s="11" t="s">
        <v>129</v>
      </c>
      <c r="B924" s="11" t="s">
        <v>126</v>
      </c>
      <c r="C924" s="12" t="s">
        <v>577</v>
      </c>
      <c r="D924" s="11">
        <v>4196</v>
      </c>
      <c r="E924" s="90" t="s">
        <v>241</v>
      </c>
      <c r="F924" s="90" t="s">
        <v>636</v>
      </c>
      <c r="G924" s="231">
        <v>21.5</v>
      </c>
      <c r="H924" s="11">
        <v>4</v>
      </c>
    </row>
    <row r="925" spans="1:8" x14ac:dyDescent="0.2">
      <c r="A925" s="11" t="s">
        <v>129</v>
      </c>
      <c r="B925" s="11" t="s">
        <v>126</v>
      </c>
      <c r="C925" s="12" t="s">
        <v>577</v>
      </c>
      <c r="D925" s="11">
        <v>4197</v>
      </c>
      <c r="E925" s="90" t="s">
        <v>11</v>
      </c>
      <c r="F925" s="90" t="s">
        <v>638</v>
      </c>
      <c r="G925" s="231">
        <v>3.52</v>
      </c>
      <c r="H925" s="11">
        <v>13</v>
      </c>
    </row>
    <row r="926" spans="1:8" x14ac:dyDescent="0.2">
      <c r="A926" s="11" t="s">
        <v>129</v>
      </c>
      <c r="B926" s="11" t="s">
        <v>126</v>
      </c>
      <c r="C926" s="12" t="s">
        <v>577</v>
      </c>
      <c r="D926" s="11">
        <v>4198</v>
      </c>
      <c r="E926" s="90" t="s">
        <v>11</v>
      </c>
      <c r="F926" s="90" t="s">
        <v>638</v>
      </c>
      <c r="G926" s="231">
        <v>3.62</v>
      </c>
      <c r="H926" s="11">
        <v>13</v>
      </c>
    </row>
    <row r="927" spans="1:8" x14ac:dyDescent="0.2">
      <c r="A927" s="11" t="s">
        <v>129</v>
      </c>
      <c r="B927" s="11" t="s">
        <v>126</v>
      </c>
      <c r="C927" s="12" t="s">
        <v>577</v>
      </c>
      <c r="D927" s="11">
        <v>4199</v>
      </c>
      <c r="E927" s="90" t="s">
        <v>230</v>
      </c>
      <c r="F927" s="90" t="s">
        <v>636</v>
      </c>
      <c r="G927" s="231">
        <v>21.5</v>
      </c>
      <c r="H927" s="11">
        <v>1</v>
      </c>
    </row>
    <row r="928" spans="1:8" x14ac:dyDescent="0.2">
      <c r="A928" s="11" t="s">
        <v>129</v>
      </c>
      <c r="B928" s="11" t="s">
        <v>126</v>
      </c>
      <c r="C928" s="12" t="s">
        <v>577</v>
      </c>
      <c r="D928" s="11">
        <v>4200</v>
      </c>
      <c r="E928" s="90" t="s">
        <v>9</v>
      </c>
      <c r="F928" s="90" t="s">
        <v>636</v>
      </c>
      <c r="G928" s="231">
        <v>10.24</v>
      </c>
      <c r="H928" s="11">
        <v>1</v>
      </c>
    </row>
    <row r="929" spans="1:8" x14ac:dyDescent="0.2">
      <c r="A929" s="11" t="s">
        <v>129</v>
      </c>
      <c r="B929" s="11" t="s">
        <v>126</v>
      </c>
      <c r="C929" s="12" t="s">
        <v>577</v>
      </c>
      <c r="D929" s="11">
        <v>4201</v>
      </c>
      <c r="E929" s="90" t="s">
        <v>10</v>
      </c>
      <c r="F929" s="90" t="s">
        <v>636</v>
      </c>
      <c r="G929" s="231">
        <v>9.4499999999999993</v>
      </c>
      <c r="H929" s="11">
        <v>13</v>
      </c>
    </row>
    <row r="930" spans="1:8" x14ac:dyDescent="0.2">
      <c r="A930" s="11" t="s">
        <v>129</v>
      </c>
      <c r="B930" s="11" t="s">
        <v>126</v>
      </c>
      <c r="C930" s="12" t="s">
        <v>577</v>
      </c>
      <c r="D930" s="11">
        <v>4202</v>
      </c>
      <c r="E930" s="90" t="s">
        <v>230</v>
      </c>
      <c r="F930" s="90" t="s">
        <v>636</v>
      </c>
      <c r="G930" s="231">
        <v>10.34</v>
      </c>
      <c r="H930" s="11">
        <v>1</v>
      </c>
    </row>
    <row r="931" spans="1:8" x14ac:dyDescent="0.2">
      <c r="A931" s="11" t="s">
        <v>129</v>
      </c>
      <c r="B931" s="11" t="s">
        <v>126</v>
      </c>
      <c r="C931" s="12" t="s">
        <v>577</v>
      </c>
      <c r="D931" s="11">
        <v>4203</v>
      </c>
      <c r="E931" s="90" t="s">
        <v>240</v>
      </c>
      <c r="F931" s="90" t="s">
        <v>636</v>
      </c>
      <c r="G931" s="231">
        <v>18.13</v>
      </c>
      <c r="H931" s="11">
        <v>1</v>
      </c>
    </row>
    <row r="932" spans="1:8" x14ac:dyDescent="0.2">
      <c r="A932" s="11" t="s">
        <v>129</v>
      </c>
      <c r="B932" s="11" t="s">
        <v>126</v>
      </c>
      <c r="C932" s="12" t="s">
        <v>577</v>
      </c>
      <c r="D932" s="11">
        <v>4204</v>
      </c>
      <c r="E932" s="90" t="s">
        <v>264</v>
      </c>
      <c r="F932" s="90" t="s">
        <v>636</v>
      </c>
      <c r="G932" s="231">
        <v>22.92</v>
      </c>
      <c r="H932" s="11">
        <v>1</v>
      </c>
    </row>
    <row r="933" spans="1:8" x14ac:dyDescent="0.2">
      <c r="A933" s="11" t="s">
        <v>129</v>
      </c>
      <c r="B933" s="11" t="s">
        <v>126</v>
      </c>
      <c r="C933" s="12" t="s">
        <v>577</v>
      </c>
      <c r="D933" s="11">
        <v>4205</v>
      </c>
      <c r="E933" s="90" t="s">
        <v>265</v>
      </c>
      <c r="F933" s="90" t="s">
        <v>638</v>
      </c>
      <c r="G933" s="231">
        <v>5.47</v>
      </c>
      <c r="H933" s="11">
        <v>1</v>
      </c>
    </row>
    <row r="934" spans="1:8" x14ac:dyDescent="0.2">
      <c r="A934" s="11" t="s">
        <v>129</v>
      </c>
      <c r="B934" s="11" t="s">
        <v>126</v>
      </c>
      <c r="C934" s="12" t="s">
        <v>567</v>
      </c>
      <c r="D934" s="11">
        <v>4206</v>
      </c>
      <c r="E934" s="90" t="s">
        <v>6</v>
      </c>
      <c r="F934" s="90" t="s">
        <v>636</v>
      </c>
      <c r="G934" s="231">
        <v>39.26</v>
      </c>
      <c r="H934" s="11">
        <v>6</v>
      </c>
    </row>
    <row r="935" spans="1:8" x14ac:dyDescent="0.2">
      <c r="A935" s="11" t="s">
        <v>129</v>
      </c>
      <c r="B935" s="11" t="s">
        <v>126</v>
      </c>
      <c r="C935" s="12" t="s">
        <v>577</v>
      </c>
      <c r="D935" s="11">
        <v>4209</v>
      </c>
      <c r="E935" s="90" t="s">
        <v>253</v>
      </c>
      <c r="F935" s="90" t="s">
        <v>638</v>
      </c>
      <c r="G935" s="231">
        <v>23.11</v>
      </c>
      <c r="H935" s="11">
        <v>11</v>
      </c>
    </row>
    <row r="936" spans="1:8" x14ac:dyDescent="0.2">
      <c r="A936" s="11" t="s">
        <v>129</v>
      </c>
      <c r="B936" s="11" t="s">
        <v>126</v>
      </c>
      <c r="C936" s="12" t="s">
        <v>577</v>
      </c>
      <c r="D936" s="11">
        <v>4210</v>
      </c>
      <c r="E936" s="90" t="s">
        <v>253</v>
      </c>
      <c r="F936" s="90" t="s">
        <v>638</v>
      </c>
      <c r="G936" s="231">
        <v>23.11</v>
      </c>
      <c r="H936" s="11">
        <v>11</v>
      </c>
    </row>
    <row r="937" spans="1:8" x14ac:dyDescent="0.2">
      <c r="A937" s="11" t="s">
        <v>129</v>
      </c>
      <c r="B937" s="11" t="s">
        <v>126</v>
      </c>
      <c r="C937" s="12" t="s">
        <v>567</v>
      </c>
      <c r="D937" s="11" t="s">
        <v>196</v>
      </c>
      <c r="E937" s="90" t="s">
        <v>197</v>
      </c>
      <c r="F937" s="90" t="s">
        <v>638</v>
      </c>
      <c r="G937" s="231">
        <v>13.73</v>
      </c>
      <c r="H937" s="11">
        <v>6</v>
      </c>
    </row>
    <row r="938" spans="1:8" x14ac:dyDescent="0.2">
      <c r="A938" s="11" t="s">
        <v>129</v>
      </c>
      <c r="B938" s="11" t="s">
        <v>126</v>
      </c>
      <c r="C938" s="12" t="s">
        <v>567</v>
      </c>
      <c r="D938" s="11" t="s">
        <v>198</v>
      </c>
      <c r="E938" s="90" t="s">
        <v>236</v>
      </c>
      <c r="F938" s="90" t="s">
        <v>638</v>
      </c>
      <c r="G938" s="231">
        <v>13.59</v>
      </c>
      <c r="H938" s="11">
        <v>6</v>
      </c>
    </row>
    <row r="939" spans="1:8" x14ac:dyDescent="0.2">
      <c r="A939" s="11" t="s">
        <v>129</v>
      </c>
      <c r="B939" s="11" t="s">
        <v>126</v>
      </c>
      <c r="C939" s="12" t="s">
        <v>567</v>
      </c>
      <c r="D939" s="11" t="s">
        <v>199</v>
      </c>
      <c r="E939" s="90" t="s">
        <v>200</v>
      </c>
      <c r="F939" s="90" t="s">
        <v>638</v>
      </c>
      <c r="G939" s="231">
        <v>13.23</v>
      </c>
      <c r="H939" s="11">
        <v>6</v>
      </c>
    </row>
    <row r="940" spans="1:8" x14ac:dyDescent="0.2">
      <c r="A940" s="11" t="s">
        <v>129</v>
      </c>
      <c r="B940" s="11" t="s">
        <v>126</v>
      </c>
      <c r="C940" s="12" t="s">
        <v>567</v>
      </c>
      <c r="D940" s="11" t="s">
        <v>201</v>
      </c>
      <c r="E940" s="90" t="s">
        <v>202</v>
      </c>
      <c r="F940" s="90" t="s">
        <v>638</v>
      </c>
      <c r="G940" s="231">
        <v>27.41</v>
      </c>
      <c r="H940" s="11">
        <v>6</v>
      </c>
    </row>
    <row r="941" spans="1:8" x14ac:dyDescent="0.2">
      <c r="A941" s="11" t="s">
        <v>129</v>
      </c>
      <c r="B941" s="11" t="s">
        <v>126</v>
      </c>
      <c r="C941" s="12" t="s">
        <v>567</v>
      </c>
      <c r="D941" s="11" t="s">
        <v>203</v>
      </c>
      <c r="E941" s="90" t="s">
        <v>204</v>
      </c>
      <c r="F941" s="90" t="s">
        <v>638</v>
      </c>
      <c r="G941" s="231">
        <v>27.41</v>
      </c>
      <c r="H941" s="11">
        <v>6</v>
      </c>
    </row>
    <row r="942" spans="1:8" x14ac:dyDescent="0.2">
      <c r="A942" s="11" t="s">
        <v>129</v>
      </c>
      <c r="B942" s="11" t="s">
        <v>126</v>
      </c>
      <c r="C942" s="12" t="s">
        <v>567</v>
      </c>
      <c r="D942" s="11" t="s">
        <v>205</v>
      </c>
      <c r="E942" s="90" t="s">
        <v>206</v>
      </c>
      <c r="F942" s="90" t="s">
        <v>638</v>
      </c>
      <c r="G942" s="231">
        <v>26.83</v>
      </c>
      <c r="H942" s="11">
        <v>6</v>
      </c>
    </row>
    <row r="943" spans="1:8" x14ac:dyDescent="0.2">
      <c r="A943" s="11" t="s">
        <v>129</v>
      </c>
      <c r="B943" s="11" t="s">
        <v>126</v>
      </c>
      <c r="C943" s="12" t="s">
        <v>567</v>
      </c>
      <c r="D943" s="11" t="s">
        <v>207</v>
      </c>
      <c r="E943" s="90" t="s">
        <v>208</v>
      </c>
      <c r="F943" s="90" t="s">
        <v>638</v>
      </c>
      <c r="G943" s="231">
        <v>20.260000000000002</v>
      </c>
      <c r="H943" s="11">
        <v>6</v>
      </c>
    </row>
    <row r="944" spans="1:8" x14ac:dyDescent="0.2">
      <c r="A944" s="11" t="s">
        <v>129</v>
      </c>
      <c r="B944" s="11" t="s">
        <v>266</v>
      </c>
      <c r="C944" s="12" t="s">
        <v>567</v>
      </c>
      <c r="D944" s="11">
        <v>5100</v>
      </c>
      <c r="E944" s="90" t="s">
        <v>130</v>
      </c>
      <c r="F944" s="90" t="s">
        <v>636</v>
      </c>
      <c r="G944" s="231">
        <v>70.8</v>
      </c>
      <c r="H944" s="11">
        <v>6</v>
      </c>
    </row>
    <row r="945" spans="1:8" x14ac:dyDescent="0.2">
      <c r="A945" s="11" t="s">
        <v>129</v>
      </c>
      <c r="B945" s="11" t="s">
        <v>266</v>
      </c>
      <c r="C945" s="12" t="s">
        <v>578</v>
      </c>
      <c r="D945" s="11">
        <v>5101</v>
      </c>
      <c r="E945" s="90" t="s">
        <v>6</v>
      </c>
      <c r="F945" s="90" t="s">
        <v>636</v>
      </c>
      <c r="G945" s="231">
        <v>33.17</v>
      </c>
      <c r="H945" s="11">
        <v>6</v>
      </c>
    </row>
    <row r="946" spans="1:8" x14ac:dyDescent="0.2">
      <c r="A946" s="11" t="s">
        <v>129</v>
      </c>
      <c r="B946" s="11" t="s">
        <v>266</v>
      </c>
      <c r="C946" s="12" t="s">
        <v>578</v>
      </c>
      <c r="D946" s="11">
        <v>5102</v>
      </c>
      <c r="E946" s="90" t="s">
        <v>6</v>
      </c>
      <c r="F946" s="90" t="s">
        <v>636</v>
      </c>
      <c r="G946" s="231">
        <v>59.57</v>
      </c>
      <c r="H946" s="11">
        <v>6</v>
      </c>
    </row>
    <row r="947" spans="1:8" x14ac:dyDescent="0.2">
      <c r="A947" s="11" t="s">
        <v>129</v>
      </c>
      <c r="B947" s="11" t="s">
        <v>266</v>
      </c>
      <c r="C947" s="12" t="s">
        <v>578</v>
      </c>
      <c r="D947" s="11">
        <v>5103</v>
      </c>
      <c r="E947" s="90" t="s">
        <v>127</v>
      </c>
      <c r="F947" s="90" t="s">
        <v>638</v>
      </c>
      <c r="G947" s="231">
        <v>8.48</v>
      </c>
      <c r="H947" s="11">
        <v>1</v>
      </c>
    </row>
    <row r="948" spans="1:8" x14ac:dyDescent="0.2">
      <c r="A948" s="11" t="s">
        <v>129</v>
      </c>
      <c r="B948" s="11" t="s">
        <v>266</v>
      </c>
      <c r="C948" s="12" t="s">
        <v>578</v>
      </c>
      <c r="D948" s="11">
        <v>5104</v>
      </c>
      <c r="E948" s="90" t="s">
        <v>239</v>
      </c>
      <c r="F948" s="90" t="s">
        <v>636</v>
      </c>
      <c r="G948" s="231">
        <v>35.479999999999997</v>
      </c>
      <c r="H948" s="11">
        <v>1</v>
      </c>
    </row>
    <row r="949" spans="1:8" x14ac:dyDescent="0.2">
      <c r="A949" s="11" t="s">
        <v>129</v>
      </c>
      <c r="B949" s="11" t="s">
        <v>266</v>
      </c>
      <c r="C949" s="12" t="s">
        <v>578</v>
      </c>
      <c r="D949" s="11">
        <v>5105</v>
      </c>
      <c r="E949" s="90" t="s">
        <v>240</v>
      </c>
      <c r="F949" s="90" t="s">
        <v>636</v>
      </c>
      <c r="G949" s="231">
        <v>22.28</v>
      </c>
      <c r="H949" s="11">
        <v>1</v>
      </c>
    </row>
    <row r="950" spans="1:8" x14ac:dyDescent="0.2">
      <c r="A950" s="11" t="s">
        <v>129</v>
      </c>
      <c r="B950" s="11" t="s">
        <v>266</v>
      </c>
      <c r="C950" s="12" t="s">
        <v>578</v>
      </c>
      <c r="D950" s="11">
        <v>5106</v>
      </c>
      <c r="E950" s="90" t="s">
        <v>230</v>
      </c>
      <c r="F950" s="90" t="s">
        <v>636</v>
      </c>
      <c r="G950" s="231">
        <v>21.21</v>
      </c>
      <c r="H950" s="11">
        <v>1</v>
      </c>
    </row>
    <row r="951" spans="1:8" x14ac:dyDescent="0.2">
      <c r="A951" s="11" t="s">
        <v>129</v>
      </c>
      <c r="B951" s="11" t="s">
        <v>266</v>
      </c>
      <c r="C951" s="12" t="s">
        <v>578</v>
      </c>
      <c r="D951" s="11">
        <v>5107</v>
      </c>
      <c r="E951" s="90" t="s">
        <v>250</v>
      </c>
      <c r="F951" s="90" t="s">
        <v>636</v>
      </c>
      <c r="G951" s="231">
        <v>10.53</v>
      </c>
      <c r="H951" s="11">
        <v>4</v>
      </c>
    </row>
    <row r="952" spans="1:8" x14ac:dyDescent="0.2">
      <c r="A952" s="11" t="s">
        <v>129</v>
      </c>
      <c r="B952" s="11" t="s">
        <v>266</v>
      </c>
      <c r="C952" s="12" t="s">
        <v>578</v>
      </c>
      <c r="D952" s="11">
        <v>5108</v>
      </c>
      <c r="E952" s="90" t="s">
        <v>10</v>
      </c>
      <c r="F952" s="90" t="s">
        <v>636</v>
      </c>
      <c r="G952" s="231">
        <v>9.58</v>
      </c>
      <c r="H952" s="11">
        <v>13</v>
      </c>
    </row>
    <row r="953" spans="1:8" x14ac:dyDescent="0.2">
      <c r="A953" s="11" t="s">
        <v>129</v>
      </c>
      <c r="B953" s="11" t="s">
        <v>266</v>
      </c>
      <c r="C953" s="12" t="s">
        <v>578</v>
      </c>
      <c r="D953" s="11">
        <v>5110</v>
      </c>
      <c r="E953" s="90" t="s">
        <v>1140</v>
      </c>
      <c r="F953" s="90" t="s">
        <v>638</v>
      </c>
      <c r="G953" s="231">
        <v>3.62</v>
      </c>
      <c r="H953" s="11">
        <v>13</v>
      </c>
    </row>
    <row r="954" spans="1:8" x14ac:dyDescent="0.2">
      <c r="A954" s="11" t="s">
        <v>129</v>
      </c>
      <c r="B954" s="11" t="s">
        <v>266</v>
      </c>
      <c r="C954" s="12" t="s">
        <v>578</v>
      </c>
      <c r="D954" s="11">
        <v>5111</v>
      </c>
      <c r="E954" s="90" t="s">
        <v>11</v>
      </c>
      <c r="F954" s="90" t="s">
        <v>638</v>
      </c>
      <c r="G954" s="231">
        <v>3.51</v>
      </c>
      <c r="H954" s="11">
        <v>13</v>
      </c>
    </row>
    <row r="955" spans="1:8" x14ac:dyDescent="0.2">
      <c r="A955" s="11" t="s">
        <v>129</v>
      </c>
      <c r="B955" s="11" t="s">
        <v>266</v>
      </c>
      <c r="C955" s="12" t="s">
        <v>578</v>
      </c>
      <c r="D955" s="11">
        <v>5112</v>
      </c>
      <c r="E955" s="90" t="s">
        <v>241</v>
      </c>
      <c r="F955" s="90" t="s">
        <v>636</v>
      </c>
      <c r="G955" s="231">
        <v>21.43</v>
      </c>
      <c r="H955" s="11">
        <v>4</v>
      </c>
    </row>
    <row r="956" spans="1:8" x14ac:dyDescent="0.2">
      <c r="A956" s="11" t="s">
        <v>129</v>
      </c>
      <c r="B956" s="11" t="s">
        <v>266</v>
      </c>
      <c r="C956" s="12" t="s">
        <v>578</v>
      </c>
      <c r="D956" s="11">
        <v>5113</v>
      </c>
      <c r="E956" s="90" t="s">
        <v>259</v>
      </c>
      <c r="F956" s="90" t="s">
        <v>636</v>
      </c>
      <c r="G956" s="231">
        <v>7.66</v>
      </c>
      <c r="H956" s="11">
        <v>5</v>
      </c>
    </row>
    <row r="957" spans="1:8" x14ac:dyDescent="0.2">
      <c r="A957" s="11" t="s">
        <v>129</v>
      </c>
      <c r="B957" s="11" t="s">
        <v>266</v>
      </c>
      <c r="C957" s="12" t="s">
        <v>578</v>
      </c>
      <c r="D957" s="11">
        <v>5114</v>
      </c>
      <c r="E957" s="90" t="s">
        <v>230</v>
      </c>
      <c r="F957" s="90" t="s">
        <v>636</v>
      </c>
      <c r="G957" s="231">
        <v>8.86</v>
      </c>
      <c r="H957" s="11">
        <v>5</v>
      </c>
    </row>
    <row r="958" spans="1:8" x14ac:dyDescent="0.2">
      <c r="A958" s="11" t="s">
        <v>129</v>
      </c>
      <c r="B958" s="11" t="s">
        <v>266</v>
      </c>
      <c r="C958" s="12" t="s">
        <v>578</v>
      </c>
      <c r="D958" s="11">
        <v>5115</v>
      </c>
      <c r="E958" s="90" t="s">
        <v>267</v>
      </c>
      <c r="F958" s="90" t="s">
        <v>636</v>
      </c>
      <c r="G958" s="231">
        <v>26.78</v>
      </c>
      <c r="H958" s="11">
        <v>5</v>
      </c>
    </row>
    <row r="959" spans="1:8" x14ac:dyDescent="0.2">
      <c r="A959" s="11" t="s">
        <v>129</v>
      </c>
      <c r="B959" s="11" t="s">
        <v>266</v>
      </c>
      <c r="C959" s="12" t="s">
        <v>578</v>
      </c>
      <c r="D959" s="11">
        <v>5117</v>
      </c>
      <c r="E959" s="90" t="s">
        <v>44</v>
      </c>
      <c r="F959" s="90" t="s">
        <v>638</v>
      </c>
      <c r="G959" s="231">
        <v>11.34</v>
      </c>
      <c r="H959" s="11">
        <v>1</v>
      </c>
    </row>
    <row r="960" spans="1:8" x14ac:dyDescent="0.2">
      <c r="A960" s="11" t="s">
        <v>129</v>
      </c>
      <c r="B960" s="11" t="s">
        <v>266</v>
      </c>
      <c r="C960" s="12" t="s">
        <v>578</v>
      </c>
      <c r="D960" s="11">
        <v>5118</v>
      </c>
      <c r="E960" s="90" t="s">
        <v>243</v>
      </c>
      <c r="F960" s="90" t="s">
        <v>638</v>
      </c>
      <c r="G960" s="231">
        <v>24.02</v>
      </c>
      <c r="H960" s="11">
        <v>1</v>
      </c>
    </row>
    <row r="961" spans="1:8" x14ac:dyDescent="0.2">
      <c r="A961" s="11" t="s">
        <v>129</v>
      </c>
      <c r="B961" s="11" t="s">
        <v>266</v>
      </c>
      <c r="C961" s="12" t="s">
        <v>578</v>
      </c>
      <c r="D961" s="11">
        <v>5119</v>
      </c>
      <c r="E961" s="90" t="s">
        <v>244</v>
      </c>
      <c r="F961" s="90" t="s">
        <v>636</v>
      </c>
      <c r="G961" s="231">
        <v>9.2799999999999994</v>
      </c>
      <c r="H961" s="11">
        <v>1</v>
      </c>
    </row>
    <row r="962" spans="1:8" x14ac:dyDescent="0.2">
      <c r="A962" s="11" t="s">
        <v>129</v>
      </c>
      <c r="B962" s="11" t="s">
        <v>266</v>
      </c>
      <c r="C962" s="12" t="s">
        <v>578</v>
      </c>
      <c r="D962" s="11">
        <v>5120</v>
      </c>
      <c r="E962" s="90" t="s">
        <v>245</v>
      </c>
      <c r="F962" s="90" t="s">
        <v>636</v>
      </c>
      <c r="G962" s="231">
        <v>35.36</v>
      </c>
      <c r="H962" s="11">
        <v>1</v>
      </c>
    </row>
    <row r="963" spans="1:8" x14ac:dyDescent="0.2">
      <c r="A963" s="11" t="s">
        <v>129</v>
      </c>
      <c r="B963" s="11" t="s">
        <v>266</v>
      </c>
      <c r="C963" s="12" t="s">
        <v>578</v>
      </c>
      <c r="D963" s="11">
        <v>5121</v>
      </c>
      <c r="E963" s="90" t="s">
        <v>246</v>
      </c>
      <c r="F963" s="90" t="s">
        <v>638</v>
      </c>
      <c r="G963" s="231">
        <v>5.57</v>
      </c>
      <c r="H963" s="11">
        <v>1</v>
      </c>
    </row>
    <row r="964" spans="1:8" x14ac:dyDescent="0.2">
      <c r="A964" s="11" t="s">
        <v>129</v>
      </c>
      <c r="B964" s="11" t="s">
        <v>266</v>
      </c>
      <c r="C964" s="12" t="s">
        <v>578</v>
      </c>
      <c r="D964" s="11">
        <v>5122</v>
      </c>
      <c r="E964" s="90" t="s">
        <v>247</v>
      </c>
      <c r="F964" s="90" t="s">
        <v>636</v>
      </c>
      <c r="G964" s="231">
        <v>34.21</v>
      </c>
      <c r="H964" s="11">
        <v>1</v>
      </c>
    </row>
    <row r="965" spans="1:8" x14ac:dyDescent="0.2">
      <c r="A965" s="11" t="s">
        <v>129</v>
      </c>
      <c r="B965" s="11" t="s">
        <v>266</v>
      </c>
      <c r="C965" s="12" t="s">
        <v>578</v>
      </c>
      <c r="D965" s="11">
        <v>5123</v>
      </c>
      <c r="E965" s="90" t="s">
        <v>217</v>
      </c>
      <c r="F965" s="90" t="s">
        <v>638</v>
      </c>
      <c r="G965" s="231">
        <v>4.4400000000000004</v>
      </c>
      <c r="H965" s="11">
        <v>1</v>
      </c>
    </row>
    <row r="966" spans="1:8" x14ac:dyDescent="0.2">
      <c r="A966" s="11" t="s">
        <v>129</v>
      </c>
      <c r="B966" s="11" t="s">
        <v>266</v>
      </c>
      <c r="C966" s="12" t="s">
        <v>578</v>
      </c>
      <c r="D966" s="11">
        <v>5124</v>
      </c>
      <c r="E966" s="90" t="s">
        <v>247</v>
      </c>
      <c r="F966" s="90" t="s">
        <v>636</v>
      </c>
      <c r="G966" s="231">
        <v>34.21</v>
      </c>
      <c r="H966" s="11">
        <v>1</v>
      </c>
    </row>
    <row r="967" spans="1:8" x14ac:dyDescent="0.2">
      <c r="A967" s="11" t="s">
        <v>129</v>
      </c>
      <c r="B967" s="11" t="s">
        <v>266</v>
      </c>
      <c r="C967" s="12" t="s">
        <v>578</v>
      </c>
      <c r="D967" s="11">
        <v>5125</v>
      </c>
      <c r="E967" s="90" t="s">
        <v>217</v>
      </c>
      <c r="F967" s="90" t="s">
        <v>638</v>
      </c>
      <c r="G967" s="231">
        <v>4.4400000000000004</v>
      </c>
      <c r="H967" s="11">
        <v>1</v>
      </c>
    </row>
    <row r="968" spans="1:8" x14ac:dyDescent="0.2">
      <c r="A968" s="11" t="s">
        <v>129</v>
      </c>
      <c r="B968" s="11" t="s">
        <v>266</v>
      </c>
      <c r="C968" s="12" t="s">
        <v>578</v>
      </c>
      <c r="D968" s="11">
        <v>5126</v>
      </c>
      <c r="E968" s="90" t="s">
        <v>247</v>
      </c>
      <c r="F968" s="90" t="s">
        <v>636</v>
      </c>
      <c r="G968" s="231">
        <v>31.84</v>
      </c>
      <c r="H968" s="11">
        <v>1</v>
      </c>
    </row>
    <row r="969" spans="1:8" x14ac:dyDescent="0.2">
      <c r="A969" s="11" t="s">
        <v>129</v>
      </c>
      <c r="B969" s="11" t="s">
        <v>266</v>
      </c>
      <c r="C969" s="12" t="s">
        <v>578</v>
      </c>
      <c r="D969" s="11">
        <v>5127</v>
      </c>
      <c r="E969" s="90" t="s">
        <v>217</v>
      </c>
      <c r="F969" s="90" t="s">
        <v>638</v>
      </c>
      <c r="G969" s="231">
        <v>4.4400000000000004</v>
      </c>
      <c r="H969" s="11">
        <v>1</v>
      </c>
    </row>
    <row r="970" spans="1:8" x14ac:dyDescent="0.2">
      <c r="A970" s="11" t="s">
        <v>129</v>
      </c>
      <c r="B970" s="11" t="s">
        <v>266</v>
      </c>
      <c r="C970" s="12" t="s">
        <v>578</v>
      </c>
      <c r="D970" s="11">
        <v>5128</v>
      </c>
      <c r="E970" s="90" t="s">
        <v>247</v>
      </c>
      <c r="F970" s="90" t="s">
        <v>636</v>
      </c>
      <c r="G970" s="231">
        <v>31.82</v>
      </c>
      <c r="H970" s="11">
        <v>1</v>
      </c>
    </row>
    <row r="971" spans="1:8" x14ac:dyDescent="0.2">
      <c r="A971" s="11" t="s">
        <v>129</v>
      </c>
      <c r="B971" s="11" t="s">
        <v>266</v>
      </c>
      <c r="C971" s="12" t="s">
        <v>578</v>
      </c>
      <c r="D971" s="11">
        <v>5129</v>
      </c>
      <c r="E971" s="90" t="s">
        <v>217</v>
      </c>
      <c r="F971" s="90" t="s">
        <v>638</v>
      </c>
      <c r="G971" s="231">
        <v>4.4400000000000004</v>
      </c>
      <c r="H971" s="11">
        <v>1</v>
      </c>
    </row>
    <row r="972" spans="1:8" x14ac:dyDescent="0.2">
      <c r="A972" s="11" t="s">
        <v>129</v>
      </c>
      <c r="B972" s="11" t="s">
        <v>266</v>
      </c>
      <c r="C972" s="12" t="s">
        <v>578</v>
      </c>
      <c r="D972" s="11">
        <v>5130</v>
      </c>
      <c r="E972" s="90" t="s">
        <v>242</v>
      </c>
      <c r="F972" s="90" t="s">
        <v>636</v>
      </c>
      <c r="G972" s="231">
        <v>22.89</v>
      </c>
      <c r="H972" s="11">
        <v>1</v>
      </c>
    </row>
    <row r="973" spans="1:8" x14ac:dyDescent="0.2">
      <c r="A973" s="11" t="s">
        <v>129</v>
      </c>
      <c r="B973" s="11" t="s">
        <v>266</v>
      </c>
      <c r="C973" s="12" t="s">
        <v>578</v>
      </c>
      <c r="D973" s="11">
        <v>5131</v>
      </c>
      <c r="E973" s="90" t="s">
        <v>217</v>
      </c>
      <c r="F973" s="90" t="s">
        <v>638</v>
      </c>
      <c r="G973" s="231">
        <v>4.4400000000000004</v>
      </c>
      <c r="H973" s="11">
        <v>1</v>
      </c>
    </row>
    <row r="974" spans="1:8" x14ac:dyDescent="0.2">
      <c r="A974" s="11" t="s">
        <v>129</v>
      </c>
      <c r="B974" s="11" t="s">
        <v>266</v>
      </c>
      <c r="C974" s="12" t="s">
        <v>578</v>
      </c>
      <c r="D974" s="11">
        <v>5132</v>
      </c>
      <c r="E974" s="90" t="s">
        <v>242</v>
      </c>
      <c r="F974" s="90" t="s">
        <v>636</v>
      </c>
      <c r="G974" s="231">
        <v>24.82</v>
      </c>
      <c r="H974" s="11">
        <v>1</v>
      </c>
    </row>
    <row r="975" spans="1:8" x14ac:dyDescent="0.2">
      <c r="A975" s="11" t="s">
        <v>129</v>
      </c>
      <c r="B975" s="11" t="s">
        <v>266</v>
      </c>
      <c r="C975" s="12" t="s">
        <v>578</v>
      </c>
      <c r="D975" s="11">
        <v>5133</v>
      </c>
      <c r="E975" s="90" t="s">
        <v>217</v>
      </c>
      <c r="F975" s="90" t="s">
        <v>638</v>
      </c>
      <c r="G975" s="231">
        <v>4.4400000000000004</v>
      </c>
      <c r="H975" s="11">
        <v>1</v>
      </c>
    </row>
    <row r="976" spans="1:8" x14ac:dyDescent="0.2">
      <c r="A976" s="11" t="s">
        <v>129</v>
      </c>
      <c r="B976" s="11" t="s">
        <v>266</v>
      </c>
      <c r="C976" s="12" t="s">
        <v>578</v>
      </c>
      <c r="D976" s="11">
        <v>5134</v>
      </c>
      <c r="E976" s="90" t="s">
        <v>12</v>
      </c>
      <c r="F976" s="90" t="s">
        <v>638</v>
      </c>
      <c r="G976" s="231">
        <v>4.2300000000000004</v>
      </c>
      <c r="H976" s="11">
        <v>12</v>
      </c>
    </row>
    <row r="977" spans="1:8" x14ac:dyDescent="0.2">
      <c r="A977" s="11" t="s">
        <v>129</v>
      </c>
      <c r="B977" s="11" t="s">
        <v>266</v>
      </c>
      <c r="C977" s="12" t="s">
        <v>578</v>
      </c>
      <c r="D977" s="11">
        <v>5135</v>
      </c>
      <c r="E977" s="90" t="s">
        <v>681</v>
      </c>
      <c r="F977" s="90" t="s">
        <v>636</v>
      </c>
      <c r="G977" s="231">
        <v>35.03</v>
      </c>
      <c r="H977" s="11">
        <v>1</v>
      </c>
    </row>
    <row r="978" spans="1:8" x14ac:dyDescent="0.2">
      <c r="A978" s="11" t="s">
        <v>129</v>
      </c>
      <c r="B978" s="11" t="s">
        <v>266</v>
      </c>
      <c r="C978" s="12" t="s">
        <v>585</v>
      </c>
      <c r="D978" s="11">
        <v>5137</v>
      </c>
      <c r="E978" s="90" t="s">
        <v>6</v>
      </c>
      <c r="F978" s="90" t="s">
        <v>636</v>
      </c>
      <c r="G978" s="231">
        <v>40.22</v>
      </c>
      <c r="H978" s="11">
        <v>6</v>
      </c>
    </row>
    <row r="979" spans="1:8" x14ac:dyDescent="0.2">
      <c r="A979" s="11" t="s">
        <v>129</v>
      </c>
      <c r="B979" s="11" t="s">
        <v>266</v>
      </c>
      <c r="C979" s="12" t="s">
        <v>585</v>
      </c>
      <c r="D979" s="11">
        <v>5138</v>
      </c>
      <c r="E979" s="90" t="s">
        <v>6</v>
      </c>
      <c r="F979" s="90" t="s">
        <v>636</v>
      </c>
      <c r="G979" s="231">
        <v>36.14</v>
      </c>
      <c r="H979" s="11">
        <v>6</v>
      </c>
    </row>
    <row r="980" spans="1:8" x14ac:dyDescent="0.2">
      <c r="A980" s="11" t="s">
        <v>129</v>
      </c>
      <c r="B980" s="11" t="s">
        <v>266</v>
      </c>
      <c r="C980" s="12" t="s">
        <v>585</v>
      </c>
      <c r="D980" s="11">
        <v>5139</v>
      </c>
      <c r="E980" s="90" t="s">
        <v>137</v>
      </c>
      <c r="F980" s="90" t="s">
        <v>636</v>
      </c>
      <c r="G980" s="231">
        <v>6.35</v>
      </c>
      <c r="H980" s="11">
        <v>13</v>
      </c>
    </row>
    <row r="981" spans="1:8" x14ac:dyDescent="0.2">
      <c r="A981" s="11" t="s">
        <v>129</v>
      </c>
      <c r="B981" s="11" t="s">
        <v>266</v>
      </c>
      <c r="C981" s="12" t="s">
        <v>585</v>
      </c>
      <c r="D981" s="11">
        <v>5140</v>
      </c>
      <c r="E981" s="90" t="s">
        <v>268</v>
      </c>
      <c r="F981" s="90" t="s">
        <v>636</v>
      </c>
      <c r="G981" s="231">
        <v>54.2</v>
      </c>
      <c r="H981" s="11">
        <v>5</v>
      </c>
    </row>
    <row r="982" spans="1:8" x14ac:dyDescent="0.2">
      <c r="A982" s="11" t="s">
        <v>129</v>
      </c>
      <c r="B982" s="11" t="s">
        <v>266</v>
      </c>
      <c r="C982" s="12" t="s">
        <v>585</v>
      </c>
      <c r="D982" s="11">
        <v>5141</v>
      </c>
      <c r="E982" s="90" t="s">
        <v>217</v>
      </c>
      <c r="F982" s="90" t="s">
        <v>638</v>
      </c>
      <c r="G982" s="231">
        <v>4.6900000000000004</v>
      </c>
      <c r="H982" s="11">
        <v>5</v>
      </c>
    </row>
    <row r="983" spans="1:8" x14ac:dyDescent="0.2">
      <c r="A983" s="11" t="s">
        <v>129</v>
      </c>
      <c r="B983" s="11" t="s">
        <v>266</v>
      </c>
      <c r="C983" s="12" t="s">
        <v>585</v>
      </c>
      <c r="D983" s="11">
        <v>5142</v>
      </c>
      <c r="E983" s="90" t="s">
        <v>269</v>
      </c>
      <c r="F983" s="90" t="s">
        <v>636</v>
      </c>
      <c r="G983" s="231">
        <v>48.27</v>
      </c>
      <c r="H983" s="11">
        <v>5</v>
      </c>
    </row>
    <row r="984" spans="1:8" x14ac:dyDescent="0.2">
      <c r="A984" s="11" t="s">
        <v>129</v>
      </c>
      <c r="B984" s="11" t="s">
        <v>266</v>
      </c>
      <c r="C984" s="12" t="s">
        <v>585</v>
      </c>
      <c r="D984" s="11">
        <v>5143</v>
      </c>
      <c r="E984" s="90" t="s">
        <v>217</v>
      </c>
      <c r="F984" s="90" t="s">
        <v>638</v>
      </c>
      <c r="G984" s="231">
        <v>4.6900000000000004</v>
      </c>
      <c r="H984" s="11">
        <v>5</v>
      </c>
    </row>
    <row r="985" spans="1:8" x14ac:dyDescent="0.2">
      <c r="A985" s="11" t="s">
        <v>129</v>
      </c>
      <c r="B985" s="11" t="s">
        <v>266</v>
      </c>
      <c r="C985" s="12" t="s">
        <v>585</v>
      </c>
      <c r="D985" s="11">
        <v>5144</v>
      </c>
      <c r="E985" s="90" t="s">
        <v>682</v>
      </c>
      <c r="F985" s="90" t="s">
        <v>636</v>
      </c>
      <c r="G985" s="231">
        <v>22.18</v>
      </c>
      <c r="H985" s="11">
        <v>5</v>
      </c>
    </row>
    <row r="986" spans="1:8" x14ac:dyDescent="0.2">
      <c r="A986" s="11" t="s">
        <v>129</v>
      </c>
      <c r="B986" s="11" t="s">
        <v>266</v>
      </c>
      <c r="C986" s="12" t="s">
        <v>585</v>
      </c>
      <c r="D986" s="11">
        <v>5145</v>
      </c>
      <c r="E986" s="90" t="s">
        <v>217</v>
      </c>
      <c r="F986" s="90" t="s">
        <v>638</v>
      </c>
      <c r="G986" s="231">
        <v>3.74</v>
      </c>
      <c r="H986" s="11">
        <v>5</v>
      </c>
    </row>
    <row r="987" spans="1:8" x14ac:dyDescent="0.2">
      <c r="A987" s="11" t="s">
        <v>129</v>
      </c>
      <c r="B987" s="11" t="s">
        <v>266</v>
      </c>
      <c r="C987" s="12" t="s">
        <v>585</v>
      </c>
      <c r="D987" s="11">
        <v>5146</v>
      </c>
      <c r="E987" s="90" t="s">
        <v>270</v>
      </c>
      <c r="F987" s="90" t="s">
        <v>641</v>
      </c>
      <c r="G987" s="231">
        <v>5.39</v>
      </c>
      <c r="H987" s="11">
        <v>5</v>
      </c>
    </row>
    <row r="988" spans="1:8" x14ac:dyDescent="0.2">
      <c r="A988" s="11" t="s">
        <v>129</v>
      </c>
      <c r="B988" s="11" t="s">
        <v>266</v>
      </c>
      <c r="C988" s="12" t="s">
        <v>585</v>
      </c>
      <c r="D988" s="11">
        <v>5147</v>
      </c>
      <c r="E988" s="90" t="s">
        <v>271</v>
      </c>
      <c r="F988" s="90" t="s">
        <v>636</v>
      </c>
      <c r="G988" s="231">
        <v>37.159999999999997</v>
      </c>
      <c r="H988" s="11">
        <v>5</v>
      </c>
    </row>
    <row r="989" spans="1:8" x14ac:dyDescent="0.2">
      <c r="A989" s="11" t="s">
        <v>129</v>
      </c>
      <c r="B989" s="11" t="s">
        <v>266</v>
      </c>
      <c r="C989" s="12" t="s">
        <v>585</v>
      </c>
      <c r="D989" s="11">
        <v>5148</v>
      </c>
      <c r="E989" s="90" t="s">
        <v>259</v>
      </c>
      <c r="F989" s="90" t="s">
        <v>636</v>
      </c>
      <c r="G989" s="231">
        <v>7.18</v>
      </c>
      <c r="H989" s="11">
        <v>5</v>
      </c>
    </row>
    <row r="990" spans="1:8" x14ac:dyDescent="0.2">
      <c r="A990" s="11" t="s">
        <v>129</v>
      </c>
      <c r="B990" s="11" t="s">
        <v>266</v>
      </c>
      <c r="C990" s="12" t="s">
        <v>585</v>
      </c>
      <c r="D990" s="11">
        <v>5149</v>
      </c>
      <c r="E990" s="90" t="s">
        <v>9</v>
      </c>
      <c r="F990" s="90" t="s">
        <v>636</v>
      </c>
      <c r="G990" s="231">
        <v>1.84</v>
      </c>
      <c r="H990" s="11">
        <v>1</v>
      </c>
    </row>
    <row r="991" spans="1:8" x14ac:dyDescent="0.2">
      <c r="A991" s="11" t="s">
        <v>129</v>
      </c>
      <c r="B991" s="11" t="s">
        <v>266</v>
      </c>
      <c r="C991" s="12" t="s">
        <v>585</v>
      </c>
      <c r="D991" s="11">
        <v>5150</v>
      </c>
      <c r="E991" s="90" t="s">
        <v>9</v>
      </c>
      <c r="F991" s="90" t="s">
        <v>636</v>
      </c>
      <c r="G991" s="231">
        <v>2.54</v>
      </c>
      <c r="H991" s="11">
        <v>1</v>
      </c>
    </row>
    <row r="992" spans="1:8" x14ac:dyDescent="0.2">
      <c r="A992" s="11" t="s">
        <v>129</v>
      </c>
      <c r="B992" s="11" t="s">
        <v>266</v>
      </c>
      <c r="C992" s="12" t="s">
        <v>585</v>
      </c>
      <c r="D992" s="11">
        <v>5155</v>
      </c>
      <c r="E992" s="90" t="s">
        <v>272</v>
      </c>
      <c r="F992" s="90" t="s">
        <v>636</v>
      </c>
      <c r="G992" s="231">
        <v>14.19</v>
      </c>
      <c r="H992" s="11">
        <v>4</v>
      </c>
    </row>
    <row r="993" spans="1:8" x14ac:dyDescent="0.2">
      <c r="A993" s="11" t="s">
        <v>129</v>
      </c>
      <c r="B993" s="11" t="s">
        <v>266</v>
      </c>
      <c r="C993" s="12" t="s">
        <v>585</v>
      </c>
      <c r="D993" s="11">
        <v>5156</v>
      </c>
      <c r="E993" s="90" t="s">
        <v>217</v>
      </c>
      <c r="F993" s="90" t="s">
        <v>638</v>
      </c>
      <c r="G993" s="231">
        <v>2.82</v>
      </c>
      <c r="H993" s="11">
        <v>4</v>
      </c>
    </row>
    <row r="994" spans="1:8" x14ac:dyDescent="0.2">
      <c r="A994" s="11" t="s">
        <v>129</v>
      </c>
      <c r="B994" s="11" t="s">
        <v>266</v>
      </c>
      <c r="C994" s="12" t="s">
        <v>585</v>
      </c>
      <c r="D994" s="11">
        <v>5158</v>
      </c>
      <c r="E994" s="90" t="s">
        <v>9</v>
      </c>
      <c r="F994" s="90" t="s">
        <v>636</v>
      </c>
      <c r="G994" s="231">
        <v>5.47</v>
      </c>
      <c r="H994" s="11">
        <v>1</v>
      </c>
    </row>
    <row r="995" spans="1:8" x14ac:dyDescent="0.2">
      <c r="A995" s="11" t="s">
        <v>129</v>
      </c>
      <c r="B995" s="11" t="s">
        <v>266</v>
      </c>
      <c r="C995" s="12" t="s">
        <v>585</v>
      </c>
      <c r="D995" s="11">
        <v>5159</v>
      </c>
      <c r="E995" s="90" t="s">
        <v>243</v>
      </c>
      <c r="F995" s="90" t="s">
        <v>638</v>
      </c>
      <c r="G995" s="231">
        <v>13.64</v>
      </c>
      <c r="H995" s="11">
        <v>1</v>
      </c>
    </row>
    <row r="996" spans="1:8" x14ac:dyDescent="0.2">
      <c r="A996" s="11" t="s">
        <v>129</v>
      </c>
      <c r="B996" s="11" t="s">
        <v>266</v>
      </c>
      <c r="C996" s="12" t="s">
        <v>585</v>
      </c>
      <c r="D996" s="11">
        <v>5161</v>
      </c>
      <c r="E996" s="90" t="s">
        <v>250</v>
      </c>
      <c r="F996" s="90" t="s">
        <v>636</v>
      </c>
      <c r="G996" s="231">
        <v>15.21</v>
      </c>
      <c r="H996" s="11">
        <v>4</v>
      </c>
    </row>
    <row r="997" spans="1:8" x14ac:dyDescent="0.2">
      <c r="A997" s="11" t="s">
        <v>129</v>
      </c>
      <c r="B997" s="11" t="s">
        <v>266</v>
      </c>
      <c r="C997" s="12" t="s">
        <v>585</v>
      </c>
      <c r="D997" s="11">
        <v>5162</v>
      </c>
      <c r="E997" s="90" t="s">
        <v>230</v>
      </c>
      <c r="F997" s="90" t="s">
        <v>636</v>
      </c>
      <c r="G997" s="231">
        <v>14.07</v>
      </c>
      <c r="H997" s="11">
        <v>1</v>
      </c>
    </row>
    <row r="998" spans="1:8" x14ac:dyDescent="0.2">
      <c r="A998" s="11" t="s">
        <v>129</v>
      </c>
      <c r="B998" s="11" t="s">
        <v>266</v>
      </c>
      <c r="C998" s="12" t="s">
        <v>585</v>
      </c>
      <c r="D998" s="11">
        <v>5163</v>
      </c>
      <c r="E998" s="90" t="s">
        <v>273</v>
      </c>
      <c r="F998" s="90" t="s">
        <v>636</v>
      </c>
      <c r="G998" s="231">
        <v>20.12</v>
      </c>
      <c r="H998" s="11">
        <v>1</v>
      </c>
    </row>
    <row r="999" spans="1:8" x14ac:dyDescent="0.2">
      <c r="A999" s="11" t="s">
        <v>129</v>
      </c>
      <c r="B999" s="11" t="s">
        <v>266</v>
      </c>
      <c r="C999" s="12" t="s">
        <v>585</v>
      </c>
      <c r="D999" s="11">
        <v>5164</v>
      </c>
      <c r="E999" s="90" t="s">
        <v>683</v>
      </c>
      <c r="F999" s="90" t="s">
        <v>636</v>
      </c>
      <c r="G999" s="231">
        <v>8</v>
      </c>
      <c r="H999" s="11">
        <v>1</v>
      </c>
    </row>
    <row r="1000" spans="1:8" x14ac:dyDescent="0.2">
      <c r="A1000" s="11" t="s">
        <v>129</v>
      </c>
      <c r="B1000" s="11" t="s">
        <v>266</v>
      </c>
      <c r="C1000" s="12" t="s">
        <v>585</v>
      </c>
      <c r="D1000" s="11">
        <v>5165</v>
      </c>
      <c r="E1000" s="90" t="s">
        <v>10</v>
      </c>
      <c r="F1000" s="90" t="s">
        <v>636</v>
      </c>
      <c r="G1000" s="231">
        <v>6.82</v>
      </c>
      <c r="H1000" s="11">
        <v>13</v>
      </c>
    </row>
    <row r="1001" spans="1:8" x14ac:dyDescent="0.2">
      <c r="A1001" s="11" t="s">
        <v>129</v>
      </c>
      <c r="B1001" s="11" t="s">
        <v>266</v>
      </c>
      <c r="C1001" s="12" t="s">
        <v>585</v>
      </c>
      <c r="D1001" s="11">
        <v>5166</v>
      </c>
      <c r="E1001" s="90" t="s">
        <v>217</v>
      </c>
      <c r="F1001" s="90" t="s">
        <v>638</v>
      </c>
      <c r="G1001" s="231">
        <v>4.29</v>
      </c>
      <c r="H1001" s="11">
        <v>1</v>
      </c>
    </row>
    <row r="1002" spans="1:8" x14ac:dyDescent="0.2">
      <c r="A1002" s="11" t="s">
        <v>129</v>
      </c>
      <c r="B1002" s="11" t="s">
        <v>266</v>
      </c>
      <c r="C1002" s="12" t="s">
        <v>585</v>
      </c>
      <c r="D1002" s="11">
        <v>5167</v>
      </c>
      <c r="E1002" s="90" t="s">
        <v>11</v>
      </c>
      <c r="F1002" s="90" t="s">
        <v>638</v>
      </c>
      <c r="G1002" s="231">
        <v>3.21</v>
      </c>
      <c r="H1002" s="11">
        <v>13</v>
      </c>
    </row>
    <row r="1003" spans="1:8" x14ac:dyDescent="0.2">
      <c r="A1003" s="11" t="s">
        <v>129</v>
      </c>
      <c r="B1003" s="11" t="s">
        <v>266</v>
      </c>
      <c r="C1003" s="12" t="s">
        <v>585</v>
      </c>
      <c r="D1003" s="11">
        <v>5168</v>
      </c>
      <c r="E1003" s="90" t="s">
        <v>11</v>
      </c>
      <c r="F1003" s="90" t="s">
        <v>638</v>
      </c>
      <c r="G1003" s="231">
        <v>3.19</v>
      </c>
      <c r="H1003" s="11">
        <v>13</v>
      </c>
    </row>
    <row r="1004" spans="1:8" x14ac:dyDescent="0.2">
      <c r="A1004" s="11" t="s">
        <v>129</v>
      </c>
      <c r="B1004" s="11" t="s">
        <v>266</v>
      </c>
      <c r="C1004" s="12" t="s">
        <v>585</v>
      </c>
      <c r="D1004" s="11">
        <v>5170</v>
      </c>
      <c r="E1004" s="90" t="s">
        <v>244</v>
      </c>
      <c r="F1004" s="90" t="s">
        <v>636</v>
      </c>
      <c r="G1004" s="231">
        <v>8.81</v>
      </c>
      <c r="H1004" s="11">
        <v>1</v>
      </c>
    </row>
    <row r="1005" spans="1:8" x14ac:dyDescent="0.2">
      <c r="A1005" s="11" t="s">
        <v>129</v>
      </c>
      <c r="B1005" s="11" t="s">
        <v>266</v>
      </c>
      <c r="C1005" s="12" t="s">
        <v>585</v>
      </c>
      <c r="D1005" s="11">
        <v>5171</v>
      </c>
      <c r="E1005" s="90" t="s">
        <v>12</v>
      </c>
      <c r="F1005" s="90" t="s">
        <v>638</v>
      </c>
      <c r="G1005" s="231">
        <v>3.24</v>
      </c>
      <c r="H1005" s="11">
        <v>12</v>
      </c>
    </row>
    <row r="1006" spans="1:8" x14ac:dyDescent="0.2">
      <c r="A1006" s="11" t="s">
        <v>129</v>
      </c>
      <c r="B1006" s="11" t="s">
        <v>266</v>
      </c>
      <c r="C1006" s="12" t="s">
        <v>585</v>
      </c>
      <c r="D1006" s="11">
        <v>5172</v>
      </c>
      <c r="E1006" s="90" t="s">
        <v>12</v>
      </c>
      <c r="F1006" s="90" t="s">
        <v>638</v>
      </c>
      <c r="G1006" s="231">
        <v>3.58</v>
      </c>
      <c r="H1006" s="11">
        <v>12</v>
      </c>
    </row>
    <row r="1007" spans="1:8" x14ac:dyDescent="0.2">
      <c r="A1007" s="11" t="s">
        <v>129</v>
      </c>
      <c r="B1007" s="11" t="s">
        <v>266</v>
      </c>
      <c r="C1007" s="12" t="s">
        <v>585</v>
      </c>
      <c r="D1007" s="11">
        <v>5173</v>
      </c>
      <c r="E1007" s="90" t="s">
        <v>6</v>
      </c>
      <c r="F1007" s="90" t="s">
        <v>636</v>
      </c>
      <c r="G1007" s="231">
        <v>27.16</v>
      </c>
      <c r="H1007" s="11">
        <v>6</v>
      </c>
    </row>
    <row r="1008" spans="1:8" x14ac:dyDescent="0.2">
      <c r="A1008" s="11" t="s">
        <v>129</v>
      </c>
      <c r="B1008" s="11" t="s">
        <v>266</v>
      </c>
      <c r="C1008" s="12" t="s">
        <v>585</v>
      </c>
      <c r="D1008" s="11">
        <v>5174</v>
      </c>
      <c r="E1008" s="90" t="s">
        <v>6</v>
      </c>
      <c r="F1008" s="90" t="s">
        <v>636</v>
      </c>
      <c r="G1008" s="231">
        <v>59.74</v>
      </c>
      <c r="H1008" s="11">
        <v>6</v>
      </c>
    </row>
    <row r="1009" spans="1:8" x14ac:dyDescent="0.2">
      <c r="A1009" s="11" t="s">
        <v>129</v>
      </c>
      <c r="B1009" s="11" t="s">
        <v>266</v>
      </c>
      <c r="C1009" s="12" t="s">
        <v>585</v>
      </c>
      <c r="D1009" s="11">
        <v>5175</v>
      </c>
      <c r="E1009" s="90" t="s">
        <v>255</v>
      </c>
      <c r="F1009" s="90" t="s">
        <v>636</v>
      </c>
      <c r="G1009" s="231">
        <v>25.11</v>
      </c>
      <c r="H1009" s="11">
        <v>1</v>
      </c>
    </row>
    <row r="1010" spans="1:8" x14ac:dyDescent="0.2">
      <c r="A1010" s="11" t="s">
        <v>129</v>
      </c>
      <c r="B1010" s="11" t="s">
        <v>266</v>
      </c>
      <c r="C1010" s="12" t="s">
        <v>585</v>
      </c>
      <c r="D1010" s="11">
        <v>5176</v>
      </c>
      <c r="E1010" s="90" t="s">
        <v>217</v>
      </c>
      <c r="F1010" s="90" t="s">
        <v>638</v>
      </c>
      <c r="G1010" s="231">
        <v>4.4400000000000004</v>
      </c>
      <c r="H1010" s="11">
        <v>1</v>
      </c>
    </row>
    <row r="1011" spans="1:8" x14ac:dyDescent="0.2">
      <c r="A1011" s="11" t="s">
        <v>129</v>
      </c>
      <c r="B1011" s="11" t="s">
        <v>266</v>
      </c>
      <c r="C1011" s="12" t="s">
        <v>585</v>
      </c>
      <c r="D1011" s="11">
        <v>5177</v>
      </c>
      <c r="E1011" s="90" t="s">
        <v>255</v>
      </c>
      <c r="F1011" s="90" t="s">
        <v>636</v>
      </c>
      <c r="G1011" s="231">
        <v>22.32</v>
      </c>
      <c r="H1011" s="11">
        <v>1</v>
      </c>
    </row>
    <row r="1012" spans="1:8" x14ac:dyDescent="0.2">
      <c r="A1012" s="11" t="s">
        <v>129</v>
      </c>
      <c r="B1012" s="11" t="s">
        <v>266</v>
      </c>
      <c r="C1012" s="12" t="s">
        <v>585</v>
      </c>
      <c r="D1012" s="11">
        <v>5178</v>
      </c>
      <c r="E1012" s="90" t="s">
        <v>217</v>
      </c>
      <c r="F1012" s="90" t="s">
        <v>638</v>
      </c>
      <c r="G1012" s="231">
        <v>4.4400000000000004</v>
      </c>
      <c r="H1012" s="11">
        <v>1</v>
      </c>
    </row>
    <row r="1013" spans="1:8" x14ac:dyDescent="0.2">
      <c r="A1013" s="11" t="s">
        <v>129</v>
      </c>
      <c r="B1013" s="11" t="s">
        <v>266</v>
      </c>
      <c r="C1013" s="12" t="s">
        <v>585</v>
      </c>
      <c r="D1013" s="11">
        <v>5179</v>
      </c>
      <c r="E1013" s="90" t="s">
        <v>242</v>
      </c>
      <c r="F1013" s="90" t="s">
        <v>636</v>
      </c>
      <c r="G1013" s="231">
        <v>31.8</v>
      </c>
      <c r="H1013" s="11">
        <v>1</v>
      </c>
    </row>
    <row r="1014" spans="1:8" x14ac:dyDescent="0.2">
      <c r="A1014" s="11" t="s">
        <v>129</v>
      </c>
      <c r="B1014" s="11" t="s">
        <v>266</v>
      </c>
      <c r="C1014" s="12" t="s">
        <v>585</v>
      </c>
      <c r="D1014" s="11">
        <v>5180</v>
      </c>
      <c r="E1014" s="90" t="s">
        <v>217</v>
      </c>
      <c r="F1014" s="90" t="s">
        <v>638</v>
      </c>
      <c r="G1014" s="231">
        <v>4.4400000000000004</v>
      </c>
      <c r="H1014" s="11">
        <v>1</v>
      </c>
    </row>
    <row r="1015" spans="1:8" x14ac:dyDescent="0.2">
      <c r="A1015" s="11" t="s">
        <v>129</v>
      </c>
      <c r="B1015" s="11" t="s">
        <v>266</v>
      </c>
      <c r="C1015" s="12" t="s">
        <v>585</v>
      </c>
      <c r="D1015" s="11">
        <v>5181</v>
      </c>
      <c r="E1015" s="90" t="s">
        <v>242</v>
      </c>
      <c r="F1015" s="90" t="s">
        <v>636</v>
      </c>
      <c r="G1015" s="231">
        <v>31.83</v>
      </c>
      <c r="H1015" s="11">
        <v>1</v>
      </c>
    </row>
    <row r="1016" spans="1:8" x14ac:dyDescent="0.2">
      <c r="A1016" s="11" t="s">
        <v>129</v>
      </c>
      <c r="B1016" s="11" t="s">
        <v>266</v>
      </c>
      <c r="C1016" s="12" t="s">
        <v>585</v>
      </c>
      <c r="D1016" s="11">
        <v>5182</v>
      </c>
      <c r="E1016" s="90" t="s">
        <v>217</v>
      </c>
      <c r="F1016" s="90" t="s">
        <v>638</v>
      </c>
      <c r="G1016" s="231">
        <v>4.4400000000000004</v>
      </c>
      <c r="H1016" s="11">
        <v>1</v>
      </c>
    </row>
    <row r="1017" spans="1:8" x14ac:dyDescent="0.2">
      <c r="A1017" s="11" t="s">
        <v>129</v>
      </c>
      <c r="B1017" s="11" t="s">
        <v>266</v>
      </c>
      <c r="C1017" s="12" t="s">
        <v>585</v>
      </c>
      <c r="D1017" s="11">
        <v>5183</v>
      </c>
      <c r="E1017" s="90" t="s">
        <v>247</v>
      </c>
      <c r="F1017" s="90" t="s">
        <v>636</v>
      </c>
      <c r="G1017" s="231">
        <v>34.200000000000003</v>
      </c>
      <c r="H1017" s="11">
        <v>1</v>
      </c>
    </row>
    <row r="1018" spans="1:8" x14ac:dyDescent="0.2">
      <c r="A1018" s="11" t="s">
        <v>129</v>
      </c>
      <c r="B1018" s="11" t="s">
        <v>266</v>
      </c>
      <c r="C1018" s="12" t="s">
        <v>585</v>
      </c>
      <c r="D1018" s="11">
        <v>5184</v>
      </c>
      <c r="E1018" s="90" t="s">
        <v>217</v>
      </c>
      <c r="F1018" s="90" t="s">
        <v>638</v>
      </c>
      <c r="G1018" s="231">
        <v>4.4400000000000004</v>
      </c>
      <c r="H1018" s="11">
        <v>1</v>
      </c>
    </row>
    <row r="1019" spans="1:8" x14ac:dyDescent="0.2">
      <c r="A1019" s="11" t="s">
        <v>129</v>
      </c>
      <c r="B1019" s="11" t="s">
        <v>266</v>
      </c>
      <c r="C1019" s="12" t="s">
        <v>585</v>
      </c>
      <c r="D1019" s="11">
        <v>5185</v>
      </c>
      <c r="E1019" s="90" t="s">
        <v>247</v>
      </c>
      <c r="F1019" s="90" t="s">
        <v>636</v>
      </c>
      <c r="G1019" s="231">
        <v>34.1</v>
      </c>
      <c r="H1019" s="11">
        <v>1</v>
      </c>
    </row>
    <row r="1020" spans="1:8" x14ac:dyDescent="0.2">
      <c r="A1020" s="11" t="s">
        <v>129</v>
      </c>
      <c r="B1020" s="11" t="s">
        <v>266</v>
      </c>
      <c r="C1020" s="12" t="s">
        <v>585</v>
      </c>
      <c r="D1020" s="11">
        <v>5186</v>
      </c>
      <c r="E1020" s="90" t="s">
        <v>217</v>
      </c>
      <c r="F1020" s="90" t="s">
        <v>638</v>
      </c>
      <c r="G1020" s="231">
        <v>4.4400000000000004</v>
      </c>
      <c r="H1020" s="11">
        <v>1</v>
      </c>
    </row>
    <row r="1021" spans="1:8" x14ac:dyDescent="0.2">
      <c r="A1021" s="11" t="s">
        <v>129</v>
      </c>
      <c r="B1021" s="11" t="s">
        <v>266</v>
      </c>
      <c r="C1021" s="12" t="s">
        <v>585</v>
      </c>
      <c r="D1021" s="11">
        <v>5187</v>
      </c>
      <c r="E1021" s="90" t="s">
        <v>249</v>
      </c>
      <c r="F1021" s="90" t="s">
        <v>636</v>
      </c>
      <c r="G1021" s="231">
        <v>35.03</v>
      </c>
      <c r="H1021" s="11">
        <v>1</v>
      </c>
    </row>
    <row r="1022" spans="1:8" x14ac:dyDescent="0.2">
      <c r="A1022" s="11" t="s">
        <v>129</v>
      </c>
      <c r="B1022" s="11" t="s">
        <v>266</v>
      </c>
      <c r="C1022" s="12" t="s">
        <v>585</v>
      </c>
      <c r="D1022" s="11">
        <v>5188</v>
      </c>
      <c r="E1022" s="90" t="s">
        <v>246</v>
      </c>
      <c r="F1022" s="90" t="s">
        <v>638</v>
      </c>
      <c r="G1022" s="231">
        <v>5.57</v>
      </c>
      <c r="H1022" s="11">
        <v>1</v>
      </c>
    </row>
    <row r="1023" spans="1:8" x14ac:dyDescent="0.2">
      <c r="A1023" s="11" t="s">
        <v>129</v>
      </c>
      <c r="B1023" s="11" t="s">
        <v>266</v>
      </c>
      <c r="C1023" s="12" t="s">
        <v>585</v>
      </c>
      <c r="D1023" s="11">
        <v>5189</v>
      </c>
      <c r="E1023" s="90" t="s">
        <v>244</v>
      </c>
      <c r="F1023" s="90" t="s">
        <v>636</v>
      </c>
      <c r="G1023" s="231">
        <v>5.25</v>
      </c>
      <c r="H1023" s="11">
        <v>1</v>
      </c>
    </row>
    <row r="1024" spans="1:8" x14ac:dyDescent="0.2">
      <c r="A1024" s="11" t="s">
        <v>129</v>
      </c>
      <c r="B1024" s="11" t="s">
        <v>266</v>
      </c>
      <c r="C1024" s="12" t="s">
        <v>577</v>
      </c>
      <c r="D1024" s="11">
        <v>5190</v>
      </c>
      <c r="E1024" s="90" t="s">
        <v>684</v>
      </c>
      <c r="F1024" s="90" t="s">
        <v>636</v>
      </c>
      <c r="G1024" s="231">
        <v>26.1</v>
      </c>
      <c r="H1024" s="11">
        <v>1</v>
      </c>
    </row>
    <row r="1025" spans="1:8" x14ac:dyDescent="0.2">
      <c r="A1025" s="11" t="s">
        <v>129</v>
      </c>
      <c r="B1025" s="11" t="s">
        <v>266</v>
      </c>
      <c r="C1025" s="12" t="s">
        <v>577</v>
      </c>
      <c r="D1025" s="11" t="s">
        <v>275</v>
      </c>
      <c r="E1025" s="90" t="s">
        <v>685</v>
      </c>
      <c r="F1025" s="90" t="s">
        <v>638</v>
      </c>
      <c r="G1025" s="231">
        <v>3.12</v>
      </c>
      <c r="H1025" s="11">
        <v>1</v>
      </c>
    </row>
    <row r="1026" spans="1:8" x14ac:dyDescent="0.2">
      <c r="A1026" s="11" t="s">
        <v>129</v>
      </c>
      <c r="B1026" s="11" t="s">
        <v>266</v>
      </c>
      <c r="C1026" s="12" t="s">
        <v>577</v>
      </c>
      <c r="D1026" s="11">
        <v>5191</v>
      </c>
      <c r="E1026" s="90" t="s">
        <v>686</v>
      </c>
      <c r="F1026" s="90" t="s">
        <v>638</v>
      </c>
      <c r="G1026" s="231">
        <v>9.35</v>
      </c>
      <c r="H1026" s="11">
        <v>1</v>
      </c>
    </row>
    <row r="1027" spans="1:8" x14ac:dyDescent="0.2">
      <c r="A1027" s="11" t="s">
        <v>129</v>
      </c>
      <c r="B1027" s="11" t="s">
        <v>266</v>
      </c>
      <c r="C1027" s="12" t="s">
        <v>577</v>
      </c>
      <c r="D1027" s="11">
        <v>5192</v>
      </c>
      <c r="E1027" s="90" t="s">
        <v>586</v>
      </c>
      <c r="F1027" s="90" t="s">
        <v>636</v>
      </c>
      <c r="G1027" s="231">
        <v>19.09</v>
      </c>
      <c r="H1027" s="11">
        <v>1</v>
      </c>
    </row>
    <row r="1028" spans="1:8" x14ac:dyDescent="0.2">
      <c r="A1028" s="11" t="s">
        <v>129</v>
      </c>
      <c r="B1028" s="11" t="s">
        <v>266</v>
      </c>
      <c r="C1028" s="12" t="s">
        <v>577</v>
      </c>
      <c r="D1028" s="11">
        <v>5193</v>
      </c>
      <c r="E1028" s="90" t="s">
        <v>217</v>
      </c>
      <c r="F1028" s="90" t="s">
        <v>638</v>
      </c>
      <c r="G1028" s="231">
        <v>2.9</v>
      </c>
      <c r="H1028" s="11">
        <v>1</v>
      </c>
    </row>
    <row r="1029" spans="1:8" x14ac:dyDescent="0.2">
      <c r="A1029" s="11" t="s">
        <v>129</v>
      </c>
      <c r="B1029" s="11" t="s">
        <v>266</v>
      </c>
      <c r="C1029" s="12" t="s">
        <v>577</v>
      </c>
      <c r="D1029" s="11">
        <v>5194</v>
      </c>
      <c r="E1029" s="90" t="s">
        <v>588</v>
      </c>
      <c r="F1029" s="90" t="s">
        <v>636</v>
      </c>
      <c r="G1029" s="231">
        <v>18.18</v>
      </c>
      <c r="H1029" s="11">
        <v>1</v>
      </c>
    </row>
    <row r="1030" spans="1:8" x14ac:dyDescent="0.2">
      <c r="A1030" s="11" t="s">
        <v>129</v>
      </c>
      <c r="B1030" s="11" t="s">
        <v>266</v>
      </c>
      <c r="C1030" s="12" t="s">
        <v>585</v>
      </c>
      <c r="D1030" s="11">
        <v>5195</v>
      </c>
      <c r="E1030" s="90" t="s">
        <v>1107</v>
      </c>
      <c r="F1030" s="90" t="s">
        <v>638</v>
      </c>
      <c r="G1030" s="231">
        <v>2.9</v>
      </c>
      <c r="H1030" s="11">
        <v>13</v>
      </c>
    </row>
    <row r="1031" spans="1:8" x14ac:dyDescent="0.2">
      <c r="A1031" s="11" t="s">
        <v>129</v>
      </c>
      <c r="B1031" s="11" t="s">
        <v>266</v>
      </c>
      <c r="C1031" s="12" t="s">
        <v>577</v>
      </c>
      <c r="D1031" s="11">
        <v>5196</v>
      </c>
      <c r="E1031" s="90" t="s">
        <v>687</v>
      </c>
      <c r="F1031" s="90" t="s">
        <v>636</v>
      </c>
      <c r="G1031" s="231">
        <v>21.37</v>
      </c>
      <c r="H1031" s="11">
        <v>1</v>
      </c>
    </row>
    <row r="1032" spans="1:8" x14ac:dyDescent="0.2">
      <c r="A1032" s="11" t="s">
        <v>129</v>
      </c>
      <c r="B1032" s="11" t="s">
        <v>266</v>
      </c>
      <c r="C1032" s="12" t="s">
        <v>585</v>
      </c>
      <c r="D1032" s="11">
        <v>5197</v>
      </c>
      <c r="E1032" s="90" t="s">
        <v>11</v>
      </c>
      <c r="F1032" s="90" t="s">
        <v>638</v>
      </c>
      <c r="G1032" s="231">
        <v>3.52</v>
      </c>
      <c r="H1032" s="11">
        <v>13</v>
      </c>
    </row>
    <row r="1033" spans="1:8" x14ac:dyDescent="0.2">
      <c r="A1033" s="11" t="s">
        <v>129</v>
      </c>
      <c r="B1033" s="11" t="s">
        <v>266</v>
      </c>
      <c r="C1033" s="12" t="s">
        <v>585</v>
      </c>
      <c r="D1033" s="11">
        <v>5198</v>
      </c>
      <c r="E1033" s="90" t="s">
        <v>11</v>
      </c>
      <c r="F1033" s="90" t="s">
        <v>638</v>
      </c>
      <c r="G1033" s="231">
        <v>3.62</v>
      </c>
      <c r="H1033" s="11">
        <v>13</v>
      </c>
    </row>
    <row r="1034" spans="1:8" x14ac:dyDescent="0.2">
      <c r="A1034" s="11" t="s">
        <v>129</v>
      </c>
      <c r="B1034" s="11" t="s">
        <v>266</v>
      </c>
      <c r="C1034" s="12" t="s">
        <v>577</v>
      </c>
      <c r="D1034" s="11">
        <v>5199</v>
      </c>
      <c r="E1034" s="90" t="s">
        <v>230</v>
      </c>
      <c r="F1034" s="90" t="s">
        <v>636</v>
      </c>
      <c r="G1034" s="231">
        <v>21.55</v>
      </c>
      <c r="H1034" s="11">
        <v>1</v>
      </c>
    </row>
    <row r="1035" spans="1:8" x14ac:dyDescent="0.2">
      <c r="A1035" s="11" t="s">
        <v>129</v>
      </c>
      <c r="B1035" s="11" t="s">
        <v>266</v>
      </c>
      <c r="C1035" s="12" t="s">
        <v>577</v>
      </c>
      <c r="D1035" s="11">
        <v>5200</v>
      </c>
      <c r="E1035" s="90" t="s">
        <v>587</v>
      </c>
      <c r="F1035" s="90" t="s">
        <v>636</v>
      </c>
      <c r="G1035" s="231">
        <v>10.24</v>
      </c>
      <c r="H1035" s="11">
        <v>1</v>
      </c>
    </row>
    <row r="1036" spans="1:8" x14ac:dyDescent="0.2">
      <c r="A1036" s="11" t="s">
        <v>129</v>
      </c>
      <c r="B1036" s="11" t="s">
        <v>266</v>
      </c>
      <c r="C1036" s="12" t="s">
        <v>585</v>
      </c>
      <c r="D1036" s="11">
        <v>5201</v>
      </c>
      <c r="E1036" s="90" t="s">
        <v>10</v>
      </c>
      <c r="F1036" s="90" t="s">
        <v>636</v>
      </c>
      <c r="G1036" s="231">
        <v>9.4499999999999993</v>
      </c>
      <c r="H1036" s="11">
        <v>13</v>
      </c>
    </row>
    <row r="1037" spans="1:8" x14ac:dyDescent="0.2">
      <c r="A1037" s="11" t="s">
        <v>129</v>
      </c>
      <c r="B1037" s="11" t="s">
        <v>266</v>
      </c>
      <c r="C1037" s="12" t="s">
        <v>577</v>
      </c>
      <c r="D1037" s="11">
        <v>5202</v>
      </c>
      <c r="E1037" s="90" t="s">
        <v>10</v>
      </c>
      <c r="F1037" s="90" t="s">
        <v>636</v>
      </c>
      <c r="G1037" s="231">
        <v>10.38</v>
      </c>
      <c r="H1037" s="11">
        <v>13</v>
      </c>
    </row>
    <row r="1038" spans="1:8" x14ac:dyDescent="0.2">
      <c r="A1038" s="11" t="s">
        <v>129</v>
      </c>
      <c r="B1038" s="11" t="s">
        <v>266</v>
      </c>
      <c r="C1038" s="12" t="s">
        <v>585</v>
      </c>
      <c r="D1038" s="11">
        <v>5203</v>
      </c>
      <c r="E1038" s="90" t="s">
        <v>240</v>
      </c>
      <c r="F1038" s="90" t="s">
        <v>636</v>
      </c>
      <c r="G1038" s="231">
        <v>18.14</v>
      </c>
      <c r="H1038" s="11">
        <v>1</v>
      </c>
    </row>
    <row r="1039" spans="1:8" x14ac:dyDescent="0.2">
      <c r="A1039" s="11" t="s">
        <v>129</v>
      </c>
      <c r="B1039" s="11" t="s">
        <v>266</v>
      </c>
      <c r="C1039" s="12" t="s">
        <v>585</v>
      </c>
      <c r="D1039" s="11">
        <v>5204</v>
      </c>
      <c r="E1039" s="90" t="s">
        <v>239</v>
      </c>
      <c r="F1039" s="90" t="s">
        <v>636</v>
      </c>
      <c r="G1039" s="231">
        <v>22.57</v>
      </c>
      <c r="H1039" s="11">
        <v>1</v>
      </c>
    </row>
    <row r="1040" spans="1:8" x14ac:dyDescent="0.2">
      <c r="A1040" s="11" t="s">
        <v>129</v>
      </c>
      <c r="B1040" s="11" t="s">
        <v>266</v>
      </c>
      <c r="C1040" s="12" t="s">
        <v>585</v>
      </c>
      <c r="D1040" s="11">
        <v>5205</v>
      </c>
      <c r="E1040" s="90" t="s">
        <v>127</v>
      </c>
      <c r="F1040" s="90" t="s">
        <v>638</v>
      </c>
      <c r="G1040" s="231">
        <v>6.1</v>
      </c>
      <c r="H1040" s="11">
        <v>1</v>
      </c>
    </row>
    <row r="1041" spans="1:8" x14ac:dyDescent="0.2">
      <c r="A1041" s="11" t="s">
        <v>129</v>
      </c>
      <c r="B1041" s="11" t="s">
        <v>266</v>
      </c>
      <c r="C1041" s="12" t="s">
        <v>585</v>
      </c>
      <c r="D1041" s="11">
        <v>5206</v>
      </c>
      <c r="E1041" s="90" t="s">
        <v>254</v>
      </c>
      <c r="F1041" s="90" t="s">
        <v>658</v>
      </c>
      <c r="G1041" s="231">
        <v>6</v>
      </c>
      <c r="H1041" s="11">
        <v>1</v>
      </c>
    </row>
    <row r="1042" spans="1:8" x14ac:dyDescent="0.2">
      <c r="A1042" s="11" t="s">
        <v>129</v>
      </c>
      <c r="B1042" s="11" t="s">
        <v>266</v>
      </c>
      <c r="C1042" s="12" t="s">
        <v>578</v>
      </c>
      <c r="D1042" s="11">
        <v>5209</v>
      </c>
      <c r="E1042" s="90" t="s">
        <v>253</v>
      </c>
      <c r="F1042" s="90" t="s">
        <v>638</v>
      </c>
      <c r="G1042" s="231">
        <v>23.11</v>
      </c>
      <c r="H1042" s="11">
        <v>11</v>
      </c>
    </row>
    <row r="1043" spans="1:8" x14ac:dyDescent="0.2">
      <c r="A1043" s="11" t="s">
        <v>129</v>
      </c>
      <c r="B1043" s="11" t="s">
        <v>266</v>
      </c>
      <c r="C1043" s="12" t="s">
        <v>585</v>
      </c>
      <c r="D1043" s="11">
        <v>5210</v>
      </c>
      <c r="E1043" s="90" t="s">
        <v>253</v>
      </c>
      <c r="F1043" s="90" t="s">
        <v>638</v>
      </c>
      <c r="G1043" s="231">
        <v>23.11</v>
      </c>
      <c r="H1043" s="11">
        <v>11</v>
      </c>
    </row>
    <row r="1044" spans="1:8" x14ac:dyDescent="0.2">
      <c r="A1044" s="11" t="s">
        <v>129</v>
      </c>
      <c r="B1044" s="11" t="s">
        <v>266</v>
      </c>
      <c r="C1044" s="12" t="s">
        <v>567</v>
      </c>
      <c r="D1044" s="11" t="s">
        <v>276</v>
      </c>
      <c r="E1044" s="90" t="s">
        <v>197</v>
      </c>
      <c r="F1044" s="90" t="s">
        <v>638</v>
      </c>
      <c r="G1044" s="231">
        <v>13.73</v>
      </c>
      <c r="H1044" s="11">
        <v>6</v>
      </c>
    </row>
    <row r="1045" spans="1:8" x14ac:dyDescent="0.2">
      <c r="A1045" s="11" t="s">
        <v>129</v>
      </c>
      <c r="B1045" s="11" t="s">
        <v>266</v>
      </c>
      <c r="C1045" s="12" t="s">
        <v>567</v>
      </c>
      <c r="D1045" s="11" t="s">
        <v>277</v>
      </c>
      <c r="E1045" s="90" t="s">
        <v>236</v>
      </c>
      <c r="F1045" s="90" t="s">
        <v>638</v>
      </c>
      <c r="G1045" s="231">
        <v>13.58</v>
      </c>
      <c r="H1045" s="11">
        <v>6</v>
      </c>
    </row>
    <row r="1046" spans="1:8" x14ac:dyDescent="0.2">
      <c r="A1046" s="11" t="s">
        <v>129</v>
      </c>
      <c r="B1046" s="11" t="s">
        <v>266</v>
      </c>
      <c r="C1046" s="12" t="s">
        <v>567</v>
      </c>
      <c r="D1046" s="11" t="s">
        <v>278</v>
      </c>
      <c r="E1046" s="90" t="s">
        <v>279</v>
      </c>
      <c r="F1046" s="90" t="s">
        <v>638</v>
      </c>
      <c r="G1046" s="231">
        <v>13.23</v>
      </c>
      <c r="H1046" s="11">
        <v>6</v>
      </c>
    </row>
    <row r="1047" spans="1:8" x14ac:dyDescent="0.2">
      <c r="A1047" s="11" t="s">
        <v>129</v>
      </c>
      <c r="B1047" s="11" t="s">
        <v>266</v>
      </c>
      <c r="C1047" s="12" t="s">
        <v>567</v>
      </c>
      <c r="D1047" s="11" t="s">
        <v>280</v>
      </c>
      <c r="E1047" s="90" t="s">
        <v>202</v>
      </c>
      <c r="F1047" s="90" t="s">
        <v>638</v>
      </c>
      <c r="G1047" s="231">
        <v>27.46</v>
      </c>
      <c r="H1047" s="11">
        <v>6</v>
      </c>
    </row>
    <row r="1048" spans="1:8" x14ac:dyDescent="0.2">
      <c r="A1048" s="11" t="s">
        <v>129</v>
      </c>
      <c r="B1048" s="11" t="s">
        <v>266</v>
      </c>
      <c r="C1048" s="12" t="s">
        <v>567</v>
      </c>
      <c r="D1048" s="11" t="s">
        <v>281</v>
      </c>
      <c r="E1048" s="90" t="s">
        <v>204</v>
      </c>
      <c r="F1048" s="90" t="s">
        <v>638</v>
      </c>
      <c r="G1048" s="231">
        <v>27.39</v>
      </c>
      <c r="H1048" s="11">
        <v>6</v>
      </c>
    </row>
    <row r="1049" spans="1:8" x14ac:dyDescent="0.2">
      <c r="A1049" s="11" t="s">
        <v>129</v>
      </c>
      <c r="B1049" s="11" t="s">
        <v>266</v>
      </c>
      <c r="C1049" s="12" t="s">
        <v>567</v>
      </c>
      <c r="D1049" s="11" t="s">
        <v>282</v>
      </c>
      <c r="E1049" s="90" t="s">
        <v>206</v>
      </c>
      <c r="F1049" s="90" t="s">
        <v>638</v>
      </c>
      <c r="G1049" s="231">
        <v>26.83</v>
      </c>
      <c r="H1049" s="11">
        <v>6</v>
      </c>
    </row>
    <row r="1050" spans="1:8" x14ac:dyDescent="0.2">
      <c r="A1050" s="11" t="s">
        <v>129</v>
      </c>
      <c r="B1050" s="11" t="s">
        <v>266</v>
      </c>
      <c r="C1050" s="12" t="s">
        <v>567</v>
      </c>
      <c r="D1050" s="11" t="s">
        <v>283</v>
      </c>
      <c r="E1050" s="90" t="s">
        <v>208</v>
      </c>
      <c r="F1050" s="90" t="s">
        <v>638</v>
      </c>
      <c r="G1050" s="231">
        <v>20.260000000000002</v>
      </c>
      <c r="H1050" s="11">
        <v>6</v>
      </c>
    </row>
    <row r="1051" spans="1:8" x14ac:dyDescent="0.2">
      <c r="A1051" s="11" t="s">
        <v>129</v>
      </c>
      <c r="B1051" s="11" t="s">
        <v>284</v>
      </c>
      <c r="C1051" s="12" t="s">
        <v>567</v>
      </c>
      <c r="D1051" s="11">
        <v>6100</v>
      </c>
      <c r="E1051" s="90" t="s">
        <v>130</v>
      </c>
      <c r="F1051" s="90" t="s">
        <v>636</v>
      </c>
      <c r="G1051" s="231">
        <v>36.159999999999997</v>
      </c>
      <c r="H1051" s="11">
        <v>6</v>
      </c>
    </row>
    <row r="1052" spans="1:8" x14ac:dyDescent="0.2">
      <c r="A1052" s="11" t="s">
        <v>129</v>
      </c>
      <c r="B1052" s="11" t="s">
        <v>284</v>
      </c>
      <c r="C1052" s="12" t="s">
        <v>567</v>
      </c>
      <c r="D1052" s="11">
        <v>6101</v>
      </c>
      <c r="E1052" s="90" t="s">
        <v>12</v>
      </c>
      <c r="F1052" s="90" t="s">
        <v>638</v>
      </c>
      <c r="G1052" s="231">
        <v>3.28</v>
      </c>
      <c r="H1052" s="11">
        <v>12</v>
      </c>
    </row>
    <row r="1053" spans="1:8" x14ac:dyDescent="0.2">
      <c r="A1053" s="11" t="s">
        <v>129</v>
      </c>
      <c r="B1053" s="11" t="s">
        <v>284</v>
      </c>
      <c r="C1053" s="12" t="s">
        <v>567</v>
      </c>
      <c r="D1053" s="11">
        <v>6102</v>
      </c>
      <c r="E1053" s="90" t="s">
        <v>285</v>
      </c>
      <c r="F1053" s="90" t="s">
        <v>638</v>
      </c>
      <c r="G1053" s="231">
        <v>10.91</v>
      </c>
      <c r="H1053" s="11">
        <v>9</v>
      </c>
    </row>
    <row r="1054" spans="1:8" x14ac:dyDescent="0.2">
      <c r="A1054" s="11" t="s">
        <v>129</v>
      </c>
      <c r="B1054" s="11" t="s">
        <v>284</v>
      </c>
      <c r="C1054" s="12" t="s">
        <v>567</v>
      </c>
      <c r="D1054" s="11">
        <v>6103</v>
      </c>
      <c r="E1054" s="90" t="s">
        <v>1077</v>
      </c>
      <c r="F1054" s="90" t="s">
        <v>638</v>
      </c>
      <c r="G1054" s="231">
        <v>6.64</v>
      </c>
      <c r="H1054" s="11">
        <v>6</v>
      </c>
    </row>
    <row r="1055" spans="1:8" x14ac:dyDescent="0.2">
      <c r="A1055" s="11" t="s">
        <v>129</v>
      </c>
      <c r="B1055" s="11" t="s">
        <v>284</v>
      </c>
      <c r="C1055" s="12" t="s">
        <v>567</v>
      </c>
      <c r="D1055" s="11">
        <v>6104</v>
      </c>
      <c r="E1055" s="90" t="s">
        <v>286</v>
      </c>
      <c r="F1055" s="90" t="s">
        <v>638</v>
      </c>
      <c r="G1055" s="231">
        <v>54.11</v>
      </c>
      <c r="H1055" s="11">
        <v>8</v>
      </c>
    </row>
    <row r="1056" spans="1:8" x14ac:dyDescent="0.2">
      <c r="A1056" s="11" t="s">
        <v>129</v>
      </c>
      <c r="B1056" s="11" t="s">
        <v>284</v>
      </c>
      <c r="C1056" s="12" t="s">
        <v>567</v>
      </c>
      <c r="D1056" s="11" t="s">
        <v>287</v>
      </c>
      <c r="E1056" s="90" t="s">
        <v>9</v>
      </c>
      <c r="F1056" s="90" t="s">
        <v>638</v>
      </c>
      <c r="G1056" s="231">
        <v>4.01</v>
      </c>
      <c r="H1056" s="11">
        <v>11</v>
      </c>
    </row>
    <row r="1057" spans="1:8" x14ac:dyDescent="0.2">
      <c r="A1057" s="11" t="s">
        <v>129</v>
      </c>
      <c r="B1057" s="11" t="s">
        <v>284</v>
      </c>
      <c r="C1057" s="12" t="s">
        <v>567</v>
      </c>
      <c r="D1057" s="11">
        <v>6105</v>
      </c>
      <c r="E1057" s="90" t="s">
        <v>288</v>
      </c>
      <c r="F1057" s="90" t="s">
        <v>638</v>
      </c>
      <c r="G1057" s="231">
        <v>23.82</v>
      </c>
      <c r="H1057" s="11">
        <v>11</v>
      </c>
    </row>
    <row r="1058" spans="1:8" x14ac:dyDescent="0.2">
      <c r="A1058" s="11" t="s">
        <v>129</v>
      </c>
      <c r="B1058" s="11" t="s">
        <v>284</v>
      </c>
      <c r="C1058" s="12" t="s">
        <v>567</v>
      </c>
      <c r="D1058" s="11">
        <v>6106</v>
      </c>
      <c r="E1058" s="90" t="s">
        <v>9</v>
      </c>
      <c r="F1058" s="90" t="s">
        <v>637</v>
      </c>
      <c r="G1058" s="231">
        <v>27.25</v>
      </c>
      <c r="H1058" s="11">
        <v>11</v>
      </c>
    </row>
    <row r="1059" spans="1:8" x14ac:dyDescent="0.2">
      <c r="A1059" s="11" t="s">
        <v>129</v>
      </c>
      <c r="B1059" s="11" t="s">
        <v>284</v>
      </c>
      <c r="C1059" s="12" t="s">
        <v>567</v>
      </c>
      <c r="D1059" s="13" t="s">
        <v>289</v>
      </c>
      <c r="E1059" s="94" t="s">
        <v>290</v>
      </c>
      <c r="F1059" s="90" t="s">
        <v>638</v>
      </c>
      <c r="G1059" s="231">
        <v>23.6</v>
      </c>
      <c r="H1059" s="11">
        <v>6</v>
      </c>
    </row>
    <row r="1060" spans="1:8" x14ac:dyDescent="0.2">
      <c r="A1060" s="11" t="s">
        <v>129</v>
      </c>
      <c r="B1060" s="11" t="s">
        <v>284</v>
      </c>
      <c r="C1060" s="12" t="s">
        <v>567</v>
      </c>
      <c r="D1060" s="13" t="s">
        <v>291</v>
      </c>
      <c r="E1060" s="94" t="s">
        <v>292</v>
      </c>
      <c r="F1060" s="90" t="s">
        <v>638</v>
      </c>
      <c r="G1060" s="231">
        <v>21.45</v>
      </c>
      <c r="H1060" s="11">
        <v>6</v>
      </c>
    </row>
    <row r="1061" spans="1:8" x14ac:dyDescent="0.2">
      <c r="A1061" s="11" t="s">
        <v>129</v>
      </c>
      <c r="B1061" s="11" t="s">
        <v>284</v>
      </c>
      <c r="C1061" s="12" t="s">
        <v>567</v>
      </c>
      <c r="D1061" s="11" t="s">
        <v>281</v>
      </c>
      <c r="E1061" s="90" t="s">
        <v>204</v>
      </c>
      <c r="F1061" s="90" t="s">
        <v>638</v>
      </c>
      <c r="G1061" s="231">
        <v>27.41</v>
      </c>
      <c r="H1061" s="11">
        <v>6</v>
      </c>
    </row>
    <row r="1062" spans="1:8" x14ac:dyDescent="0.2">
      <c r="A1062" s="11" t="s">
        <v>129</v>
      </c>
      <c r="B1062" s="11" t="s">
        <v>284</v>
      </c>
      <c r="C1062" s="12" t="s">
        <v>567</v>
      </c>
      <c r="D1062" s="11" t="s">
        <v>282</v>
      </c>
      <c r="E1062" s="90" t="s">
        <v>206</v>
      </c>
      <c r="F1062" s="90" t="s">
        <v>638</v>
      </c>
      <c r="G1062" s="231">
        <v>26.84</v>
      </c>
      <c r="H1062" s="11">
        <v>6</v>
      </c>
    </row>
    <row r="1063" spans="1:8" x14ac:dyDescent="0.2">
      <c r="A1063" s="11" t="s">
        <v>129</v>
      </c>
      <c r="B1063" s="11" t="s">
        <v>284</v>
      </c>
      <c r="C1063" s="12" t="s">
        <v>567</v>
      </c>
      <c r="D1063" s="11" t="s">
        <v>283</v>
      </c>
      <c r="E1063" s="90" t="s">
        <v>208</v>
      </c>
      <c r="F1063" s="90" t="s">
        <v>638</v>
      </c>
      <c r="G1063" s="231">
        <v>20.260000000000002</v>
      </c>
      <c r="H1063" s="11">
        <v>6</v>
      </c>
    </row>
    <row r="1064" spans="1:8" x14ac:dyDescent="0.2">
      <c r="A1064" s="11" t="s">
        <v>293</v>
      </c>
      <c r="B1064" s="11" t="s">
        <v>5</v>
      </c>
      <c r="C1064" s="12" t="s">
        <v>324</v>
      </c>
      <c r="D1064" s="11" t="s">
        <v>294</v>
      </c>
      <c r="E1064" s="90" t="s">
        <v>235</v>
      </c>
      <c r="F1064" s="90" t="s">
        <v>637</v>
      </c>
      <c r="G1064" s="231">
        <v>5.59</v>
      </c>
      <c r="H1064" s="11">
        <v>4</v>
      </c>
    </row>
    <row r="1065" spans="1:8" x14ac:dyDescent="0.2">
      <c r="A1065" s="11" t="s">
        <v>293</v>
      </c>
      <c r="B1065" s="11" t="s">
        <v>5</v>
      </c>
      <c r="C1065" s="12" t="s">
        <v>324</v>
      </c>
      <c r="D1065" s="11" t="s">
        <v>295</v>
      </c>
      <c r="E1065" s="90" t="s">
        <v>6</v>
      </c>
      <c r="F1065" s="90" t="s">
        <v>637</v>
      </c>
      <c r="G1065" s="231">
        <v>45.95</v>
      </c>
      <c r="H1065" s="11">
        <v>6</v>
      </c>
    </row>
    <row r="1066" spans="1:8" x14ac:dyDescent="0.2">
      <c r="A1066" s="11" t="s">
        <v>293</v>
      </c>
      <c r="B1066" s="11" t="s">
        <v>5</v>
      </c>
      <c r="C1066" s="12" t="s">
        <v>324</v>
      </c>
      <c r="D1066" s="11" t="s">
        <v>296</v>
      </c>
      <c r="E1066" s="90" t="s">
        <v>1126</v>
      </c>
      <c r="F1066" s="90" t="s">
        <v>637</v>
      </c>
      <c r="G1066" s="231">
        <v>50.53</v>
      </c>
      <c r="H1066" s="11">
        <v>17</v>
      </c>
    </row>
    <row r="1067" spans="1:8" x14ac:dyDescent="0.2">
      <c r="A1067" s="11" t="s">
        <v>293</v>
      </c>
      <c r="B1067" s="11" t="s">
        <v>5</v>
      </c>
      <c r="C1067" s="12" t="s">
        <v>324</v>
      </c>
      <c r="D1067" s="11" t="s">
        <v>297</v>
      </c>
      <c r="E1067" s="90" t="s">
        <v>1127</v>
      </c>
      <c r="F1067" s="90" t="s">
        <v>637</v>
      </c>
      <c r="G1067" s="231">
        <v>64.83</v>
      </c>
      <c r="H1067" s="11">
        <v>14</v>
      </c>
    </row>
    <row r="1068" spans="1:8" x14ac:dyDescent="0.2">
      <c r="A1068" s="11" t="s">
        <v>293</v>
      </c>
      <c r="B1068" s="11" t="s">
        <v>5</v>
      </c>
      <c r="C1068" s="12" t="s">
        <v>324</v>
      </c>
      <c r="D1068" s="11" t="s">
        <v>298</v>
      </c>
      <c r="E1068" s="90" t="s">
        <v>1128</v>
      </c>
      <c r="F1068" s="90" t="s">
        <v>638</v>
      </c>
      <c r="G1068" s="231">
        <v>12.24</v>
      </c>
      <c r="H1068" s="11">
        <v>14</v>
      </c>
    </row>
    <row r="1069" spans="1:8" x14ac:dyDescent="0.2">
      <c r="A1069" s="11" t="s">
        <v>293</v>
      </c>
      <c r="B1069" s="11" t="s">
        <v>5</v>
      </c>
      <c r="C1069" s="12" t="s">
        <v>324</v>
      </c>
      <c r="D1069" s="11" t="s">
        <v>299</v>
      </c>
      <c r="E1069" s="90" t="s">
        <v>1129</v>
      </c>
      <c r="F1069" s="90" t="s">
        <v>637</v>
      </c>
      <c r="G1069" s="231">
        <v>53.07</v>
      </c>
      <c r="H1069" s="11">
        <v>14</v>
      </c>
    </row>
    <row r="1070" spans="1:8" x14ac:dyDescent="0.2">
      <c r="A1070" s="11" t="s">
        <v>293</v>
      </c>
      <c r="B1070" s="11" t="s">
        <v>5</v>
      </c>
      <c r="C1070" s="12" t="s">
        <v>324</v>
      </c>
      <c r="D1070" s="11" t="s">
        <v>300</v>
      </c>
      <c r="E1070" s="90" t="s">
        <v>12</v>
      </c>
      <c r="F1070" s="90" t="s">
        <v>638</v>
      </c>
      <c r="G1070" s="231">
        <v>4.4000000000000004</v>
      </c>
      <c r="H1070" s="11">
        <v>12</v>
      </c>
    </row>
    <row r="1071" spans="1:8" x14ac:dyDescent="0.2">
      <c r="A1071" s="11" t="s">
        <v>293</v>
      </c>
      <c r="B1071" s="11" t="s">
        <v>5</v>
      </c>
      <c r="C1071" s="12" t="s">
        <v>324</v>
      </c>
      <c r="D1071" s="11" t="s">
        <v>301</v>
      </c>
      <c r="E1071" s="90" t="s">
        <v>1115</v>
      </c>
      <c r="F1071" s="90" t="s">
        <v>638</v>
      </c>
      <c r="G1071" s="231">
        <v>2.1800000000000002</v>
      </c>
      <c r="H1071" s="11">
        <v>4</v>
      </c>
    </row>
    <row r="1072" spans="1:8" x14ac:dyDescent="0.2">
      <c r="A1072" s="11" t="s">
        <v>293</v>
      </c>
      <c r="B1072" s="11" t="s">
        <v>5</v>
      </c>
      <c r="C1072" s="12" t="s">
        <v>324</v>
      </c>
      <c r="D1072" s="11" t="s">
        <v>302</v>
      </c>
      <c r="E1072" s="90" t="s">
        <v>173</v>
      </c>
      <c r="F1072" s="90" t="s">
        <v>638</v>
      </c>
      <c r="G1072" s="231">
        <v>1.99</v>
      </c>
      <c r="H1072" s="11">
        <v>4</v>
      </c>
    </row>
    <row r="1073" spans="1:8" x14ac:dyDescent="0.2">
      <c r="A1073" s="11" t="s">
        <v>293</v>
      </c>
      <c r="B1073" s="11" t="s">
        <v>5</v>
      </c>
      <c r="C1073" s="12" t="s">
        <v>324</v>
      </c>
      <c r="D1073" s="11" t="s">
        <v>303</v>
      </c>
      <c r="E1073" s="90" t="s">
        <v>520</v>
      </c>
      <c r="F1073" s="90" t="s">
        <v>637</v>
      </c>
      <c r="G1073" s="231">
        <v>7.58</v>
      </c>
      <c r="H1073" s="11">
        <v>7</v>
      </c>
    </row>
    <row r="1074" spans="1:8" x14ac:dyDescent="0.2">
      <c r="A1074" s="11" t="s">
        <v>293</v>
      </c>
      <c r="B1074" s="11" t="s">
        <v>17</v>
      </c>
      <c r="C1074" s="12" t="s">
        <v>324</v>
      </c>
      <c r="D1074" s="11">
        <v>101</v>
      </c>
      <c r="E1074" s="90" t="s">
        <v>6</v>
      </c>
      <c r="F1074" s="90" t="s">
        <v>636</v>
      </c>
      <c r="G1074" s="231">
        <v>165.62</v>
      </c>
      <c r="H1074" s="11">
        <v>6</v>
      </c>
    </row>
    <row r="1075" spans="1:8" x14ac:dyDescent="0.2">
      <c r="A1075" s="11" t="s">
        <v>293</v>
      </c>
      <c r="B1075" s="11" t="s">
        <v>17</v>
      </c>
      <c r="C1075" s="12" t="s">
        <v>324</v>
      </c>
      <c r="D1075" s="11">
        <v>102</v>
      </c>
      <c r="E1075" s="90" t="s">
        <v>6</v>
      </c>
      <c r="F1075" s="90" t="s">
        <v>636</v>
      </c>
      <c r="G1075" s="231">
        <v>21.83</v>
      </c>
      <c r="H1075" s="11">
        <v>6</v>
      </c>
    </row>
    <row r="1076" spans="1:8" x14ac:dyDescent="0.2">
      <c r="A1076" s="11" t="s">
        <v>293</v>
      </c>
      <c r="B1076" s="11" t="s">
        <v>17</v>
      </c>
      <c r="C1076" s="12" t="s">
        <v>324</v>
      </c>
      <c r="D1076" s="11">
        <v>103</v>
      </c>
      <c r="E1076" s="90" t="s">
        <v>6</v>
      </c>
      <c r="F1076" s="90" t="s">
        <v>636</v>
      </c>
      <c r="G1076" s="231">
        <v>14.58</v>
      </c>
      <c r="H1076" s="11">
        <v>6</v>
      </c>
    </row>
    <row r="1077" spans="1:8" x14ac:dyDescent="0.2">
      <c r="A1077" s="11" t="s">
        <v>293</v>
      </c>
      <c r="B1077" s="11" t="s">
        <v>17</v>
      </c>
      <c r="C1077" s="12" t="s">
        <v>324</v>
      </c>
      <c r="D1077" s="11">
        <v>104</v>
      </c>
      <c r="E1077" s="90" t="s">
        <v>370</v>
      </c>
      <c r="F1077" s="90" t="s">
        <v>638</v>
      </c>
      <c r="G1077" s="231">
        <v>7.69</v>
      </c>
      <c r="H1077" s="11">
        <v>6</v>
      </c>
    </row>
    <row r="1078" spans="1:8" x14ac:dyDescent="0.2">
      <c r="A1078" s="11" t="s">
        <v>293</v>
      </c>
      <c r="B1078" s="11" t="s">
        <v>17</v>
      </c>
      <c r="C1078" s="12" t="s">
        <v>324</v>
      </c>
      <c r="D1078" s="11">
        <v>105</v>
      </c>
      <c r="E1078" s="90" t="s">
        <v>6</v>
      </c>
      <c r="F1078" s="90" t="s">
        <v>636</v>
      </c>
      <c r="G1078" s="231">
        <v>10.220000000000001</v>
      </c>
      <c r="H1078" s="11">
        <v>6</v>
      </c>
    </row>
    <row r="1079" spans="1:8" x14ac:dyDescent="0.2">
      <c r="A1079" s="11" t="s">
        <v>293</v>
      </c>
      <c r="B1079" s="11" t="s">
        <v>17</v>
      </c>
      <c r="C1079" s="12" t="s">
        <v>324</v>
      </c>
      <c r="D1079" s="11">
        <v>106</v>
      </c>
      <c r="E1079" s="90" t="s">
        <v>1130</v>
      </c>
      <c r="F1079" s="90" t="s">
        <v>636</v>
      </c>
      <c r="G1079" s="231">
        <v>16.13</v>
      </c>
      <c r="H1079" s="11">
        <v>17</v>
      </c>
    </row>
    <row r="1080" spans="1:8" x14ac:dyDescent="0.2">
      <c r="A1080" s="11" t="s">
        <v>293</v>
      </c>
      <c r="B1080" s="11" t="s">
        <v>17</v>
      </c>
      <c r="C1080" s="12" t="s">
        <v>324</v>
      </c>
      <c r="D1080" s="11">
        <v>107</v>
      </c>
      <c r="E1080" s="90" t="s">
        <v>1131</v>
      </c>
      <c r="F1080" s="90" t="s">
        <v>636</v>
      </c>
      <c r="G1080" s="231">
        <v>154.66999999999999</v>
      </c>
      <c r="H1080" s="11">
        <v>10</v>
      </c>
    </row>
    <row r="1081" spans="1:8" x14ac:dyDescent="0.2">
      <c r="A1081" s="11" t="s">
        <v>293</v>
      </c>
      <c r="B1081" s="11" t="s">
        <v>17</v>
      </c>
      <c r="C1081" s="12" t="s">
        <v>324</v>
      </c>
      <c r="D1081" s="11">
        <v>108</v>
      </c>
      <c r="E1081" s="90" t="s">
        <v>1102</v>
      </c>
      <c r="F1081" s="90" t="s">
        <v>636</v>
      </c>
      <c r="G1081" s="231">
        <v>18.91</v>
      </c>
      <c r="H1081" s="11">
        <v>4</v>
      </c>
    </row>
    <row r="1082" spans="1:8" x14ac:dyDescent="0.2">
      <c r="A1082" s="11" t="s">
        <v>293</v>
      </c>
      <c r="B1082" s="11" t="s">
        <v>17</v>
      </c>
      <c r="C1082" s="12" t="s">
        <v>324</v>
      </c>
      <c r="D1082" s="11">
        <v>109</v>
      </c>
      <c r="E1082" s="90" t="s">
        <v>12</v>
      </c>
      <c r="F1082" s="90" t="s">
        <v>638</v>
      </c>
      <c r="G1082" s="231">
        <v>4.12</v>
      </c>
      <c r="H1082" s="11">
        <v>12</v>
      </c>
    </row>
    <row r="1083" spans="1:8" x14ac:dyDescent="0.2">
      <c r="A1083" s="11" t="s">
        <v>293</v>
      </c>
      <c r="B1083" s="11" t="s">
        <v>17</v>
      </c>
      <c r="C1083" s="12" t="s">
        <v>324</v>
      </c>
      <c r="D1083" s="11">
        <v>111</v>
      </c>
      <c r="E1083" s="90" t="s">
        <v>1119</v>
      </c>
      <c r="F1083" s="90" t="s">
        <v>638</v>
      </c>
      <c r="G1083" s="231">
        <v>28.4</v>
      </c>
      <c r="H1083" s="11">
        <v>6</v>
      </c>
    </row>
    <row r="1084" spans="1:8" x14ac:dyDescent="0.2">
      <c r="A1084" s="11" t="s">
        <v>293</v>
      </c>
      <c r="B1084" s="11" t="s">
        <v>17</v>
      </c>
      <c r="C1084" s="12" t="s">
        <v>324</v>
      </c>
      <c r="D1084" s="11">
        <v>114</v>
      </c>
      <c r="E1084" s="90" t="s">
        <v>6</v>
      </c>
      <c r="F1084" s="90" t="s">
        <v>636</v>
      </c>
      <c r="G1084" s="231">
        <v>29.71</v>
      </c>
      <c r="H1084" s="11">
        <v>6</v>
      </c>
    </row>
    <row r="1085" spans="1:8" x14ac:dyDescent="0.2">
      <c r="A1085" s="11" t="s">
        <v>293</v>
      </c>
      <c r="B1085" s="11" t="s">
        <v>51</v>
      </c>
      <c r="C1085" s="12" t="s">
        <v>324</v>
      </c>
      <c r="D1085" s="11">
        <v>201</v>
      </c>
      <c r="E1085" s="90" t="s">
        <v>6</v>
      </c>
      <c r="F1085" s="90" t="s">
        <v>636</v>
      </c>
      <c r="G1085" s="231">
        <v>75.209999999999994</v>
      </c>
      <c r="H1085" s="11">
        <v>6</v>
      </c>
    </row>
    <row r="1086" spans="1:8" x14ac:dyDescent="0.2">
      <c r="A1086" s="11" t="s">
        <v>293</v>
      </c>
      <c r="B1086" s="11" t="s">
        <v>51</v>
      </c>
      <c r="C1086" s="12" t="s">
        <v>324</v>
      </c>
      <c r="D1086" s="11">
        <v>202</v>
      </c>
      <c r="E1086" s="90" t="s">
        <v>6</v>
      </c>
      <c r="F1086" s="90" t="s">
        <v>636</v>
      </c>
      <c r="G1086" s="231">
        <v>12.01</v>
      </c>
      <c r="H1086" s="11">
        <v>6</v>
      </c>
    </row>
    <row r="1087" spans="1:8" x14ac:dyDescent="0.2">
      <c r="A1087" s="11" t="s">
        <v>293</v>
      </c>
      <c r="B1087" s="11" t="s">
        <v>51</v>
      </c>
      <c r="C1087" s="12" t="s">
        <v>324</v>
      </c>
      <c r="D1087" s="11">
        <v>204</v>
      </c>
      <c r="E1087" s="90" t="s">
        <v>680</v>
      </c>
      <c r="F1087" s="90" t="s">
        <v>636</v>
      </c>
      <c r="G1087" s="231">
        <v>9.16</v>
      </c>
      <c r="H1087" s="11">
        <v>9</v>
      </c>
    </row>
    <row r="1088" spans="1:8" x14ac:dyDescent="0.2">
      <c r="A1088" s="11" t="s">
        <v>293</v>
      </c>
      <c r="B1088" s="11" t="s">
        <v>51</v>
      </c>
      <c r="C1088" s="12" t="s">
        <v>324</v>
      </c>
      <c r="D1088" s="11">
        <v>206</v>
      </c>
      <c r="E1088" s="90" t="s">
        <v>1063</v>
      </c>
      <c r="F1088" s="90" t="s">
        <v>636</v>
      </c>
      <c r="G1088" s="231">
        <v>15.82</v>
      </c>
      <c r="H1088" s="11">
        <v>4</v>
      </c>
    </row>
    <row r="1089" spans="1:8" x14ac:dyDescent="0.2">
      <c r="A1089" s="11" t="s">
        <v>293</v>
      </c>
      <c r="B1089" s="11" t="s">
        <v>51</v>
      </c>
      <c r="C1089" s="12" t="s">
        <v>324</v>
      </c>
      <c r="D1089" s="11">
        <v>207</v>
      </c>
      <c r="E1089" s="90" t="s">
        <v>122</v>
      </c>
      <c r="F1089" s="90" t="s">
        <v>636</v>
      </c>
      <c r="G1089" s="231">
        <v>14.39</v>
      </c>
      <c r="H1089" s="11">
        <v>4</v>
      </c>
    </row>
    <row r="1090" spans="1:8" x14ac:dyDescent="0.2">
      <c r="A1090" s="11" t="s">
        <v>293</v>
      </c>
      <c r="B1090" s="11" t="s">
        <v>51</v>
      </c>
      <c r="C1090" s="12" t="s">
        <v>324</v>
      </c>
      <c r="D1090" s="11">
        <v>208</v>
      </c>
      <c r="E1090" s="90" t="s">
        <v>1103</v>
      </c>
      <c r="F1090" s="90" t="s">
        <v>636</v>
      </c>
      <c r="G1090" s="231">
        <v>16.09</v>
      </c>
      <c r="H1090" s="11">
        <v>4</v>
      </c>
    </row>
    <row r="1091" spans="1:8" x14ac:dyDescent="0.2">
      <c r="A1091" s="11" t="s">
        <v>293</v>
      </c>
      <c r="B1091" s="11" t="s">
        <v>51</v>
      </c>
      <c r="C1091" s="12" t="s">
        <v>324</v>
      </c>
      <c r="D1091" s="11">
        <v>209</v>
      </c>
      <c r="E1091" s="90" t="s">
        <v>1103</v>
      </c>
      <c r="F1091" s="90" t="s">
        <v>636</v>
      </c>
      <c r="G1091" s="231">
        <v>15.1</v>
      </c>
      <c r="H1091" s="11">
        <v>4</v>
      </c>
    </row>
    <row r="1092" spans="1:8" x14ac:dyDescent="0.2">
      <c r="A1092" s="11" t="s">
        <v>293</v>
      </c>
      <c r="B1092" s="11" t="s">
        <v>51</v>
      </c>
      <c r="C1092" s="12" t="s">
        <v>324</v>
      </c>
      <c r="D1092" s="11">
        <v>210</v>
      </c>
      <c r="E1092" s="90" t="s">
        <v>1103</v>
      </c>
      <c r="F1092" s="90" t="s">
        <v>636</v>
      </c>
      <c r="G1092" s="231">
        <v>19.489999999999998</v>
      </c>
      <c r="H1092" s="11">
        <v>4</v>
      </c>
    </row>
    <row r="1093" spans="1:8" x14ac:dyDescent="0.2">
      <c r="A1093" s="11" t="s">
        <v>293</v>
      </c>
      <c r="B1093" s="11" t="s">
        <v>51</v>
      </c>
      <c r="C1093" s="12" t="s">
        <v>324</v>
      </c>
      <c r="D1093" s="11">
        <v>211</v>
      </c>
      <c r="E1093" s="90" t="s">
        <v>6</v>
      </c>
      <c r="F1093" s="90" t="s">
        <v>636</v>
      </c>
      <c r="G1093" s="231">
        <v>26.7</v>
      </c>
      <c r="H1093" s="11">
        <v>6</v>
      </c>
    </row>
    <row r="1094" spans="1:8" x14ac:dyDescent="0.2">
      <c r="A1094" s="11" t="s">
        <v>293</v>
      </c>
      <c r="B1094" s="11" t="s">
        <v>51</v>
      </c>
      <c r="C1094" s="12" t="s">
        <v>324</v>
      </c>
      <c r="D1094" s="11">
        <v>212</v>
      </c>
      <c r="E1094" s="90" t="s">
        <v>1103</v>
      </c>
      <c r="F1094" s="90" t="s">
        <v>636</v>
      </c>
      <c r="G1094" s="231">
        <v>26.83</v>
      </c>
      <c r="H1094" s="11">
        <v>4</v>
      </c>
    </row>
    <row r="1095" spans="1:8" x14ac:dyDescent="0.2">
      <c r="A1095" s="11" t="s">
        <v>293</v>
      </c>
      <c r="B1095" s="11" t="s">
        <v>51</v>
      </c>
      <c r="C1095" s="12" t="s">
        <v>579</v>
      </c>
      <c r="D1095" s="11">
        <v>213</v>
      </c>
      <c r="E1095" s="90" t="s">
        <v>250</v>
      </c>
      <c r="F1095" s="90" t="s">
        <v>636</v>
      </c>
      <c r="G1095" s="231">
        <v>10.96</v>
      </c>
      <c r="H1095" s="11">
        <v>4</v>
      </c>
    </row>
    <row r="1096" spans="1:8" x14ac:dyDescent="0.2">
      <c r="A1096" s="11" t="s">
        <v>293</v>
      </c>
      <c r="B1096" s="11" t="s">
        <v>51</v>
      </c>
      <c r="C1096" s="12" t="s">
        <v>324</v>
      </c>
      <c r="D1096" s="11">
        <v>214</v>
      </c>
      <c r="E1096" s="90" t="s">
        <v>331</v>
      </c>
      <c r="F1096" s="90" t="s">
        <v>636</v>
      </c>
      <c r="G1096" s="231">
        <v>6.6</v>
      </c>
      <c r="H1096" s="11">
        <v>4</v>
      </c>
    </row>
    <row r="1097" spans="1:8" x14ac:dyDescent="0.2">
      <c r="A1097" s="11" t="s">
        <v>293</v>
      </c>
      <c r="B1097" s="11" t="s">
        <v>51</v>
      </c>
      <c r="C1097" s="12" t="s">
        <v>324</v>
      </c>
      <c r="D1097" s="11">
        <v>215</v>
      </c>
      <c r="E1097" s="90" t="s">
        <v>12</v>
      </c>
      <c r="F1097" s="90" t="s">
        <v>638</v>
      </c>
      <c r="G1097" s="231">
        <v>2.02</v>
      </c>
      <c r="H1097" s="11">
        <v>12</v>
      </c>
    </row>
    <row r="1098" spans="1:8" x14ac:dyDescent="0.2">
      <c r="A1098" s="11" t="s">
        <v>293</v>
      </c>
      <c r="B1098" s="11" t="s">
        <v>51</v>
      </c>
      <c r="C1098" s="12" t="s">
        <v>324</v>
      </c>
      <c r="D1098" s="11">
        <v>216</v>
      </c>
      <c r="E1098" s="90" t="s">
        <v>11</v>
      </c>
      <c r="F1098" s="90" t="s">
        <v>638</v>
      </c>
      <c r="G1098" s="231">
        <v>4.7699999999999996</v>
      </c>
      <c r="H1098" s="11">
        <v>13</v>
      </c>
    </row>
    <row r="1099" spans="1:8" x14ac:dyDescent="0.2">
      <c r="A1099" s="11" t="s">
        <v>293</v>
      </c>
      <c r="B1099" s="11" t="s">
        <v>51</v>
      </c>
      <c r="C1099" s="12" t="s">
        <v>324</v>
      </c>
      <c r="D1099" s="11">
        <v>217</v>
      </c>
      <c r="E1099" s="90" t="s">
        <v>11</v>
      </c>
      <c r="F1099" s="90" t="s">
        <v>638</v>
      </c>
      <c r="G1099" s="231">
        <v>5.21</v>
      </c>
      <c r="H1099" s="11">
        <v>13</v>
      </c>
    </row>
    <row r="1100" spans="1:8" x14ac:dyDescent="0.2">
      <c r="A1100" s="11" t="s">
        <v>304</v>
      </c>
      <c r="B1100" s="11" t="s">
        <v>17</v>
      </c>
      <c r="C1100" s="90" t="s">
        <v>574</v>
      </c>
      <c r="D1100" s="11" t="s">
        <v>294</v>
      </c>
      <c r="E1100" s="90" t="s">
        <v>171</v>
      </c>
      <c r="F1100" s="90" t="s">
        <v>658</v>
      </c>
      <c r="G1100" s="231">
        <v>8.64</v>
      </c>
      <c r="H1100" s="11">
        <v>4</v>
      </c>
    </row>
    <row r="1101" spans="1:8" x14ac:dyDescent="0.2">
      <c r="A1101" s="11" t="s">
        <v>304</v>
      </c>
      <c r="B1101" s="11" t="s">
        <v>17</v>
      </c>
      <c r="C1101" s="90" t="s">
        <v>574</v>
      </c>
      <c r="D1101" s="11" t="s">
        <v>295</v>
      </c>
      <c r="E1101" s="90" t="s">
        <v>574</v>
      </c>
      <c r="F1101" s="90" t="s">
        <v>658</v>
      </c>
      <c r="G1101" s="231">
        <v>13.64</v>
      </c>
      <c r="H1101" s="11">
        <v>4</v>
      </c>
    </row>
    <row r="1102" spans="1:8" x14ac:dyDescent="0.2">
      <c r="A1102" s="11" t="s">
        <v>304</v>
      </c>
      <c r="B1102" s="11" t="s">
        <v>17</v>
      </c>
      <c r="C1102" s="90" t="s">
        <v>574</v>
      </c>
      <c r="D1102" s="11" t="s">
        <v>327</v>
      </c>
      <c r="E1102" s="90" t="s">
        <v>10</v>
      </c>
      <c r="F1102" s="90" t="s">
        <v>658</v>
      </c>
      <c r="G1102" s="231">
        <v>4.87</v>
      </c>
      <c r="H1102" s="11">
        <v>4</v>
      </c>
    </row>
    <row r="1103" spans="1:8" x14ac:dyDescent="0.2">
      <c r="A1103" s="11" t="s">
        <v>304</v>
      </c>
      <c r="B1103" s="11" t="s">
        <v>17</v>
      </c>
      <c r="C1103" s="90" t="s">
        <v>574</v>
      </c>
      <c r="D1103" s="11" t="s">
        <v>328</v>
      </c>
      <c r="E1103" s="90" t="s">
        <v>1144</v>
      </c>
      <c r="F1103" s="90" t="s">
        <v>658</v>
      </c>
      <c r="G1103" s="231">
        <v>1.48</v>
      </c>
      <c r="H1103" s="11">
        <v>4</v>
      </c>
    </row>
    <row r="1104" spans="1:8" x14ac:dyDescent="0.2">
      <c r="A1104" s="11" t="s">
        <v>304</v>
      </c>
      <c r="B1104" s="11" t="s">
        <v>17</v>
      </c>
      <c r="C1104" s="90" t="s">
        <v>574</v>
      </c>
      <c r="D1104" s="11" t="s">
        <v>300</v>
      </c>
      <c r="E1104" s="90" t="s">
        <v>92</v>
      </c>
      <c r="F1104" s="90" t="s">
        <v>658</v>
      </c>
      <c r="G1104" s="231">
        <v>1.98</v>
      </c>
      <c r="H1104" s="11">
        <v>4</v>
      </c>
    </row>
    <row r="1105" spans="1:9" x14ac:dyDescent="0.2">
      <c r="A1105" s="11" t="s">
        <v>304</v>
      </c>
      <c r="B1105" s="11" t="s">
        <v>17</v>
      </c>
      <c r="C1105" s="90" t="s">
        <v>574</v>
      </c>
      <c r="D1105" s="11" t="s">
        <v>301</v>
      </c>
      <c r="E1105" s="90" t="s">
        <v>173</v>
      </c>
      <c r="F1105" s="90" t="s">
        <v>658</v>
      </c>
      <c r="G1105" s="231">
        <v>1.48</v>
      </c>
      <c r="H1105" s="11">
        <v>4</v>
      </c>
    </row>
    <row r="1106" spans="1:9" x14ac:dyDescent="0.2">
      <c r="A1106" s="11" t="s">
        <v>653</v>
      </c>
      <c r="B1106" s="11" t="s">
        <v>17</v>
      </c>
      <c r="C1106" s="12" t="s">
        <v>323</v>
      </c>
      <c r="D1106" s="11" t="s">
        <v>306</v>
      </c>
      <c r="E1106" s="90" t="s">
        <v>680</v>
      </c>
      <c r="F1106" s="90" t="s">
        <v>636</v>
      </c>
      <c r="G1106" s="231">
        <v>17.5</v>
      </c>
      <c r="H1106" s="11">
        <v>9</v>
      </c>
    </row>
    <row r="1107" spans="1:9" x14ac:dyDescent="0.2">
      <c r="A1107" s="11" t="s">
        <v>653</v>
      </c>
      <c r="B1107" s="11" t="s">
        <v>17</v>
      </c>
      <c r="C1107" s="12" t="s">
        <v>323</v>
      </c>
      <c r="D1107" s="11" t="s">
        <v>307</v>
      </c>
      <c r="E1107" s="90" t="s">
        <v>680</v>
      </c>
      <c r="F1107" s="90" t="s">
        <v>636</v>
      </c>
      <c r="G1107" s="231">
        <v>11.4</v>
      </c>
      <c r="H1107" s="11">
        <v>9</v>
      </c>
    </row>
    <row r="1108" spans="1:9" x14ac:dyDescent="0.2">
      <c r="A1108" s="11" t="s">
        <v>653</v>
      </c>
      <c r="B1108" s="11" t="s">
        <v>17</v>
      </c>
      <c r="C1108" s="12" t="s">
        <v>323</v>
      </c>
      <c r="D1108" s="11" t="s">
        <v>309</v>
      </c>
      <c r="E1108" s="90" t="s">
        <v>710</v>
      </c>
      <c r="F1108" s="90" t="s">
        <v>638</v>
      </c>
      <c r="G1108" s="231">
        <v>2</v>
      </c>
      <c r="H1108" s="11">
        <v>13</v>
      </c>
    </row>
    <row r="1109" spans="1:9" x14ac:dyDescent="0.2">
      <c r="A1109" s="11" t="s">
        <v>653</v>
      </c>
      <c r="B1109" s="11" t="s">
        <v>17</v>
      </c>
      <c r="C1109" s="12" t="s">
        <v>323</v>
      </c>
      <c r="D1109" s="11" t="s">
        <v>310</v>
      </c>
      <c r="E1109" s="90" t="s">
        <v>11</v>
      </c>
      <c r="F1109" s="90" t="s">
        <v>638</v>
      </c>
      <c r="G1109" s="231">
        <v>1.3</v>
      </c>
      <c r="H1109" s="11">
        <v>13</v>
      </c>
    </row>
    <row r="1110" spans="1:9" x14ac:dyDescent="0.2">
      <c r="A1110" s="11" t="s">
        <v>653</v>
      </c>
      <c r="B1110" s="11" t="s">
        <v>17</v>
      </c>
      <c r="C1110" s="12" t="s">
        <v>323</v>
      </c>
      <c r="D1110" s="11" t="s">
        <v>311</v>
      </c>
      <c r="E1110" s="90" t="s">
        <v>721</v>
      </c>
      <c r="F1110" s="90" t="s">
        <v>638</v>
      </c>
      <c r="G1110" s="231">
        <v>2.2000000000000002</v>
      </c>
      <c r="H1110" s="11">
        <v>13</v>
      </c>
    </row>
    <row r="1111" spans="1:9" x14ac:dyDescent="0.2">
      <c r="A1111" s="11" t="s">
        <v>653</v>
      </c>
      <c r="B1111" s="11" t="s">
        <v>17</v>
      </c>
      <c r="C1111" s="12" t="s">
        <v>323</v>
      </c>
      <c r="D1111" s="11" t="s">
        <v>312</v>
      </c>
      <c r="E1111" s="90" t="s">
        <v>11</v>
      </c>
      <c r="F1111" s="90" t="s">
        <v>638</v>
      </c>
      <c r="G1111" s="231">
        <v>1.7</v>
      </c>
      <c r="H1111" s="11">
        <v>13</v>
      </c>
    </row>
    <row r="1112" spans="1:9" x14ac:dyDescent="0.2">
      <c r="A1112" s="11" t="s">
        <v>653</v>
      </c>
      <c r="B1112" s="11" t="s">
        <v>17</v>
      </c>
      <c r="C1112" s="12" t="s">
        <v>323</v>
      </c>
      <c r="D1112" s="11" t="s">
        <v>313</v>
      </c>
      <c r="E1112" s="90" t="s">
        <v>25</v>
      </c>
      <c r="F1112" s="90" t="s">
        <v>636</v>
      </c>
      <c r="G1112" s="231">
        <v>17.100000000000001</v>
      </c>
      <c r="H1112" s="11">
        <v>4</v>
      </c>
    </row>
    <row r="1113" spans="1:9" x14ac:dyDescent="0.2">
      <c r="A1113" s="11" t="s">
        <v>653</v>
      </c>
      <c r="B1113" s="11" t="s">
        <v>17</v>
      </c>
      <c r="C1113" s="12" t="s">
        <v>323</v>
      </c>
      <c r="D1113" s="11" t="s">
        <v>314</v>
      </c>
      <c r="E1113" s="90" t="s">
        <v>315</v>
      </c>
      <c r="F1113" s="90" t="s">
        <v>636</v>
      </c>
      <c r="G1113" s="231">
        <v>12.3</v>
      </c>
      <c r="H1113" s="11">
        <v>4</v>
      </c>
    </row>
    <row r="1114" spans="1:9" x14ac:dyDescent="0.2">
      <c r="A1114" s="11" t="s">
        <v>653</v>
      </c>
      <c r="B1114" s="11" t="s">
        <v>17</v>
      </c>
      <c r="C1114" s="12" t="s">
        <v>323</v>
      </c>
      <c r="D1114" s="11" t="s">
        <v>316</v>
      </c>
      <c r="E1114" s="90" t="s">
        <v>317</v>
      </c>
      <c r="F1114" s="90" t="s">
        <v>636</v>
      </c>
      <c r="G1114" s="231">
        <v>19.899999999999999</v>
      </c>
      <c r="H1114" s="11">
        <v>4</v>
      </c>
    </row>
    <row r="1115" spans="1:9" x14ac:dyDescent="0.2">
      <c r="A1115" s="11" t="s">
        <v>653</v>
      </c>
      <c r="B1115" s="11" t="s">
        <v>17</v>
      </c>
      <c r="C1115" s="12" t="s">
        <v>323</v>
      </c>
      <c r="D1115" s="11" t="s">
        <v>318</v>
      </c>
      <c r="E1115" s="90" t="s">
        <v>305</v>
      </c>
      <c r="F1115" s="90" t="s">
        <v>638</v>
      </c>
      <c r="G1115" s="231">
        <v>5.0999999999999996</v>
      </c>
      <c r="H1115" s="11">
        <v>6</v>
      </c>
    </row>
    <row r="1116" spans="1:9" x14ac:dyDescent="0.2">
      <c r="A1116" s="11" t="s">
        <v>653</v>
      </c>
      <c r="B1116" s="11" t="s">
        <v>17</v>
      </c>
      <c r="C1116" s="12" t="s">
        <v>323</v>
      </c>
      <c r="D1116" s="11" t="s">
        <v>319</v>
      </c>
      <c r="E1116" s="90" t="s">
        <v>305</v>
      </c>
      <c r="F1116" s="90" t="s">
        <v>638</v>
      </c>
      <c r="G1116" s="231">
        <v>7.3</v>
      </c>
      <c r="H1116" s="11">
        <v>6</v>
      </c>
    </row>
    <row r="1117" spans="1:9" x14ac:dyDescent="0.2">
      <c r="A1117" s="11" t="s">
        <v>653</v>
      </c>
      <c r="B1117" s="11" t="s">
        <v>17</v>
      </c>
      <c r="C1117" s="12" t="s">
        <v>323</v>
      </c>
      <c r="D1117" s="11" t="s">
        <v>320</v>
      </c>
      <c r="E1117" s="90" t="s">
        <v>321</v>
      </c>
      <c r="F1117" s="90" t="s">
        <v>638</v>
      </c>
      <c r="G1117" s="231">
        <v>6.4</v>
      </c>
      <c r="H1117" s="11">
        <v>6</v>
      </c>
    </row>
    <row r="1118" spans="1:9" x14ac:dyDescent="0.2">
      <c r="A1118" s="11" t="s">
        <v>653</v>
      </c>
      <c r="B1118" s="11" t="s">
        <v>17</v>
      </c>
      <c r="C1118" s="12" t="s">
        <v>323</v>
      </c>
      <c r="D1118" s="11" t="s">
        <v>322</v>
      </c>
      <c r="E1118" s="90" t="s">
        <v>305</v>
      </c>
      <c r="F1118" s="90" t="s">
        <v>638</v>
      </c>
      <c r="G1118" s="231">
        <v>5</v>
      </c>
      <c r="H1118" s="11">
        <v>6</v>
      </c>
    </row>
    <row r="1119" spans="1:9" x14ac:dyDescent="0.2">
      <c r="A1119" s="11" t="s">
        <v>665</v>
      </c>
      <c r="B1119" s="11" t="s">
        <v>5</v>
      </c>
      <c r="C1119" s="90" t="s">
        <v>567</v>
      </c>
      <c r="D1119" s="11">
        <v>1</v>
      </c>
      <c r="E1119" s="90" t="s">
        <v>6</v>
      </c>
      <c r="F1119" s="90" t="s">
        <v>638</v>
      </c>
      <c r="G1119" s="231">
        <v>60.8</v>
      </c>
      <c r="H1119" s="11">
        <v>6</v>
      </c>
    </row>
    <row r="1120" spans="1:9" x14ac:dyDescent="0.2">
      <c r="A1120" s="11" t="s">
        <v>665</v>
      </c>
      <c r="B1120" s="11" t="s">
        <v>5</v>
      </c>
      <c r="C1120" s="90" t="s">
        <v>324</v>
      </c>
      <c r="D1120" s="11">
        <v>2</v>
      </c>
      <c r="E1120" s="90" t="s">
        <v>324</v>
      </c>
      <c r="F1120" s="90" t="s">
        <v>636</v>
      </c>
      <c r="G1120" s="231">
        <v>7</v>
      </c>
      <c r="H1120" s="11">
        <v>11</v>
      </c>
      <c r="I1120" s="3"/>
    </row>
    <row r="1121" spans="1:8" x14ac:dyDescent="0.2">
      <c r="A1121" s="11" t="s">
        <v>665</v>
      </c>
      <c r="B1121" s="11" t="s">
        <v>5</v>
      </c>
      <c r="C1121" s="90" t="s">
        <v>567</v>
      </c>
      <c r="D1121" s="11">
        <v>3</v>
      </c>
      <c r="E1121" s="90" t="s">
        <v>520</v>
      </c>
      <c r="F1121" s="90" t="s">
        <v>636</v>
      </c>
      <c r="G1121" s="231">
        <v>6.8</v>
      </c>
      <c r="H1121" s="11">
        <v>7</v>
      </c>
    </row>
    <row r="1122" spans="1:8" x14ac:dyDescent="0.2">
      <c r="A1122" s="11" t="s">
        <v>665</v>
      </c>
      <c r="B1122" s="11" t="s">
        <v>5</v>
      </c>
      <c r="C1122" s="90" t="s">
        <v>708</v>
      </c>
      <c r="D1122" s="11">
        <v>4</v>
      </c>
      <c r="E1122" s="90" t="s">
        <v>6</v>
      </c>
      <c r="F1122" s="90" t="s">
        <v>638</v>
      </c>
      <c r="G1122" s="231">
        <v>14.1</v>
      </c>
      <c r="H1122" s="11">
        <v>6</v>
      </c>
    </row>
    <row r="1123" spans="1:8" x14ac:dyDescent="0.2">
      <c r="A1123" s="11" t="s">
        <v>665</v>
      </c>
      <c r="B1123" s="11" t="s">
        <v>5</v>
      </c>
      <c r="C1123" s="90" t="s">
        <v>708</v>
      </c>
      <c r="D1123" s="11">
        <v>5</v>
      </c>
      <c r="E1123" s="90" t="s">
        <v>710</v>
      </c>
      <c r="F1123" s="90" t="s">
        <v>636</v>
      </c>
      <c r="G1123" s="231">
        <v>3</v>
      </c>
      <c r="H1123" s="11">
        <v>13</v>
      </c>
    </row>
    <row r="1124" spans="1:8" x14ac:dyDescent="0.2">
      <c r="A1124" s="11" t="s">
        <v>665</v>
      </c>
      <c r="B1124" s="11" t="s">
        <v>5</v>
      </c>
      <c r="C1124" s="90" t="s">
        <v>708</v>
      </c>
      <c r="D1124" s="11">
        <v>6</v>
      </c>
      <c r="E1124" s="90" t="s">
        <v>11</v>
      </c>
      <c r="F1124" s="90" t="s">
        <v>638</v>
      </c>
      <c r="G1124" s="231">
        <v>1.5</v>
      </c>
      <c r="H1124" s="11">
        <v>13</v>
      </c>
    </row>
    <row r="1125" spans="1:8" x14ac:dyDescent="0.2">
      <c r="A1125" s="11" t="s">
        <v>665</v>
      </c>
      <c r="B1125" s="11" t="s">
        <v>5</v>
      </c>
      <c r="C1125" s="90" t="s">
        <v>708</v>
      </c>
      <c r="D1125" s="11">
        <v>7</v>
      </c>
      <c r="E1125" s="90" t="s">
        <v>1140</v>
      </c>
      <c r="F1125" s="90" t="s">
        <v>638</v>
      </c>
      <c r="G1125" s="231">
        <v>1.5</v>
      </c>
      <c r="H1125" s="11">
        <v>13</v>
      </c>
    </row>
    <row r="1126" spans="1:8" x14ac:dyDescent="0.2">
      <c r="A1126" s="11" t="s">
        <v>665</v>
      </c>
      <c r="B1126" s="11" t="s">
        <v>5</v>
      </c>
      <c r="C1126" s="90" t="s">
        <v>708</v>
      </c>
      <c r="D1126" s="11">
        <v>8</v>
      </c>
      <c r="E1126" s="90" t="s">
        <v>9</v>
      </c>
      <c r="F1126" s="90" t="s">
        <v>636</v>
      </c>
      <c r="G1126" s="231">
        <v>20.7</v>
      </c>
      <c r="H1126" s="11">
        <v>17</v>
      </c>
    </row>
    <row r="1127" spans="1:8" x14ac:dyDescent="0.2">
      <c r="A1127" s="11" t="s">
        <v>665</v>
      </c>
      <c r="B1127" s="11" t="s">
        <v>5</v>
      </c>
      <c r="C1127" s="90" t="s">
        <v>708</v>
      </c>
      <c r="D1127" s="11">
        <v>9</v>
      </c>
      <c r="E1127" s="90" t="s">
        <v>12</v>
      </c>
      <c r="F1127" s="90" t="s">
        <v>636</v>
      </c>
      <c r="G1127" s="231">
        <v>9.6</v>
      </c>
      <c r="H1127" s="11">
        <v>12</v>
      </c>
    </row>
    <row r="1128" spans="1:8" x14ac:dyDescent="0.2">
      <c r="A1128" s="11" t="s">
        <v>665</v>
      </c>
      <c r="B1128" s="11" t="s">
        <v>5</v>
      </c>
      <c r="C1128" s="90" t="s">
        <v>708</v>
      </c>
      <c r="D1128" s="11">
        <v>10</v>
      </c>
      <c r="E1128" s="90" t="s">
        <v>9</v>
      </c>
      <c r="F1128" s="90" t="s">
        <v>636</v>
      </c>
      <c r="G1128" s="231">
        <v>31.3</v>
      </c>
      <c r="H1128" s="11">
        <v>17</v>
      </c>
    </row>
    <row r="1129" spans="1:8" x14ac:dyDescent="0.2">
      <c r="A1129" s="11" t="s">
        <v>665</v>
      </c>
      <c r="B1129" s="11" t="s">
        <v>5</v>
      </c>
      <c r="C1129" s="90" t="s">
        <v>708</v>
      </c>
      <c r="D1129" s="11">
        <v>11</v>
      </c>
      <c r="E1129" s="90" t="s">
        <v>9</v>
      </c>
      <c r="F1129" s="90" t="s">
        <v>636</v>
      </c>
      <c r="G1129" s="231">
        <v>16.399999999999999</v>
      </c>
      <c r="H1129" s="11">
        <v>17</v>
      </c>
    </row>
    <row r="1130" spans="1:8" x14ac:dyDescent="0.2">
      <c r="A1130" s="11" t="s">
        <v>665</v>
      </c>
      <c r="B1130" s="11" t="s">
        <v>5</v>
      </c>
      <c r="C1130" s="90" t="s">
        <v>708</v>
      </c>
      <c r="D1130" s="11">
        <v>12</v>
      </c>
      <c r="E1130" s="90" t="s">
        <v>709</v>
      </c>
      <c r="F1130" s="90" t="s">
        <v>636</v>
      </c>
      <c r="G1130" s="231">
        <v>11.7</v>
      </c>
      <c r="H1130" s="11">
        <v>4</v>
      </c>
    </row>
    <row r="1131" spans="1:8" x14ac:dyDescent="0.2">
      <c r="A1131" s="11" t="s">
        <v>665</v>
      </c>
      <c r="B1131" s="11" t="s">
        <v>5</v>
      </c>
      <c r="C1131" s="90" t="s">
        <v>708</v>
      </c>
      <c r="D1131" s="11">
        <v>14</v>
      </c>
      <c r="E1131" s="90" t="s">
        <v>9</v>
      </c>
      <c r="F1131" s="90" t="s">
        <v>636</v>
      </c>
      <c r="G1131" s="231">
        <v>16.399999999999999</v>
      </c>
      <c r="H1131" s="11">
        <v>17</v>
      </c>
    </row>
    <row r="1132" spans="1:8" x14ac:dyDescent="0.2">
      <c r="A1132" s="11" t="s">
        <v>665</v>
      </c>
      <c r="B1132" s="11" t="s">
        <v>5</v>
      </c>
      <c r="C1132" s="90" t="s">
        <v>708</v>
      </c>
      <c r="D1132" s="11">
        <v>16</v>
      </c>
      <c r="E1132" s="90" t="s">
        <v>25</v>
      </c>
      <c r="F1132" s="90" t="s">
        <v>636</v>
      </c>
      <c r="G1132" s="231">
        <v>29.4</v>
      </c>
      <c r="H1132" s="11">
        <v>4</v>
      </c>
    </row>
    <row r="1133" spans="1:8" x14ac:dyDescent="0.2">
      <c r="A1133" s="11" t="s">
        <v>665</v>
      </c>
      <c r="B1133" s="11" t="s">
        <v>5</v>
      </c>
      <c r="C1133" s="90" t="s">
        <v>708</v>
      </c>
      <c r="D1133" s="11">
        <v>17</v>
      </c>
      <c r="E1133" s="90" t="s">
        <v>25</v>
      </c>
      <c r="F1133" s="90" t="s">
        <v>636</v>
      </c>
      <c r="G1133" s="231">
        <v>31.3</v>
      </c>
      <c r="H1133" s="11">
        <v>4</v>
      </c>
    </row>
    <row r="1134" spans="1:8" x14ac:dyDescent="0.2">
      <c r="A1134" s="11" t="s">
        <v>665</v>
      </c>
      <c r="B1134" s="11" t="s">
        <v>5</v>
      </c>
      <c r="C1134" s="90" t="s">
        <v>324</v>
      </c>
      <c r="D1134" s="11">
        <v>18</v>
      </c>
      <c r="E1134" s="90" t="s">
        <v>324</v>
      </c>
      <c r="F1134" s="90" t="s">
        <v>636</v>
      </c>
      <c r="G1134" s="231">
        <v>9.3000000000000007</v>
      </c>
      <c r="H1134" s="11">
        <v>11</v>
      </c>
    </row>
    <row r="1135" spans="1:8" x14ac:dyDescent="0.2">
      <c r="A1135" s="11" t="s">
        <v>665</v>
      </c>
      <c r="B1135" s="11" t="s">
        <v>5</v>
      </c>
      <c r="C1135" s="90" t="s">
        <v>708</v>
      </c>
      <c r="D1135" s="11">
        <v>21</v>
      </c>
      <c r="E1135" s="90" t="s">
        <v>710</v>
      </c>
      <c r="F1135" s="90" t="s">
        <v>638</v>
      </c>
      <c r="G1135" s="231">
        <v>1.2</v>
      </c>
      <c r="H1135" s="11">
        <v>13</v>
      </c>
    </row>
    <row r="1136" spans="1:8" x14ac:dyDescent="0.2">
      <c r="A1136" s="11" t="s">
        <v>665</v>
      </c>
      <c r="B1136" s="11" t="s">
        <v>5</v>
      </c>
      <c r="C1136" s="90" t="s">
        <v>708</v>
      </c>
      <c r="D1136" s="11">
        <v>22</v>
      </c>
      <c r="E1136" s="90" t="s">
        <v>11</v>
      </c>
      <c r="F1136" s="90" t="s">
        <v>638</v>
      </c>
      <c r="G1136" s="231">
        <v>2.2999999999999998</v>
      </c>
      <c r="H1136" s="11">
        <v>13</v>
      </c>
    </row>
    <row r="1137" spans="1:8" x14ac:dyDescent="0.2">
      <c r="A1137" s="11" t="s">
        <v>665</v>
      </c>
      <c r="B1137" s="11" t="s">
        <v>5</v>
      </c>
      <c r="C1137" s="90" t="s">
        <v>708</v>
      </c>
      <c r="D1137" s="11">
        <v>23</v>
      </c>
      <c r="E1137" s="90" t="s">
        <v>710</v>
      </c>
      <c r="F1137" s="90" t="s">
        <v>638</v>
      </c>
      <c r="G1137" s="231">
        <v>1.9</v>
      </c>
      <c r="H1137" s="11">
        <v>13</v>
      </c>
    </row>
    <row r="1138" spans="1:8" x14ac:dyDescent="0.2">
      <c r="A1138" s="11" t="s">
        <v>665</v>
      </c>
      <c r="B1138" s="11" t="s">
        <v>5</v>
      </c>
      <c r="C1138" s="90" t="s">
        <v>708</v>
      </c>
      <c r="D1138" s="11">
        <v>24</v>
      </c>
      <c r="E1138" s="90" t="s">
        <v>11</v>
      </c>
      <c r="F1138" s="90" t="s">
        <v>638</v>
      </c>
      <c r="G1138" s="231">
        <v>1.6</v>
      </c>
      <c r="H1138" s="11">
        <v>13</v>
      </c>
    </row>
    <row r="1139" spans="1:8" x14ac:dyDescent="0.2">
      <c r="A1139" s="11" t="s">
        <v>665</v>
      </c>
      <c r="B1139" s="11" t="s">
        <v>5</v>
      </c>
      <c r="C1139" s="90" t="s">
        <v>567</v>
      </c>
      <c r="D1139" s="11">
        <v>25</v>
      </c>
      <c r="E1139" s="90" t="s">
        <v>370</v>
      </c>
      <c r="F1139" s="90" t="s">
        <v>638</v>
      </c>
      <c r="G1139" s="231">
        <v>4</v>
      </c>
      <c r="H1139" s="11">
        <v>6</v>
      </c>
    </row>
    <row r="1140" spans="1:8" x14ac:dyDescent="0.2">
      <c r="A1140" s="11" t="s">
        <v>665</v>
      </c>
      <c r="B1140" s="11" t="s">
        <v>17</v>
      </c>
      <c r="C1140" s="90" t="s">
        <v>567</v>
      </c>
      <c r="D1140" s="11">
        <v>101</v>
      </c>
      <c r="E1140" s="90" t="s">
        <v>370</v>
      </c>
      <c r="F1140" s="90" t="s">
        <v>638</v>
      </c>
      <c r="G1140" s="231">
        <v>25.1</v>
      </c>
      <c r="H1140" s="11">
        <v>6</v>
      </c>
    </row>
    <row r="1141" spans="1:8" x14ac:dyDescent="0.2">
      <c r="A1141" s="11" t="s">
        <v>665</v>
      </c>
      <c r="B1141" s="11" t="s">
        <v>17</v>
      </c>
      <c r="C1141" s="90" t="s">
        <v>567</v>
      </c>
      <c r="D1141" s="11">
        <v>102</v>
      </c>
      <c r="E1141" s="90" t="s">
        <v>6</v>
      </c>
      <c r="F1141" s="90" t="s">
        <v>638</v>
      </c>
      <c r="G1141" s="231">
        <v>19.2</v>
      </c>
      <c r="H1141" s="11">
        <v>6</v>
      </c>
    </row>
    <row r="1142" spans="1:8" x14ac:dyDescent="0.2">
      <c r="A1142" s="11" t="s">
        <v>665</v>
      </c>
      <c r="B1142" s="11" t="s">
        <v>17</v>
      </c>
      <c r="C1142" s="90" t="s">
        <v>708</v>
      </c>
      <c r="D1142" s="11">
        <v>113</v>
      </c>
      <c r="E1142" s="90" t="s">
        <v>711</v>
      </c>
      <c r="F1142" s="90" t="s">
        <v>636</v>
      </c>
      <c r="G1142" s="231">
        <v>17.7</v>
      </c>
      <c r="H1142" s="11">
        <v>3</v>
      </c>
    </row>
    <row r="1143" spans="1:8" x14ac:dyDescent="0.2">
      <c r="A1143" s="11" t="s">
        <v>665</v>
      </c>
      <c r="B1143" s="11" t="s">
        <v>17</v>
      </c>
      <c r="C1143" s="90" t="s">
        <v>567</v>
      </c>
      <c r="D1143" s="11">
        <v>114</v>
      </c>
      <c r="E1143" s="90" t="s">
        <v>321</v>
      </c>
      <c r="F1143" s="90" t="s">
        <v>638</v>
      </c>
      <c r="G1143" s="231">
        <v>16.399999999999999</v>
      </c>
      <c r="H1143" s="11">
        <v>6</v>
      </c>
    </row>
    <row r="1144" spans="1:8" x14ac:dyDescent="0.2">
      <c r="A1144" s="11" t="s">
        <v>665</v>
      </c>
      <c r="B1144" s="11" t="s">
        <v>17</v>
      </c>
      <c r="C1144" s="90" t="s">
        <v>708</v>
      </c>
      <c r="D1144" s="11">
        <v>115</v>
      </c>
      <c r="E1144" s="90" t="s">
        <v>564</v>
      </c>
      <c r="F1144" s="90" t="s">
        <v>636</v>
      </c>
      <c r="G1144" s="231">
        <v>16.600000000000001</v>
      </c>
      <c r="H1144" s="11">
        <v>3</v>
      </c>
    </row>
    <row r="1145" spans="1:8" x14ac:dyDescent="0.2">
      <c r="A1145" s="11" t="s">
        <v>665</v>
      </c>
      <c r="B1145" s="11" t="s">
        <v>17</v>
      </c>
      <c r="C1145" s="90" t="s">
        <v>708</v>
      </c>
      <c r="D1145" s="11">
        <v>116</v>
      </c>
      <c r="E1145" s="90" t="s">
        <v>564</v>
      </c>
      <c r="F1145" s="90" t="s">
        <v>636</v>
      </c>
      <c r="G1145" s="231">
        <v>16.899999999999999</v>
      </c>
      <c r="H1145" s="11">
        <v>3</v>
      </c>
    </row>
    <row r="1146" spans="1:8" x14ac:dyDescent="0.2">
      <c r="A1146" s="11" t="s">
        <v>665</v>
      </c>
      <c r="B1146" s="11" t="s">
        <v>17</v>
      </c>
      <c r="C1146" s="90" t="s">
        <v>708</v>
      </c>
      <c r="D1146" s="11">
        <v>118</v>
      </c>
      <c r="E1146" s="90" t="s">
        <v>564</v>
      </c>
      <c r="F1146" s="90" t="s">
        <v>636</v>
      </c>
      <c r="G1146" s="231">
        <v>12.5</v>
      </c>
      <c r="H1146" s="11">
        <v>3</v>
      </c>
    </row>
    <row r="1147" spans="1:8" x14ac:dyDescent="0.2">
      <c r="A1147" s="11" t="s">
        <v>665</v>
      </c>
      <c r="B1147" s="11" t="s">
        <v>17</v>
      </c>
      <c r="C1147" s="90" t="s">
        <v>708</v>
      </c>
      <c r="D1147" s="11">
        <v>119</v>
      </c>
      <c r="E1147" s="90" t="s">
        <v>564</v>
      </c>
      <c r="F1147" s="90" t="s">
        <v>636</v>
      </c>
      <c r="G1147" s="231">
        <v>31.8</v>
      </c>
      <c r="H1147" s="11">
        <v>3</v>
      </c>
    </row>
    <row r="1148" spans="1:8" x14ac:dyDescent="0.2">
      <c r="A1148" s="11" t="s">
        <v>665</v>
      </c>
      <c r="B1148" s="11" t="s">
        <v>17</v>
      </c>
      <c r="C1148" s="90" t="s">
        <v>708</v>
      </c>
      <c r="D1148" s="11">
        <v>120</v>
      </c>
      <c r="E1148" s="90" t="s">
        <v>10</v>
      </c>
      <c r="F1148" s="90" t="s">
        <v>636</v>
      </c>
      <c r="G1148" s="231">
        <v>9.9</v>
      </c>
      <c r="H1148" s="11">
        <v>13</v>
      </c>
    </row>
    <row r="1149" spans="1:8" x14ac:dyDescent="0.2">
      <c r="A1149" s="11" t="s">
        <v>665</v>
      </c>
      <c r="B1149" s="11" t="s">
        <v>17</v>
      </c>
      <c r="C1149" s="90" t="s">
        <v>708</v>
      </c>
      <c r="D1149" s="11">
        <v>121</v>
      </c>
      <c r="E1149" s="90" t="s">
        <v>10</v>
      </c>
      <c r="F1149" s="90" t="s">
        <v>636</v>
      </c>
      <c r="G1149" s="231">
        <v>10.1</v>
      </c>
      <c r="H1149" s="11">
        <v>13</v>
      </c>
    </row>
    <row r="1150" spans="1:8" x14ac:dyDescent="0.2">
      <c r="A1150" s="11" t="s">
        <v>665</v>
      </c>
      <c r="B1150" s="11" t="s">
        <v>17</v>
      </c>
      <c r="C1150" s="90" t="s">
        <v>708</v>
      </c>
      <c r="D1150" s="11">
        <v>122</v>
      </c>
      <c r="E1150" s="90" t="s">
        <v>6</v>
      </c>
      <c r="F1150" s="90" t="s">
        <v>638</v>
      </c>
      <c r="G1150" s="231">
        <v>33.5</v>
      </c>
      <c r="H1150" s="11">
        <v>6</v>
      </c>
    </row>
    <row r="1151" spans="1:8" x14ac:dyDescent="0.2">
      <c r="A1151" s="11" t="s">
        <v>665</v>
      </c>
      <c r="B1151" s="11" t="s">
        <v>17</v>
      </c>
      <c r="C1151" s="90" t="s">
        <v>708</v>
      </c>
      <c r="D1151" s="11">
        <v>123</v>
      </c>
      <c r="E1151" s="90" t="s">
        <v>25</v>
      </c>
      <c r="F1151" s="90" t="s">
        <v>636</v>
      </c>
      <c r="G1151" s="231">
        <v>10.1</v>
      </c>
      <c r="H1151" s="11">
        <v>4</v>
      </c>
    </row>
    <row r="1152" spans="1:8" x14ac:dyDescent="0.2">
      <c r="A1152" s="11" t="s">
        <v>665</v>
      </c>
      <c r="B1152" s="11" t="s">
        <v>17</v>
      </c>
      <c r="C1152" s="90" t="s">
        <v>708</v>
      </c>
      <c r="D1152" s="11">
        <v>124</v>
      </c>
      <c r="E1152" s="90" t="s">
        <v>710</v>
      </c>
      <c r="F1152" s="90" t="s">
        <v>636</v>
      </c>
      <c r="G1152" s="231">
        <v>3.9</v>
      </c>
      <c r="H1152" s="11">
        <v>13</v>
      </c>
    </row>
    <row r="1153" spans="1:8" x14ac:dyDescent="0.2">
      <c r="A1153" s="11" t="s">
        <v>665</v>
      </c>
      <c r="B1153" s="11" t="s">
        <v>17</v>
      </c>
      <c r="C1153" s="90" t="s">
        <v>708</v>
      </c>
      <c r="D1153" s="11">
        <v>125</v>
      </c>
      <c r="E1153" s="90" t="s">
        <v>564</v>
      </c>
      <c r="F1153" s="90" t="s">
        <v>636</v>
      </c>
      <c r="G1153" s="231">
        <v>8.6999999999999993</v>
      </c>
      <c r="H1153" s="11">
        <v>3</v>
      </c>
    </row>
    <row r="1154" spans="1:8" x14ac:dyDescent="0.2">
      <c r="A1154" s="11" t="s">
        <v>665</v>
      </c>
      <c r="B1154" s="11" t="s">
        <v>17</v>
      </c>
      <c r="C1154" s="90" t="s">
        <v>708</v>
      </c>
      <c r="D1154" s="11">
        <v>126</v>
      </c>
      <c r="E1154" s="90" t="s">
        <v>564</v>
      </c>
      <c r="F1154" s="90" t="s">
        <v>636</v>
      </c>
      <c r="G1154" s="231">
        <v>6.8</v>
      </c>
      <c r="H1154" s="11">
        <v>3</v>
      </c>
    </row>
    <row r="1155" spans="1:8" x14ac:dyDescent="0.2">
      <c r="A1155" s="11" t="s">
        <v>665</v>
      </c>
      <c r="B1155" s="11" t="s">
        <v>17</v>
      </c>
      <c r="C1155" s="90" t="s">
        <v>567</v>
      </c>
      <c r="D1155" s="11">
        <v>127</v>
      </c>
      <c r="E1155" s="90" t="s">
        <v>1135</v>
      </c>
      <c r="F1155" s="90" t="s">
        <v>636</v>
      </c>
      <c r="G1155" s="231">
        <v>3.4</v>
      </c>
      <c r="H1155" s="11">
        <v>3</v>
      </c>
    </row>
    <row r="1156" spans="1:8" x14ac:dyDescent="0.2">
      <c r="A1156" s="11" t="s">
        <v>665</v>
      </c>
      <c r="B1156" s="11" t="s">
        <v>17</v>
      </c>
      <c r="C1156" s="90" t="s">
        <v>708</v>
      </c>
      <c r="D1156" s="11">
        <v>131</v>
      </c>
      <c r="E1156" s="12" t="s">
        <v>1140</v>
      </c>
      <c r="F1156" s="90" t="s">
        <v>638</v>
      </c>
      <c r="G1156" s="231">
        <v>1.6</v>
      </c>
      <c r="H1156" s="11">
        <v>13</v>
      </c>
    </row>
    <row r="1157" spans="1:8" x14ac:dyDescent="0.2">
      <c r="A1157" s="11" t="s">
        <v>665</v>
      </c>
      <c r="B1157" s="11" t="s">
        <v>17</v>
      </c>
      <c r="C1157" s="90" t="s">
        <v>708</v>
      </c>
      <c r="D1157" s="11">
        <v>132</v>
      </c>
      <c r="E1157" s="90" t="s">
        <v>11</v>
      </c>
      <c r="F1157" s="90" t="s">
        <v>638</v>
      </c>
      <c r="G1157" s="231">
        <v>1.6</v>
      </c>
      <c r="H1157" s="11">
        <v>13</v>
      </c>
    </row>
    <row r="1158" spans="1:8" x14ac:dyDescent="0.2">
      <c r="A1158" s="11" t="s">
        <v>654</v>
      </c>
      <c r="B1158" s="11" t="s">
        <v>5</v>
      </c>
      <c r="C1158" s="12" t="s">
        <v>567</v>
      </c>
      <c r="D1158" s="11" t="s">
        <v>372</v>
      </c>
      <c r="E1158" s="90" t="s">
        <v>321</v>
      </c>
      <c r="F1158" s="90" t="s">
        <v>638</v>
      </c>
      <c r="G1158" s="231">
        <v>4.8</v>
      </c>
      <c r="H1158" s="11">
        <v>6</v>
      </c>
    </row>
    <row r="1159" spans="1:8" x14ac:dyDescent="0.2">
      <c r="A1159" s="11" t="s">
        <v>654</v>
      </c>
      <c r="B1159" s="11" t="s">
        <v>5</v>
      </c>
      <c r="C1159" s="12" t="s">
        <v>461</v>
      </c>
      <c r="D1159" s="11" t="s">
        <v>373</v>
      </c>
      <c r="E1159" s="90" t="s">
        <v>680</v>
      </c>
      <c r="F1159" s="90" t="s">
        <v>636</v>
      </c>
      <c r="G1159" s="231">
        <v>33.4</v>
      </c>
      <c r="H1159" s="11">
        <v>9</v>
      </c>
    </row>
    <row r="1160" spans="1:8" x14ac:dyDescent="0.2">
      <c r="A1160" s="11" t="s">
        <v>654</v>
      </c>
      <c r="B1160" s="11" t="s">
        <v>5</v>
      </c>
      <c r="C1160" s="12" t="s">
        <v>567</v>
      </c>
      <c r="D1160" s="11" t="s">
        <v>374</v>
      </c>
      <c r="E1160" s="90" t="s">
        <v>305</v>
      </c>
      <c r="F1160" s="90" t="s">
        <v>638</v>
      </c>
      <c r="G1160" s="231">
        <v>52.5</v>
      </c>
      <c r="H1160" s="11">
        <v>6</v>
      </c>
    </row>
    <row r="1161" spans="1:8" x14ac:dyDescent="0.2">
      <c r="A1161" s="11" t="s">
        <v>654</v>
      </c>
      <c r="B1161" s="11" t="s">
        <v>5</v>
      </c>
      <c r="C1161" s="12" t="s">
        <v>461</v>
      </c>
      <c r="D1161" s="11" t="s">
        <v>375</v>
      </c>
      <c r="E1161" s="90" t="s">
        <v>678</v>
      </c>
      <c r="F1161" s="90" t="s">
        <v>636</v>
      </c>
      <c r="G1161" s="231">
        <v>30.7</v>
      </c>
      <c r="H1161" s="11">
        <v>4</v>
      </c>
    </row>
    <row r="1162" spans="1:8" x14ac:dyDescent="0.2">
      <c r="A1162" s="11" t="s">
        <v>654</v>
      </c>
      <c r="B1162" s="11" t="s">
        <v>5</v>
      </c>
      <c r="C1162" s="12" t="s">
        <v>461</v>
      </c>
      <c r="D1162" s="11" t="s">
        <v>376</v>
      </c>
      <c r="E1162" s="90" t="s">
        <v>248</v>
      </c>
      <c r="F1162" s="90" t="s">
        <v>636</v>
      </c>
      <c r="G1162" s="231">
        <v>15.7</v>
      </c>
      <c r="H1162" s="11">
        <v>1</v>
      </c>
    </row>
    <row r="1163" spans="1:8" x14ac:dyDescent="0.2">
      <c r="A1163" s="11" t="s">
        <v>654</v>
      </c>
      <c r="B1163" s="11" t="s">
        <v>5</v>
      </c>
      <c r="C1163" s="12" t="s">
        <v>461</v>
      </c>
      <c r="D1163" s="11" t="s">
        <v>377</v>
      </c>
      <c r="E1163" s="90" t="s">
        <v>122</v>
      </c>
      <c r="F1163" s="90" t="s">
        <v>636</v>
      </c>
      <c r="G1163" s="231">
        <v>23</v>
      </c>
      <c r="H1163" s="11">
        <v>4</v>
      </c>
    </row>
    <row r="1164" spans="1:8" x14ac:dyDescent="0.2">
      <c r="A1164" s="11" t="s">
        <v>654</v>
      </c>
      <c r="B1164" s="11" t="s">
        <v>5</v>
      </c>
      <c r="C1164" s="12" t="s">
        <v>584</v>
      </c>
      <c r="D1164" s="11" t="s">
        <v>378</v>
      </c>
      <c r="E1164" s="90" t="s">
        <v>716</v>
      </c>
      <c r="F1164" s="90" t="s">
        <v>636</v>
      </c>
      <c r="G1164" s="231">
        <v>15.6</v>
      </c>
      <c r="H1164" s="11">
        <v>17</v>
      </c>
    </row>
    <row r="1165" spans="1:8" x14ac:dyDescent="0.2">
      <c r="A1165" s="11" t="s">
        <v>654</v>
      </c>
      <c r="B1165" s="11" t="s">
        <v>5</v>
      </c>
      <c r="C1165" s="12" t="s">
        <v>584</v>
      </c>
      <c r="D1165" s="11" t="s">
        <v>394</v>
      </c>
      <c r="E1165" s="90" t="s">
        <v>1113</v>
      </c>
      <c r="F1165" s="90" t="s">
        <v>636</v>
      </c>
      <c r="G1165" s="231">
        <v>23</v>
      </c>
      <c r="H1165" s="11">
        <v>17</v>
      </c>
    </row>
    <row r="1166" spans="1:8" x14ac:dyDescent="0.2">
      <c r="A1166" s="11" t="s">
        <v>654</v>
      </c>
      <c r="B1166" s="11" t="s">
        <v>5</v>
      </c>
      <c r="C1166" s="12" t="s">
        <v>584</v>
      </c>
      <c r="D1166" s="11" t="s">
        <v>380</v>
      </c>
      <c r="E1166" s="90" t="s">
        <v>722</v>
      </c>
      <c r="F1166" s="90" t="s">
        <v>636</v>
      </c>
      <c r="G1166" s="231">
        <v>15.7</v>
      </c>
      <c r="H1166" s="11">
        <v>17</v>
      </c>
    </row>
    <row r="1167" spans="1:8" x14ac:dyDescent="0.2">
      <c r="A1167" s="11" t="s">
        <v>654</v>
      </c>
      <c r="B1167" s="11" t="s">
        <v>5</v>
      </c>
      <c r="C1167" s="12" t="s">
        <v>584</v>
      </c>
      <c r="D1167" s="11" t="s">
        <v>381</v>
      </c>
      <c r="E1167" s="90" t="s">
        <v>701</v>
      </c>
      <c r="F1167" s="90" t="s">
        <v>636</v>
      </c>
      <c r="G1167" s="231">
        <v>13.1</v>
      </c>
      <c r="H1167" s="11">
        <v>2</v>
      </c>
    </row>
    <row r="1168" spans="1:8" x14ac:dyDescent="0.2">
      <c r="A1168" s="11" t="s">
        <v>654</v>
      </c>
      <c r="B1168" s="11" t="s">
        <v>5</v>
      </c>
      <c r="C1168" s="12" t="s">
        <v>584</v>
      </c>
      <c r="D1168" s="11" t="s">
        <v>382</v>
      </c>
      <c r="E1168" s="90" t="s">
        <v>330</v>
      </c>
      <c r="F1168" s="90" t="s">
        <v>636</v>
      </c>
      <c r="G1168" s="231">
        <v>15.8</v>
      </c>
      <c r="H1168" s="11">
        <v>2</v>
      </c>
    </row>
    <row r="1169" spans="1:8" x14ac:dyDescent="0.2">
      <c r="A1169" s="11" t="s">
        <v>654</v>
      </c>
      <c r="B1169" s="11" t="s">
        <v>5</v>
      </c>
      <c r="C1169" s="12" t="s">
        <v>584</v>
      </c>
      <c r="D1169" s="11" t="s">
        <v>383</v>
      </c>
      <c r="E1169" s="90" t="s">
        <v>850</v>
      </c>
      <c r="F1169" s="90" t="s">
        <v>636</v>
      </c>
      <c r="G1169" s="231">
        <v>30.8</v>
      </c>
      <c r="H1169" s="11">
        <v>6</v>
      </c>
    </row>
    <row r="1170" spans="1:8" x14ac:dyDescent="0.2">
      <c r="A1170" s="11" t="s">
        <v>654</v>
      </c>
      <c r="B1170" s="11" t="s">
        <v>5</v>
      </c>
      <c r="C1170" s="12" t="s">
        <v>584</v>
      </c>
      <c r="D1170" s="11" t="s">
        <v>379</v>
      </c>
      <c r="E1170" s="90" t="s">
        <v>305</v>
      </c>
      <c r="F1170" s="90" t="s">
        <v>638</v>
      </c>
      <c r="G1170" s="231">
        <v>27.4</v>
      </c>
      <c r="H1170" s="11">
        <v>6</v>
      </c>
    </row>
    <row r="1171" spans="1:8" x14ac:dyDescent="0.2">
      <c r="A1171" s="11" t="s">
        <v>654</v>
      </c>
      <c r="B1171" s="11" t="s">
        <v>5</v>
      </c>
      <c r="C1171" s="12" t="s">
        <v>584</v>
      </c>
      <c r="D1171" s="11" t="s">
        <v>384</v>
      </c>
      <c r="E1171" s="90" t="s">
        <v>717</v>
      </c>
      <c r="F1171" s="90" t="s">
        <v>638</v>
      </c>
      <c r="G1171" s="231">
        <v>6.2</v>
      </c>
      <c r="H1171" s="11">
        <v>2</v>
      </c>
    </row>
    <row r="1172" spans="1:8" x14ac:dyDescent="0.2">
      <c r="A1172" s="11" t="s">
        <v>654</v>
      </c>
      <c r="B1172" s="11" t="s">
        <v>5</v>
      </c>
      <c r="C1172" s="12" t="s">
        <v>584</v>
      </c>
      <c r="D1172" s="11" t="s">
        <v>385</v>
      </c>
      <c r="E1172" s="90" t="s">
        <v>1081</v>
      </c>
      <c r="F1172" s="90" t="s">
        <v>638</v>
      </c>
      <c r="G1172" s="231">
        <v>1</v>
      </c>
      <c r="H1172" s="11">
        <v>2</v>
      </c>
    </row>
    <row r="1173" spans="1:8" x14ac:dyDescent="0.2">
      <c r="A1173" s="11" t="s">
        <v>654</v>
      </c>
      <c r="B1173" s="11" t="s">
        <v>5</v>
      </c>
      <c r="C1173" s="12" t="s">
        <v>584</v>
      </c>
      <c r="D1173" s="11" t="s">
        <v>386</v>
      </c>
      <c r="E1173" s="90" t="s">
        <v>1081</v>
      </c>
      <c r="F1173" s="90" t="s">
        <v>638</v>
      </c>
      <c r="G1173" s="231">
        <v>5.3</v>
      </c>
      <c r="H1173" s="11">
        <v>2</v>
      </c>
    </row>
    <row r="1174" spans="1:8" x14ac:dyDescent="0.2">
      <c r="A1174" s="11" t="s">
        <v>654</v>
      </c>
      <c r="B1174" s="11" t="s">
        <v>5</v>
      </c>
      <c r="C1174" s="12" t="s">
        <v>584</v>
      </c>
      <c r="D1174" s="11" t="s">
        <v>387</v>
      </c>
      <c r="E1174" s="90" t="s">
        <v>680</v>
      </c>
      <c r="F1174" s="90" t="s">
        <v>636</v>
      </c>
      <c r="G1174" s="231">
        <v>20.6</v>
      </c>
      <c r="H1174" s="11">
        <v>9</v>
      </c>
    </row>
    <row r="1175" spans="1:8" x14ac:dyDescent="0.2">
      <c r="A1175" s="11" t="s">
        <v>654</v>
      </c>
      <c r="B1175" s="11" t="s">
        <v>5</v>
      </c>
      <c r="C1175" s="12" t="s">
        <v>584</v>
      </c>
      <c r="D1175" s="11" t="s">
        <v>388</v>
      </c>
      <c r="E1175" s="90" t="s">
        <v>171</v>
      </c>
      <c r="F1175" s="90" t="s">
        <v>636</v>
      </c>
      <c r="G1175" s="231">
        <v>14</v>
      </c>
      <c r="H1175" s="11">
        <v>4</v>
      </c>
    </row>
    <row r="1176" spans="1:8" x14ac:dyDescent="0.2">
      <c r="A1176" s="11" t="s">
        <v>654</v>
      </c>
      <c r="B1176" s="11" t="s">
        <v>5</v>
      </c>
      <c r="C1176" s="12" t="s">
        <v>584</v>
      </c>
      <c r="D1176" s="11" t="s">
        <v>389</v>
      </c>
      <c r="E1176" s="90" t="s">
        <v>11</v>
      </c>
      <c r="F1176" s="90" t="s">
        <v>638</v>
      </c>
      <c r="G1176" s="231">
        <v>3.2</v>
      </c>
      <c r="H1176" s="11">
        <v>13</v>
      </c>
    </row>
    <row r="1177" spans="1:8" x14ac:dyDescent="0.2">
      <c r="A1177" s="11" t="s">
        <v>654</v>
      </c>
      <c r="B1177" s="11" t="s">
        <v>5</v>
      </c>
      <c r="C1177" s="12" t="s">
        <v>461</v>
      </c>
      <c r="D1177" s="11" t="s">
        <v>390</v>
      </c>
      <c r="E1177" s="90" t="s">
        <v>11</v>
      </c>
      <c r="F1177" s="90" t="s">
        <v>638</v>
      </c>
      <c r="G1177" s="231">
        <v>3.2</v>
      </c>
      <c r="H1177" s="11">
        <v>13</v>
      </c>
    </row>
    <row r="1178" spans="1:8" x14ac:dyDescent="0.2">
      <c r="A1178" s="11" t="s">
        <v>654</v>
      </c>
      <c r="B1178" s="11" t="s">
        <v>5</v>
      </c>
      <c r="C1178" s="12" t="s">
        <v>584</v>
      </c>
      <c r="D1178" s="11" t="s">
        <v>391</v>
      </c>
      <c r="E1178" s="90" t="s">
        <v>305</v>
      </c>
      <c r="F1178" s="90" t="s">
        <v>638</v>
      </c>
      <c r="G1178" s="231">
        <v>30.4</v>
      </c>
      <c r="H1178" s="11">
        <v>6</v>
      </c>
    </row>
    <row r="1179" spans="1:8" x14ac:dyDescent="0.2">
      <c r="A1179" s="11" t="s">
        <v>654</v>
      </c>
      <c r="B1179" s="11" t="s">
        <v>5</v>
      </c>
      <c r="C1179" s="12" t="s">
        <v>461</v>
      </c>
      <c r="D1179" s="11" t="s">
        <v>392</v>
      </c>
      <c r="E1179" s="90" t="s">
        <v>1152</v>
      </c>
      <c r="F1179" s="90" t="s">
        <v>636</v>
      </c>
      <c r="G1179" s="231">
        <v>21</v>
      </c>
      <c r="H1179" s="11">
        <v>4</v>
      </c>
    </row>
    <row r="1180" spans="1:8" x14ac:dyDescent="0.2">
      <c r="A1180" s="11" t="s">
        <v>654</v>
      </c>
      <c r="B1180" s="11" t="s">
        <v>5</v>
      </c>
      <c r="C1180" s="12" t="s">
        <v>461</v>
      </c>
      <c r="D1180" s="11" t="s">
        <v>393</v>
      </c>
      <c r="E1180" s="90" t="s">
        <v>217</v>
      </c>
      <c r="F1180" s="90" t="s">
        <v>636</v>
      </c>
      <c r="G1180" s="231">
        <v>2</v>
      </c>
      <c r="H1180" s="11">
        <v>13</v>
      </c>
    </row>
    <row r="1181" spans="1:8" x14ac:dyDescent="0.2">
      <c r="A1181" s="11" t="s">
        <v>654</v>
      </c>
      <c r="B1181" s="11" t="s">
        <v>5</v>
      </c>
      <c r="C1181" s="12" t="s">
        <v>461</v>
      </c>
      <c r="D1181" s="11" t="s">
        <v>394</v>
      </c>
      <c r="E1181" s="90" t="s">
        <v>395</v>
      </c>
      <c r="F1181" s="90" t="s">
        <v>636</v>
      </c>
      <c r="G1181" s="231">
        <v>11.6</v>
      </c>
      <c r="H1181" s="11">
        <v>4</v>
      </c>
    </row>
    <row r="1182" spans="1:8" x14ac:dyDescent="0.2">
      <c r="A1182" s="11" t="s">
        <v>654</v>
      </c>
      <c r="B1182" s="11" t="s">
        <v>5</v>
      </c>
      <c r="C1182" s="12" t="s">
        <v>461</v>
      </c>
      <c r="D1182" s="11" t="s">
        <v>396</v>
      </c>
      <c r="E1182" s="90" t="s">
        <v>217</v>
      </c>
      <c r="F1182" s="90" t="s">
        <v>638</v>
      </c>
      <c r="G1182" s="231">
        <v>4.8</v>
      </c>
      <c r="H1182" s="11">
        <v>13</v>
      </c>
    </row>
    <row r="1183" spans="1:8" x14ac:dyDescent="0.2">
      <c r="A1183" s="11" t="s">
        <v>654</v>
      </c>
      <c r="B1183" s="11" t="s">
        <v>5</v>
      </c>
      <c r="C1183" s="12" t="s">
        <v>461</v>
      </c>
      <c r="D1183" s="11" t="s">
        <v>397</v>
      </c>
      <c r="E1183" s="90" t="s">
        <v>333</v>
      </c>
      <c r="F1183" s="90" t="s">
        <v>636</v>
      </c>
      <c r="G1183" s="231">
        <v>6.1</v>
      </c>
      <c r="H1183" s="11">
        <v>12</v>
      </c>
    </row>
    <row r="1184" spans="1:8" x14ac:dyDescent="0.2">
      <c r="A1184" s="11" t="s">
        <v>654</v>
      </c>
      <c r="B1184" s="11" t="s">
        <v>5</v>
      </c>
      <c r="C1184" s="12" t="s">
        <v>584</v>
      </c>
      <c r="D1184" s="11" t="s">
        <v>398</v>
      </c>
      <c r="E1184" s="90" t="s">
        <v>305</v>
      </c>
      <c r="F1184" s="90" t="s">
        <v>638</v>
      </c>
      <c r="G1184" s="231">
        <v>41.1</v>
      </c>
      <c r="H1184" s="11">
        <v>6</v>
      </c>
    </row>
    <row r="1185" spans="1:8" x14ac:dyDescent="0.2">
      <c r="A1185" s="11" t="s">
        <v>654</v>
      </c>
      <c r="B1185" s="11" t="s">
        <v>5</v>
      </c>
      <c r="C1185" s="12" t="s">
        <v>584</v>
      </c>
      <c r="D1185" s="11" t="s">
        <v>399</v>
      </c>
      <c r="E1185" s="90" t="s">
        <v>321</v>
      </c>
      <c r="F1185" s="90" t="s">
        <v>638</v>
      </c>
      <c r="G1185" s="231">
        <v>10.199999999999999</v>
      </c>
      <c r="H1185" s="11">
        <v>6</v>
      </c>
    </row>
    <row r="1186" spans="1:8" x14ac:dyDescent="0.2">
      <c r="A1186" s="11" t="s">
        <v>654</v>
      </c>
      <c r="B1186" s="11" t="s">
        <v>5</v>
      </c>
      <c r="C1186" s="12" t="s">
        <v>584</v>
      </c>
      <c r="D1186" s="11" t="s">
        <v>400</v>
      </c>
      <c r="E1186" s="90" t="s">
        <v>678</v>
      </c>
      <c r="F1186" s="90" t="s">
        <v>636</v>
      </c>
      <c r="G1186" s="231">
        <v>8.3000000000000007</v>
      </c>
      <c r="H1186" s="11">
        <v>4</v>
      </c>
    </row>
    <row r="1187" spans="1:8" x14ac:dyDescent="0.2">
      <c r="A1187" s="11" t="s">
        <v>654</v>
      </c>
      <c r="B1187" s="11" t="s">
        <v>5</v>
      </c>
      <c r="C1187" s="12" t="s">
        <v>584</v>
      </c>
      <c r="D1187" s="11" t="s">
        <v>401</v>
      </c>
      <c r="E1187" s="90" t="s">
        <v>678</v>
      </c>
      <c r="F1187" s="90" t="s">
        <v>636</v>
      </c>
      <c r="G1187" s="231">
        <v>13</v>
      </c>
      <c r="H1187" s="11">
        <v>4</v>
      </c>
    </row>
    <row r="1188" spans="1:8" x14ac:dyDescent="0.2">
      <c r="A1188" s="11" t="s">
        <v>654</v>
      </c>
      <c r="B1188" s="11" t="s">
        <v>5</v>
      </c>
      <c r="C1188" s="12" t="s">
        <v>584</v>
      </c>
      <c r="D1188" s="11" t="s">
        <v>402</v>
      </c>
      <c r="E1188" s="90" t="s">
        <v>217</v>
      </c>
      <c r="F1188" s="90" t="s">
        <v>638</v>
      </c>
      <c r="G1188" s="231">
        <v>3.4</v>
      </c>
      <c r="H1188" s="11">
        <v>13</v>
      </c>
    </row>
    <row r="1189" spans="1:8" x14ac:dyDescent="0.2">
      <c r="A1189" s="11" t="s">
        <v>654</v>
      </c>
      <c r="B1189" s="11" t="s">
        <v>5</v>
      </c>
      <c r="C1189" s="12" t="s">
        <v>584</v>
      </c>
      <c r="D1189" s="11" t="s">
        <v>403</v>
      </c>
      <c r="E1189" s="90" t="s">
        <v>11</v>
      </c>
      <c r="F1189" s="90" t="s">
        <v>638</v>
      </c>
      <c r="G1189" s="231">
        <v>2</v>
      </c>
      <c r="H1189" s="11">
        <v>13</v>
      </c>
    </row>
    <row r="1190" spans="1:8" x14ac:dyDescent="0.2">
      <c r="A1190" s="11" t="s">
        <v>654</v>
      </c>
      <c r="B1190" s="11" t="s">
        <v>5</v>
      </c>
      <c r="C1190" s="12" t="s">
        <v>584</v>
      </c>
      <c r="D1190" s="11" t="s">
        <v>404</v>
      </c>
      <c r="E1190" s="90" t="s">
        <v>1143</v>
      </c>
      <c r="F1190" s="90" t="s">
        <v>638</v>
      </c>
      <c r="G1190" s="231">
        <v>1.7</v>
      </c>
      <c r="H1190" s="11">
        <v>13</v>
      </c>
    </row>
    <row r="1191" spans="1:8" x14ac:dyDescent="0.2">
      <c r="A1191" s="11" t="s">
        <v>654</v>
      </c>
      <c r="B1191" s="11" t="s">
        <v>5</v>
      </c>
      <c r="C1191" s="12" t="s">
        <v>584</v>
      </c>
      <c r="D1191" s="11" t="s">
        <v>405</v>
      </c>
      <c r="E1191" s="90" t="s">
        <v>9</v>
      </c>
      <c r="F1191" s="90" t="s">
        <v>638</v>
      </c>
      <c r="G1191" s="231">
        <v>1.7</v>
      </c>
      <c r="H1191" s="11">
        <v>17</v>
      </c>
    </row>
    <row r="1192" spans="1:8" x14ac:dyDescent="0.2">
      <c r="A1192" s="11" t="s">
        <v>654</v>
      </c>
      <c r="B1192" s="11" t="s">
        <v>5</v>
      </c>
      <c r="C1192" s="12" t="s">
        <v>584</v>
      </c>
      <c r="D1192" s="11" t="s">
        <v>406</v>
      </c>
      <c r="E1192" s="90" t="s">
        <v>357</v>
      </c>
      <c r="F1192" s="90" t="s">
        <v>636</v>
      </c>
      <c r="G1192" s="231">
        <v>6.5</v>
      </c>
      <c r="H1192" s="11">
        <v>7</v>
      </c>
    </row>
    <row r="1193" spans="1:8" x14ac:dyDescent="0.2">
      <c r="A1193" s="11" t="s">
        <v>654</v>
      </c>
      <c r="B1193" s="11" t="s">
        <v>5</v>
      </c>
      <c r="C1193" s="12" t="s">
        <v>584</v>
      </c>
      <c r="D1193" s="11" t="s">
        <v>407</v>
      </c>
      <c r="E1193" s="90" t="s">
        <v>337</v>
      </c>
      <c r="F1193" s="90" t="s">
        <v>636</v>
      </c>
      <c r="G1193" s="231">
        <v>6.2</v>
      </c>
      <c r="H1193" s="11">
        <v>6</v>
      </c>
    </row>
    <row r="1194" spans="1:8" x14ac:dyDescent="0.2">
      <c r="A1194" s="11" t="s">
        <v>654</v>
      </c>
      <c r="B1194" s="11" t="s">
        <v>5</v>
      </c>
      <c r="C1194" s="12" t="s">
        <v>584</v>
      </c>
      <c r="D1194" s="11" t="s">
        <v>408</v>
      </c>
      <c r="E1194" s="90" t="s">
        <v>750</v>
      </c>
      <c r="F1194" s="90" t="s">
        <v>659</v>
      </c>
      <c r="G1194" s="231">
        <v>49.3</v>
      </c>
      <c r="H1194" s="11">
        <v>4</v>
      </c>
    </row>
    <row r="1195" spans="1:8" x14ac:dyDescent="0.2">
      <c r="A1195" s="11" t="s">
        <v>654</v>
      </c>
      <c r="B1195" s="11" t="s">
        <v>5</v>
      </c>
      <c r="C1195" s="12" t="s">
        <v>461</v>
      </c>
      <c r="D1195" s="11" t="s">
        <v>409</v>
      </c>
      <c r="E1195" s="90" t="s">
        <v>308</v>
      </c>
      <c r="F1195" s="90" t="s">
        <v>636</v>
      </c>
      <c r="G1195" s="231">
        <v>7.1</v>
      </c>
      <c r="H1195" s="11">
        <v>17</v>
      </c>
    </row>
    <row r="1196" spans="1:8" x14ac:dyDescent="0.2">
      <c r="A1196" s="11" t="s">
        <v>654</v>
      </c>
      <c r="B1196" s="11" t="s">
        <v>17</v>
      </c>
      <c r="C1196" s="12" t="s">
        <v>584</v>
      </c>
      <c r="D1196" s="11" t="s">
        <v>410</v>
      </c>
      <c r="E1196" s="90" t="s">
        <v>305</v>
      </c>
      <c r="F1196" s="90" t="s">
        <v>638</v>
      </c>
      <c r="G1196" s="231">
        <v>131.4</v>
      </c>
      <c r="H1196" s="11">
        <v>1</v>
      </c>
    </row>
    <row r="1197" spans="1:8" x14ac:dyDescent="0.2">
      <c r="A1197" s="11" t="s">
        <v>654</v>
      </c>
      <c r="B1197" s="11" t="s">
        <v>17</v>
      </c>
      <c r="C1197" s="12" t="s">
        <v>584</v>
      </c>
      <c r="D1197" s="11" t="s">
        <v>411</v>
      </c>
      <c r="E1197" s="90" t="s">
        <v>326</v>
      </c>
      <c r="F1197" s="90" t="s">
        <v>636</v>
      </c>
      <c r="G1197" s="231">
        <v>17.7</v>
      </c>
      <c r="H1197" s="11">
        <v>1</v>
      </c>
    </row>
    <row r="1198" spans="1:8" x14ac:dyDescent="0.2">
      <c r="A1198" s="11" t="s">
        <v>654</v>
      </c>
      <c r="B1198" s="11" t="s">
        <v>17</v>
      </c>
      <c r="C1198" s="12" t="s">
        <v>584</v>
      </c>
      <c r="D1198" s="11" t="s">
        <v>412</v>
      </c>
      <c r="E1198" s="90" t="s">
        <v>326</v>
      </c>
      <c r="F1198" s="90" t="s">
        <v>636</v>
      </c>
      <c r="G1198" s="231">
        <v>17.7</v>
      </c>
      <c r="H1198" s="11">
        <v>1</v>
      </c>
    </row>
    <row r="1199" spans="1:8" x14ac:dyDescent="0.2">
      <c r="A1199" s="11" t="s">
        <v>654</v>
      </c>
      <c r="B1199" s="11" t="s">
        <v>17</v>
      </c>
      <c r="C1199" s="12" t="s">
        <v>584</v>
      </c>
      <c r="D1199" s="11" t="s">
        <v>413</v>
      </c>
      <c r="E1199" s="90" t="s">
        <v>326</v>
      </c>
      <c r="F1199" s="90" t="s">
        <v>636</v>
      </c>
      <c r="G1199" s="231">
        <v>15.25</v>
      </c>
      <c r="H1199" s="11">
        <v>1</v>
      </c>
    </row>
    <row r="1200" spans="1:8" x14ac:dyDescent="0.2">
      <c r="A1200" s="11" t="s">
        <v>654</v>
      </c>
      <c r="B1200" s="11" t="s">
        <v>17</v>
      </c>
      <c r="C1200" s="12" t="s">
        <v>584</v>
      </c>
      <c r="D1200" s="11" t="s">
        <v>414</v>
      </c>
      <c r="E1200" s="90" t="s">
        <v>326</v>
      </c>
      <c r="F1200" s="90" t="s">
        <v>636</v>
      </c>
      <c r="G1200" s="231">
        <v>15.25</v>
      </c>
      <c r="H1200" s="11">
        <v>1</v>
      </c>
    </row>
    <row r="1201" spans="1:9" x14ac:dyDescent="0.2">
      <c r="A1201" s="11" t="s">
        <v>654</v>
      </c>
      <c r="B1201" s="11" t="s">
        <v>17</v>
      </c>
      <c r="C1201" s="12" t="s">
        <v>584</v>
      </c>
      <c r="D1201" s="11" t="s">
        <v>415</v>
      </c>
      <c r="E1201" s="90" t="s">
        <v>338</v>
      </c>
      <c r="F1201" s="90" t="s">
        <v>636</v>
      </c>
      <c r="G1201" s="231">
        <v>16.3</v>
      </c>
      <c r="H1201" s="11">
        <v>1</v>
      </c>
    </row>
    <row r="1202" spans="1:9" x14ac:dyDescent="0.2">
      <c r="A1202" s="11" t="s">
        <v>654</v>
      </c>
      <c r="B1202" s="11" t="s">
        <v>17</v>
      </c>
      <c r="C1202" s="12" t="s">
        <v>584</v>
      </c>
      <c r="D1202" s="11" t="s">
        <v>416</v>
      </c>
      <c r="E1202" s="90" t="s">
        <v>326</v>
      </c>
      <c r="F1202" s="90" t="s">
        <v>636</v>
      </c>
      <c r="G1202" s="231">
        <v>25.5</v>
      </c>
      <c r="H1202" s="11">
        <v>1</v>
      </c>
    </row>
    <row r="1203" spans="1:9" x14ac:dyDescent="0.2">
      <c r="A1203" s="11" t="s">
        <v>654</v>
      </c>
      <c r="B1203" s="11" t="s">
        <v>17</v>
      </c>
      <c r="C1203" s="12" t="s">
        <v>584</v>
      </c>
      <c r="D1203" s="11" t="s">
        <v>417</v>
      </c>
      <c r="E1203" s="90" t="s">
        <v>326</v>
      </c>
      <c r="F1203" s="90" t="s">
        <v>636</v>
      </c>
      <c r="G1203" s="231">
        <v>18.5</v>
      </c>
      <c r="H1203" s="11">
        <v>1</v>
      </c>
    </row>
    <row r="1204" spans="1:9" x14ac:dyDescent="0.2">
      <c r="A1204" s="11" t="s">
        <v>654</v>
      </c>
      <c r="B1204" s="11" t="s">
        <v>17</v>
      </c>
      <c r="C1204" s="12" t="s">
        <v>584</v>
      </c>
      <c r="D1204" s="11" t="s">
        <v>418</v>
      </c>
      <c r="E1204" s="90" t="s">
        <v>326</v>
      </c>
      <c r="F1204" s="90" t="s">
        <v>636</v>
      </c>
      <c r="G1204" s="231">
        <v>24.9</v>
      </c>
      <c r="H1204" s="11">
        <v>1</v>
      </c>
    </row>
    <row r="1205" spans="1:9" x14ac:dyDescent="0.2">
      <c r="A1205" s="11" t="s">
        <v>654</v>
      </c>
      <c r="B1205" s="11" t="s">
        <v>17</v>
      </c>
      <c r="C1205" s="12" t="s">
        <v>584</v>
      </c>
      <c r="D1205" s="11" t="s">
        <v>419</v>
      </c>
      <c r="E1205" s="90" t="s">
        <v>326</v>
      </c>
      <c r="F1205" s="90" t="s">
        <v>636</v>
      </c>
      <c r="G1205" s="231">
        <v>20.6</v>
      </c>
      <c r="H1205" s="11">
        <v>1</v>
      </c>
    </row>
    <row r="1206" spans="1:9" x14ac:dyDescent="0.2">
      <c r="A1206" s="11" t="s">
        <v>654</v>
      </c>
      <c r="B1206" s="11" t="s">
        <v>17</v>
      </c>
      <c r="C1206" s="12" t="s">
        <v>584</v>
      </c>
      <c r="D1206" s="11" t="s">
        <v>420</v>
      </c>
      <c r="E1206" s="90" t="s">
        <v>230</v>
      </c>
      <c r="F1206" s="90" t="s">
        <v>636</v>
      </c>
      <c r="G1206" s="231">
        <v>30.8</v>
      </c>
      <c r="H1206" s="11">
        <v>1</v>
      </c>
    </row>
    <row r="1207" spans="1:9" x14ac:dyDescent="0.2">
      <c r="A1207" s="11" t="s">
        <v>654</v>
      </c>
      <c r="B1207" s="11" t="s">
        <v>17</v>
      </c>
      <c r="C1207" s="12" t="s">
        <v>584</v>
      </c>
      <c r="D1207" s="11" t="s">
        <v>421</v>
      </c>
      <c r="E1207" s="90" t="s">
        <v>338</v>
      </c>
      <c r="F1207" s="90" t="s">
        <v>636</v>
      </c>
      <c r="G1207" s="231">
        <v>17.7</v>
      </c>
      <c r="H1207" s="11">
        <v>1</v>
      </c>
    </row>
    <row r="1208" spans="1:9" x14ac:dyDescent="0.2">
      <c r="A1208" s="11" t="s">
        <v>654</v>
      </c>
      <c r="B1208" s="11" t="s">
        <v>17</v>
      </c>
      <c r="C1208" s="12" t="s">
        <v>584</v>
      </c>
      <c r="D1208" s="11" t="s">
        <v>422</v>
      </c>
      <c r="E1208" s="90" t="s">
        <v>338</v>
      </c>
      <c r="F1208" s="90" t="s">
        <v>636</v>
      </c>
      <c r="G1208" s="231">
        <v>17.399999999999999</v>
      </c>
      <c r="H1208" s="11">
        <v>1</v>
      </c>
    </row>
    <row r="1209" spans="1:9" x14ac:dyDescent="0.2">
      <c r="A1209" s="11" t="s">
        <v>654</v>
      </c>
      <c r="B1209" s="11" t="s">
        <v>17</v>
      </c>
      <c r="C1209" s="12" t="s">
        <v>584</v>
      </c>
      <c r="D1209" s="11" t="s">
        <v>423</v>
      </c>
      <c r="E1209" s="90" t="s">
        <v>699</v>
      </c>
      <c r="F1209" s="90" t="s">
        <v>636</v>
      </c>
      <c r="G1209" s="231">
        <v>14</v>
      </c>
      <c r="H1209" s="11">
        <v>2</v>
      </c>
    </row>
    <row r="1210" spans="1:9" x14ac:dyDescent="0.2">
      <c r="A1210" s="11" t="s">
        <v>654</v>
      </c>
      <c r="B1210" s="11" t="s">
        <v>17</v>
      </c>
      <c r="C1210" s="12" t="s">
        <v>584</v>
      </c>
      <c r="D1210" s="11" t="s">
        <v>424</v>
      </c>
      <c r="E1210" s="90" t="s">
        <v>250</v>
      </c>
      <c r="F1210" s="90" t="s">
        <v>636</v>
      </c>
      <c r="G1210" s="231">
        <v>9.3000000000000007</v>
      </c>
      <c r="H1210" s="11">
        <v>4</v>
      </c>
      <c r="I1210" s="3"/>
    </row>
    <row r="1211" spans="1:9" x14ac:dyDescent="0.2">
      <c r="A1211" s="11" t="s">
        <v>654</v>
      </c>
      <c r="B1211" s="11" t="s">
        <v>17</v>
      </c>
      <c r="C1211" s="12" t="s">
        <v>584</v>
      </c>
      <c r="D1211" s="11" t="s">
        <v>425</v>
      </c>
      <c r="E1211" s="90" t="s">
        <v>726</v>
      </c>
      <c r="F1211" s="90" t="s">
        <v>636</v>
      </c>
      <c r="G1211" s="231">
        <v>9.3000000000000007</v>
      </c>
      <c r="H1211" s="11">
        <v>1</v>
      </c>
    </row>
    <row r="1212" spans="1:9" x14ac:dyDescent="0.2">
      <c r="A1212" s="11" t="s">
        <v>654</v>
      </c>
      <c r="B1212" s="11" t="s">
        <v>17</v>
      </c>
      <c r="C1212" s="12" t="s">
        <v>584</v>
      </c>
      <c r="D1212" s="11" t="s">
        <v>426</v>
      </c>
      <c r="E1212" s="90" t="s">
        <v>1109</v>
      </c>
      <c r="F1212" s="90" t="s">
        <v>638</v>
      </c>
      <c r="G1212" s="231">
        <v>4</v>
      </c>
      <c r="H1212" s="11">
        <v>1</v>
      </c>
    </row>
    <row r="1213" spans="1:9" x14ac:dyDescent="0.2">
      <c r="A1213" s="11" t="s">
        <v>654</v>
      </c>
      <c r="B1213" s="11" t="s">
        <v>17</v>
      </c>
      <c r="C1213" s="12" t="s">
        <v>584</v>
      </c>
      <c r="D1213" s="11" t="s">
        <v>427</v>
      </c>
      <c r="E1213" s="90" t="s">
        <v>718</v>
      </c>
      <c r="F1213" s="90" t="s">
        <v>638</v>
      </c>
      <c r="G1213" s="231">
        <v>4.9000000000000004</v>
      </c>
      <c r="H1213" s="11">
        <v>1</v>
      </c>
    </row>
    <row r="1214" spans="1:9" x14ac:dyDescent="0.2">
      <c r="A1214" s="11" t="s">
        <v>654</v>
      </c>
      <c r="B1214" s="11" t="s">
        <v>17</v>
      </c>
      <c r="C1214" s="12" t="s">
        <v>584</v>
      </c>
      <c r="D1214" s="11" t="s">
        <v>428</v>
      </c>
      <c r="E1214" s="90" t="s">
        <v>1081</v>
      </c>
      <c r="F1214" s="90" t="s">
        <v>638</v>
      </c>
      <c r="G1214" s="231">
        <v>1.2</v>
      </c>
      <c r="H1214" s="11">
        <v>1</v>
      </c>
    </row>
    <row r="1215" spans="1:9" x14ac:dyDescent="0.2">
      <c r="A1215" s="11" t="s">
        <v>654</v>
      </c>
      <c r="B1215" s="11" t="s">
        <v>17</v>
      </c>
      <c r="C1215" s="12" t="s">
        <v>584</v>
      </c>
      <c r="D1215" s="11" t="s">
        <v>429</v>
      </c>
      <c r="E1215" s="90" t="s">
        <v>1081</v>
      </c>
      <c r="F1215" s="90" t="s">
        <v>638</v>
      </c>
      <c r="G1215" s="231">
        <v>1.5</v>
      </c>
      <c r="H1215" s="11">
        <v>1</v>
      </c>
    </row>
    <row r="1216" spans="1:9" x14ac:dyDescent="0.2">
      <c r="A1216" s="11" t="s">
        <v>654</v>
      </c>
      <c r="B1216" s="11" t="s">
        <v>17</v>
      </c>
      <c r="C1216" s="12" t="s">
        <v>584</v>
      </c>
      <c r="D1216" s="11" t="s">
        <v>430</v>
      </c>
      <c r="E1216" s="90" t="s">
        <v>11</v>
      </c>
      <c r="F1216" s="90" t="s">
        <v>638</v>
      </c>
      <c r="G1216" s="231">
        <v>1.5</v>
      </c>
      <c r="H1216" s="11">
        <v>13</v>
      </c>
    </row>
    <row r="1217" spans="1:9" x14ac:dyDescent="0.2">
      <c r="A1217" s="11" t="s">
        <v>654</v>
      </c>
      <c r="B1217" s="11" t="s">
        <v>17</v>
      </c>
      <c r="C1217" s="12" t="s">
        <v>584</v>
      </c>
      <c r="D1217" s="11" t="s">
        <v>431</v>
      </c>
      <c r="E1217" s="90" t="s">
        <v>332</v>
      </c>
      <c r="F1217" s="90" t="s">
        <v>636</v>
      </c>
      <c r="G1217" s="231">
        <v>13.2</v>
      </c>
      <c r="H1217" s="11">
        <v>1</v>
      </c>
    </row>
    <row r="1218" spans="1:9" x14ac:dyDescent="0.2">
      <c r="A1218" s="11" t="s">
        <v>654</v>
      </c>
      <c r="B1218" s="11" t="s">
        <v>17</v>
      </c>
      <c r="C1218" s="12" t="s">
        <v>584</v>
      </c>
      <c r="D1218" s="11" t="s">
        <v>432</v>
      </c>
      <c r="E1218" s="90" t="s">
        <v>1109</v>
      </c>
      <c r="F1218" s="90" t="s">
        <v>638</v>
      </c>
      <c r="G1218" s="231">
        <v>9.6999999999999993</v>
      </c>
      <c r="H1218" s="11">
        <v>1</v>
      </c>
    </row>
    <row r="1219" spans="1:9" x14ac:dyDescent="0.2">
      <c r="A1219" s="11" t="s">
        <v>654</v>
      </c>
      <c r="B1219" s="11" t="s">
        <v>17</v>
      </c>
      <c r="C1219" s="12" t="s">
        <v>584</v>
      </c>
      <c r="D1219" s="11" t="s">
        <v>433</v>
      </c>
      <c r="E1219" s="90" t="s">
        <v>254</v>
      </c>
      <c r="F1219" s="90" t="s">
        <v>636</v>
      </c>
      <c r="G1219" s="231">
        <v>2.4</v>
      </c>
      <c r="H1219" s="11">
        <v>1</v>
      </c>
    </row>
    <row r="1220" spans="1:9" x14ac:dyDescent="0.2">
      <c r="A1220" s="11" t="s">
        <v>654</v>
      </c>
      <c r="B1220" s="11" t="s">
        <v>17</v>
      </c>
      <c r="C1220" s="12" t="s">
        <v>584</v>
      </c>
      <c r="D1220" s="11" t="s">
        <v>434</v>
      </c>
      <c r="E1220" s="90" t="s">
        <v>331</v>
      </c>
      <c r="F1220" s="90" t="s">
        <v>636</v>
      </c>
      <c r="G1220" s="231">
        <v>7</v>
      </c>
      <c r="H1220" s="11">
        <v>1</v>
      </c>
    </row>
    <row r="1221" spans="1:9" x14ac:dyDescent="0.2">
      <c r="A1221" s="11" t="s">
        <v>654</v>
      </c>
      <c r="B1221" s="11" t="s">
        <v>17</v>
      </c>
      <c r="C1221" s="12" t="s">
        <v>584</v>
      </c>
      <c r="D1221" s="11" t="s">
        <v>435</v>
      </c>
      <c r="E1221" s="90" t="s">
        <v>329</v>
      </c>
      <c r="F1221" s="90" t="s">
        <v>636</v>
      </c>
      <c r="G1221" s="231">
        <v>29.5</v>
      </c>
      <c r="H1221" s="11">
        <v>1</v>
      </c>
    </row>
    <row r="1222" spans="1:9" x14ac:dyDescent="0.2">
      <c r="A1222" s="11" t="s">
        <v>654</v>
      </c>
      <c r="B1222" s="11" t="s">
        <v>17</v>
      </c>
      <c r="C1222" s="12" t="s">
        <v>584</v>
      </c>
      <c r="D1222" s="11" t="s">
        <v>436</v>
      </c>
      <c r="E1222" s="90" t="s">
        <v>12</v>
      </c>
      <c r="F1222" s="90" t="s">
        <v>636</v>
      </c>
      <c r="G1222" s="231">
        <v>3</v>
      </c>
      <c r="H1222" s="11">
        <v>12</v>
      </c>
    </row>
    <row r="1223" spans="1:9" x14ac:dyDescent="0.2">
      <c r="A1223" s="11" t="s">
        <v>654</v>
      </c>
      <c r="B1223" s="11" t="s">
        <v>17</v>
      </c>
      <c r="C1223" s="12" t="s">
        <v>584</v>
      </c>
      <c r="D1223" s="11" t="s">
        <v>437</v>
      </c>
      <c r="E1223" s="90" t="s">
        <v>438</v>
      </c>
      <c r="F1223" s="90" t="s">
        <v>636</v>
      </c>
      <c r="G1223" s="231">
        <v>6.7</v>
      </c>
      <c r="H1223" s="11">
        <v>4</v>
      </c>
      <c r="I1223" s="3"/>
    </row>
    <row r="1224" spans="1:9" x14ac:dyDescent="0.2">
      <c r="A1224" s="11" t="s">
        <v>654</v>
      </c>
      <c r="B1224" s="11" t="s">
        <v>17</v>
      </c>
      <c r="C1224" s="12" t="s">
        <v>584</v>
      </c>
      <c r="D1224" s="11" t="s">
        <v>439</v>
      </c>
      <c r="E1224" s="90" t="s">
        <v>438</v>
      </c>
      <c r="F1224" s="90" t="s">
        <v>636</v>
      </c>
      <c r="G1224" s="231">
        <v>13.2</v>
      </c>
      <c r="H1224" s="11">
        <v>4</v>
      </c>
    </row>
    <row r="1225" spans="1:9" x14ac:dyDescent="0.2">
      <c r="A1225" s="11" t="s">
        <v>654</v>
      </c>
      <c r="B1225" s="11" t="s">
        <v>17</v>
      </c>
      <c r="C1225" s="12" t="s">
        <v>584</v>
      </c>
      <c r="D1225" s="11" t="s">
        <v>440</v>
      </c>
      <c r="E1225" s="90" t="s">
        <v>122</v>
      </c>
      <c r="F1225" s="90" t="s">
        <v>636</v>
      </c>
      <c r="G1225" s="231">
        <v>10.1</v>
      </c>
      <c r="H1225" s="11">
        <v>4</v>
      </c>
    </row>
    <row r="1226" spans="1:9" x14ac:dyDescent="0.2">
      <c r="A1226" s="11" t="s">
        <v>654</v>
      </c>
      <c r="B1226" s="11" t="s">
        <v>17</v>
      </c>
      <c r="C1226" s="12" t="s">
        <v>584</v>
      </c>
      <c r="D1226" s="11" t="s">
        <v>441</v>
      </c>
      <c r="E1226" s="90" t="s">
        <v>217</v>
      </c>
      <c r="F1226" s="90" t="s">
        <v>638</v>
      </c>
      <c r="G1226" s="231">
        <v>9.3999999999999986</v>
      </c>
      <c r="H1226" s="11">
        <v>4</v>
      </c>
    </row>
    <row r="1227" spans="1:9" x14ac:dyDescent="0.2">
      <c r="A1227" s="11" t="s">
        <v>654</v>
      </c>
      <c r="B1227" s="11" t="s">
        <v>17</v>
      </c>
      <c r="C1227" s="12" t="s">
        <v>584</v>
      </c>
      <c r="D1227" s="11" t="s">
        <v>442</v>
      </c>
      <c r="E1227" s="90" t="s">
        <v>1081</v>
      </c>
      <c r="F1227" s="90" t="s">
        <v>638</v>
      </c>
      <c r="G1227" s="231">
        <v>1.5</v>
      </c>
      <c r="H1227" s="11">
        <v>1</v>
      </c>
    </row>
    <row r="1228" spans="1:9" x14ac:dyDescent="0.2">
      <c r="A1228" s="11" t="s">
        <v>654</v>
      </c>
      <c r="B1228" s="11" t="s">
        <v>17</v>
      </c>
      <c r="C1228" s="12" t="s">
        <v>584</v>
      </c>
      <c r="D1228" s="11" t="s">
        <v>443</v>
      </c>
      <c r="E1228" s="90" t="s">
        <v>1081</v>
      </c>
      <c r="F1228" s="90" t="s">
        <v>638</v>
      </c>
      <c r="G1228" s="231">
        <v>1.5</v>
      </c>
      <c r="H1228" s="11">
        <v>1</v>
      </c>
    </row>
    <row r="1229" spans="1:9" x14ac:dyDescent="0.2">
      <c r="A1229" s="11" t="s">
        <v>654</v>
      </c>
      <c r="B1229" s="11" t="s">
        <v>17</v>
      </c>
      <c r="C1229" s="12" t="s">
        <v>584</v>
      </c>
      <c r="D1229" s="11" t="s">
        <v>444</v>
      </c>
      <c r="E1229" s="90" t="s">
        <v>1143</v>
      </c>
      <c r="F1229" s="90" t="s">
        <v>638</v>
      </c>
      <c r="G1229" s="231">
        <v>1.5</v>
      </c>
      <c r="H1229" s="11">
        <v>1</v>
      </c>
    </row>
    <row r="1230" spans="1:9" x14ac:dyDescent="0.2">
      <c r="A1230" s="11" t="s">
        <v>654</v>
      </c>
      <c r="B1230" s="11" t="s">
        <v>17</v>
      </c>
      <c r="C1230" s="12" t="s">
        <v>584</v>
      </c>
      <c r="D1230" s="11" t="s">
        <v>445</v>
      </c>
      <c r="E1230" s="90" t="s">
        <v>719</v>
      </c>
      <c r="F1230" s="90" t="s">
        <v>638</v>
      </c>
      <c r="G1230" s="231">
        <v>9.3000000000000007</v>
      </c>
      <c r="H1230" s="11">
        <v>9</v>
      </c>
    </row>
    <row r="1231" spans="1:9" x14ac:dyDescent="0.2">
      <c r="A1231" s="11" t="s">
        <v>654</v>
      </c>
      <c r="B1231" s="11" t="s">
        <v>17</v>
      </c>
      <c r="C1231" s="12" t="s">
        <v>584</v>
      </c>
      <c r="D1231" s="11" t="s">
        <v>720</v>
      </c>
      <c r="E1231" s="90" t="s">
        <v>447</v>
      </c>
      <c r="F1231" s="90" t="s">
        <v>636</v>
      </c>
      <c r="G1231" s="231">
        <v>2.4</v>
      </c>
      <c r="H1231" s="11">
        <v>1</v>
      </c>
    </row>
    <row r="1232" spans="1:9" x14ac:dyDescent="0.2">
      <c r="A1232" s="11" t="s">
        <v>654</v>
      </c>
      <c r="B1232" s="11" t="s">
        <v>17</v>
      </c>
      <c r="C1232" s="12" t="s">
        <v>584</v>
      </c>
      <c r="D1232" s="11" t="s">
        <v>446</v>
      </c>
      <c r="E1232" s="90" t="s">
        <v>447</v>
      </c>
      <c r="F1232" s="90" t="s">
        <v>636</v>
      </c>
      <c r="G1232" s="231">
        <v>7</v>
      </c>
      <c r="H1232" s="11">
        <v>1</v>
      </c>
    </row>
    <row r="1233" spans="1:8" x14ac:dyDescent="0.2">
      <c r="A1233" s="11" t="s">
        <v>654</v>
      </c>
      <c r="B1233" s="11" t="s">
        <v>17</v>
      </c>
      <c r="C1233" s="12" t="s">
        <v>584</v>
      </c>
      <c r="D1233" s="11" t="s">
        <v>448</v>
      </c>
      <c r="E1233" s="90" t="s">
        <v>669</v>
      </c>
      <c r="F1233" s="90" t="s">
        <v>636</v>
      </c>
      <c r="G1233" s="231">
        <v>14.1</v>
      </c>
      <c r="H1233" s="11">
        <v>17</v>
      </c>
    </row>
    <row r="1234" spans="1:8" x14ac:dyDescent="0.2">
      <c r="A1234" s="11" t="s">
        <v>654</v>
      </c>
      <c r="B1234" s="11" t="s">
        <v>17</v>
      </c>
      <c r="C1234" s="12" t="s">
        <v>584</v>
      </c>
      <c r="D1234" s="11" t="s">
        <v>449</v>
      </c>
      <c r="E1234" s="90" t="s">
        <v>305</v>
      </c>
      <c r="F1234" s="90" t="s">
        <v>638</v>
      </c>
      <c r="G1234" s="231">
        <v>51.2</v>
      </c>
      <c r="H1234" s="11">
        <v>6</v>
      </c>
    </row>
    <row r="1235" spans="1:8" x14ac:dyDescent="0.2">
      <c r="A1235" s="11" t="s">
        <v>654</v>
      </c>
      <c r="B1235" s="11" t="s">
        <v>17</v>
      </c>
      <c r="C1235" s="12" t="s">
        <v>584</v>
      </c>
      <c r="D1235" s="11" t="s">
        <v>450</v>
      </c>
      <c r="E1235" s="90" t="s">
        <v>25</v>
      </c>
      <c r="F1235" s="90" t="s">
        <v>636</v>
      </c>
      <c r="G1235" s="231">
        <v>15.8</v>
      </c>
      <c r="H1235" s="11">
        <v>4</v>
      </c>
    </row>
    <row r="1236" spans="1:8" x14ac:dyDescent="0.2">
      <c r="A1236" s="11" t="s">
        <v>654</v>
      </c>
      <c r="B1236" s="11" t="s">
        <v>17</v>
      </c>
      <c r="C1236" s="12" t="s">
        <v>584</v>
      </c>
      <c r="D1236" s="11" t="s">
        <v>451</v>
      </c>
      <c r="E1236" s="90" t="s">
        <v>25</v>
      </c>
      <c r="F1236" s="90" t="s">
        <v>636</v>
      </c>
      <c r="G1236" s="231">
        <v>29</v>
      </c>
      <c r="H1236" s="11">
        <v>4</v>
      </c>
    </row>
    <row r="1237" spans="1:8" x14ac:dyDescent="0.2">
      <c r="A1237" s="11" t="s">
        <v>654</v>
      </c>
      <c r="B1237" s="11" t="s">
        <v>17</v>
      </c>
      <c r="C1237" s="12" t="s">
        <v>584</v>
      </c>
      <c r="D1237" s="11" t="s">
        <v>453</v>
      </c>
      <c r="E1237" s="90" t="s">
        <v>122</v>
      </c>
      <c r="F1237" s="90" t="s">
        <v>636</v>
      </c>
      <c r="G1237" s="231">
        <v>10.4</v>
      </c>
      <c r="H1237" s="11">
        <v>4</v>
      </c>
    </row>
    <row r="1238" spans="1:8" x14ac:dyDescent="0.2">
      <c r="A1238" s="11" t="s">
        <v>654</v>
      </c>
      <c r="B1238" s="11" t="s">
        <v>17</v>
      </c>
      <c r="C1238" s="12" t="s">
        <v>567</v>
      </c>
      <c r="D1238" s="11" t="s">
        <v>454</v>
      </c>
      <c r="E1238" s="90" t="s">
        <v>1120</v>
      </c>
      <c r="F1238" s="90" t="s">
        <v>636</v>
      </c>
      <c r="G1238" s="231">
        <v>31.9</v>
      </c>
      <c r="H1238" s="11">
        <v>11</v>
      </c>
    </row>
    <row r="1239" spans="1:8" x14ac:dyDescent="0.2">
      <c r="A1239" s="11" t="s">
        <v>654</v>
      </c>
      <c r="B1239" s="11" t="s">
        <v>17</v>
      </c>
      <c r="C1239" s="12" t="s">
        <v>584</v>
      </c>
      <c r="D1239" s="11" t="s">
        <v>455</v>
      </c>
      <c r="E1239" s="90" t="s">
        <v>7</v>
      </c>
      <c r="F1239" s="90" t="s">
        <v>636</v>
      </c>
      <c r="G1239" s="231">
        <v>1.2</v>
      </c>
      <c r="H1239" s="11">
        <v>11</v>
      </c>
    </row>
    <row r="1240" spans="1:8" x14ac:dyDescent="0.2">
      <c r="A1240" s="11" t="s">
        <v>654</v>
      </c>
      <c r="B1240" s="11" t="s">
        <v>17</v>
      </c>
      <c r="C1240" s="12" t="s">
        <v>584</v>
      </c>
      <c r="D1240" s="11" t="s">
        <v>456</v>
      </c>
      <c r="E1240" s="90" t="s">
        <v>7</v>
      </c>
      <c r="F1240" s="90" t="s">
        <v>636</v>
      </c>
      <c r="G1240" s="231">
        <v>1.2</v>
      </c>
      <c r="H1240" s="11">
        <v>11</v>
      </c>
    </row>
    <row r="1241" spans="1:8" x14ac:dyDescent="0.2">
      <c r="A1241" s="11" t="s">
        <v>654</v>
      </c>
      <c r="B1241" s="11" t="s">
        <v>17</v>
      </c>
      <c r="C1241" s="12" t="s">
        <v>584</v>
      </c>
      <c r="D1241" s="11" t="s">
        <v>457</v>
      </c>
      <c r="E1241" s="90" t="s">
        <v>7</v>
      </c>
      <c r="F1241" s="90" t="s">
        <v>638</v>
      </c>
      <c r="G1241" s="231">
        <v>1.4</v>
      </c>
      <c r="H1241" s="11">
        <v>11</v>
      </c>
    </row>
    <row r="1242" spans="1:8" x14ac:dyDescent="0.2">
      <c r="A1242" s="11" t="s">
        <v>654</v>
      </c>
      <c r="B1242" s="11" t="s">
        <v>17</v>
      </c>
      <c r="C1242" s="12" t="s">
        <v>584</v>
      </c>
      <c r="D1242" s="11" t="s">
        <v>458</v>
      </c>
      <c r="E1242" s="90" t="s">
        <v>721</v>
      </c>
      <c r="F1242" s="90" t="s">
        <v>638</v>
      </c>
      <c r="G1242" s="231">
        <v>1.3</v>
      </c>
      <c r="H1242" s="11">
        <v>13</v>
      </c>
    </row>
    <row r="1243" spans="1:8" x14ac:dyDescent="0.2">
      <c r="A1243" s="11" t="s">
        <v>654</v>
      </c>
      <c r="B1243" s="11" t="s">
        <v>17</v>
      </c>
      <c r="C1243" s="12" t="s">
        <v>584</v>
      </c>
      <c r="D1243" s="11" t="s">
        <v>459</v>
      </c>
      <c r="E1243" s="90" t="s">
        <v>7</v>
      </c>
      <c r="F1243" s="90" t="s">
        <v>636</v>
      </c>
      <c r="G1243" s="231">
        <v>10.7</v>
      </c>
      <c r="H1243" s="11">
        <v>11</v>
      </c>
    </row>
    <row r="1244" spans="1:8" x14ac:dyDescent="0.2">
      <c r="A1244" s="11" t="s">
        <v>654</v>
      </c>
      <c r="B1244" s="11" t="s">
        <v>17</v>
      </c>
      <c r="C1244" s="12" t="s">
        <v>584</v>
      </c>
      <c r="D1244" s="11" t="s">
        <v>460</v>
      </c>
      <c r="E1244" s="90" t="s">
        <v>11</v>
      </c>
      <c r="F1244" s="90" t="s">
        <v>638</v>
      </c>
      <c r="G1244" s="231">
        <v>3.7</v>
      </c>
      <c r="H1244" s="11">
        <v>13</v>
      </c>
    </row>
    <row r="1245" spans="1:8" x14ac:dyDescent="0.2">
      <c r="A1245" s="11" t="s">
        <v>654</v>
      </c>
      <c r="B1245" s="11" t="s">
        <v>51</v>
      </c>
      <c r="C1245" s="12" t="s">
        <v>461</v>
      </c>
      <c r="D1245" s="11" t="s">
        <v>462</v>
      </c>
      <c r="E1245" s="90" t="s">
        <v>321</v>
      </c>
      <c r="F1245" s="90" t="s">
        <v>638</v>
      </c>
      <c r="G1245" s="231">
        <v>18.2</v>
      </c>
      <c r="H1245" s="11">
        <v>6</v>
      </c>
    </row>
    <row r="1246" spans="1:8" x14ac:dyDescent="0.2">
      <c r="A1246" s="11" t="s">
        <v>654</v>
      </c>
      <c r="B1246" s="11" t="s">
        <v>51</v>
      </c>
      <c r="C1246" s="12" t="s">
        <v>461</v>
      </c>
      <c r="D1246" s="11" t="s">
        <v>463</v>
      </c>
      <c r="E1246" s="90" t="s">
        <v>305</v>
      </c>
      <c r="F1246" s="90" t="s">
        <v>638</v>
      </c>
      <c r="G1246" s="231">
        <v>23.4</v>
      </c>
      <c r="H1246" s="11">
        <v>1</v>
      </c>
    </row>
    <row r="1247" spans="1:8" x14ac:dyDescent="0.2">
      <c r="A1247" s="11" t="s">
        <v>654</v>
      </c>
      <c r="B1247" s="11" t="s">
        <v>51</v>
      </c>
      <c r="C1247" s="12" t="s">
        <v>461</v>
      </c>
      <c r="D1247" s="11" t="s">
        <v>464</v>
      </c>
      <c r="E1247" s="90" t="s">
        <v>305</v>
      </c>
      <c r="F1247" s="90" t="s">
        <v>638</v>
      </c>
      <c r="G1247" s="231">
        <v>98.9</v>
      </c>
      <c r="H1247" s="11">
        <v>1</v>
      </c>
    </row>
    <row r="1248" spans="1:8" x14ac:dyDescent="0.2">
      <c r="A1248" s="11" t="s">
        <v>654</v>
      </c>
      <c r="B1248" s="11" t="s">
        <v>51</v>
      </c>
      <c r="C1248" s="12" t="s">
        <v>461</v>
      </c>
      <c r="D1248" s="11" t="s">
        <v>465</v>
      </c>
      <c r="E1248" s="90" t="s">
        <v>326</v>
      </c>
      <c r="F1248" s="90" t="s">
        <v>636</v>
      </c>
      <c r="G1248" s="231">
        <v>16.600000000000001</v>
      </c>
      <c r="H1248" s="11">
        <v>1</v>
      </c>
    </row>
    <row r="1249" spans="1:9" x14ac:dyDescent="0.2">
      <c r="A1249" s="11" t="s">
        <v>654</v>
      </c>
      <c r="B1249" s="11" t="s">
        <v>51</v>
      </c>
      <c r="C1249" s="12" t="s">
        <v>461</v>
      </c>
      <c r="D1249" s="11" t="s">
        <v>466</v>
      </c>
      <c r="E1249" s="90" t="s">
        <v>326</v>
      </c>
      <c r="F1249" s="90" t="s">
        <v>636</v>
      </c>
      <c r="G1249" s="231">
        <v>21.2</v>
      </c>
      <c r="H1249" s="11">
        <v>1</v>
      </c>
    </row>
    <row r="1250" spans="1:9" x14ac:dyDescent="0.2">
      <c r="A1250" s="11" t="s">
        <v>654</v>
      </c>
      <c r="B1250" s="11" t="s">
        <v>51</v>
      </c>
      <c r="C1250" s="12" t="s">
        <v>461</v>
      </c>
      <c r="D1250" s="11" t="s">
        <v>467</v>
      </c>
      <c r="E1250" s="90" t="s">
        <v>326</v>
      </c>
      <c r="F1250" s="90" t="s">
        <v>636</v>
      </c>
      <c r="G1250" s="231">
        <v>31.6</v>
      </c>
      <c r="H1250" s="11">
        <v>1</v>
      </c>
    </row>
    <row r="1251" spans="1:9" x14ac:dyDescent="0.2">
      <c r="A1251" s="11" t="s">
        <v>654</v>
      </c>
      <c r="B1251" s="11" t="s">
        <v>51</v>
      </c>
      <c r="C1251" s="12" t="s">
        <v>461</v>
      </c>
      <c r="D1251" s="11" t="s">
        <v>468</v>
      </c>
      <c r="E1251" s="90" t="s">
        <v>338</v>
      </c>
      <c r="F1251" s="90" t="s">
        <v>636</v>
      </c>
      <c r="G1251" s="231">
        <v>21.2</v>
      </c>
      <c r="H1251" s="11">
        <v>1</v>
      </c>
      <c r="I1251" s="3"/>
    </row>
    <row r="1252" spans="1:9" x14ac:dyDescent="0.2">
      <c r="A1252" s="11" t="s">
        <v>654</v>
      </c>
      <c r="B1252" s="11" t="s">
        <v>51</v>
      </c>
      <c r="C1252" s="12" t="s">
        <v>461</v>
      </c>
      <c r="D1252" s="11" t="s">
        <v>469</v>
      </c>
      <c r="E1252" s="90" t="s">
        <v>338</v>
      </c>
      <c r="F1252" s="90" t="s">
        <v>636</v>
      </c>
      <c r="G1252" s="231">
        <v>23.3</v>
      </c>
      <c r="H1252" s="11">
        <v>1</v>
      </c>
    </row>
    <row r="1253" spans="1:9" x14ac:dyDescent="0.2">
      <c r="A1253" s="11" t="s">
        <v>654</v>
      </c>
      <c r="B1253" s="11" t="s">
        <v>51</v>
      </c>
      <c r="C1253" s="12" t="s">
        <v>461</v>
      </c>
      <c r="D1253" s="11" t="s">
        <v>470</v>
      </c>
      <c r="E1253" s="90" t="s">
        <v>326</v>
      </c>
      <c r="F1253" s="90" t="s">
        <v>636</v>
      </c>
      <c r="G1253" s="231">
        <v>23</v>
      </c>
      <c r="H1253" s="11">
        <v>1</v>
      </c>
    </row>
    <row r="1254" spans="1:9" x14ac:dyDescent="0.2">
      <c r="A1254" s="11" t="s">
        <v>654</v>
      </c>
      <c r="B1254" s="11" t="s">
        <v>51</v>
      </c>
      <c r="C1254" s="12" t="s">
        <v>461</v>
      </c>
      <c r="D1254" s="11" t="s">
        <v>471</v>
      </c>
      <c r="E1254" s="90" t="s">
        <v>326</v>
      </c>
      <c r="F1254" s="90" t="s">
        <v>636</v>
      </c>
      <c r="G1254" s="231">
        <v>23.9</v>
      </c>
      <c r="H1254" s="11">
        <v>1</v>
      </c>
    </row>
    <row r="1255" spans="1:9" x14ac:dyDescent="0.2">
      <c r="A1255" s="11" t="s">
        <v>654</v>
      </c>
      <c r="B1255" s="11" t="s">
        <v>51</v>
      </c>
      <c r="C1255" s="12" t="s">
        <v>461</v>
      </c>
      <c r="D1255" s="11" t="s">
        <v>472</v>
      </c>
      <c r="E1255" s="90" t="s">
        <v>326</v>
      </c>
      <c r="F1255" s="90" t="s">
        <v>636</v>
      </c>
      <c r="G1255" s="231">
        <v>21.2</v>
      </c>
      <c r="H1255" s="11">
        <v>1</v>
      </c>
    </row>
    <row r="1256" spans="1:9" x14ac:dyDescent="0.2">
      <c r="A1256" s="11" t="s">
        <v>654</v>
      </c>
      <c r="B1256" s="11" t="s">
        <v>51</v>
      </c>
      <c r="C1256" s="12" t="s">
        <v>461</v>
      </c>
      <c r="D1256" s="11" t="s">
        <v>473</v>
      </c>
      <c r="E1256" s="90" t="s">
        <v>326</v>
      </c>
      <c r="F1256" s="90" t="s">
        <v>636</v>
      </c>
      <c r="G1256" s="231">
        <v>31.3</v>
      </c>
      <c r="H1256" s="11">
        <v>1</v>
      </c>
    </row>
    <row r="1257" spans="1:9" x14ac:dyDescent="0.2">
      <c r="A1257" s="11" t="s">
        <v>654</v>
      </c>
      <c r="B1257" s="11" t="s">
        <v>51</v>
      </c>
      <c r="C1257" s="12" t="s">
        <v>461</v>
      </c>
      <c r="D1257" s="11" t="s">
        <v>474</v>
      </c>
      <c r="E1257" s="90" t="s">
        <v>305</v>
      </c>
      <c r="F1257" s="90" t="s">
        <v>638</v>
      </c>
      <c r="G1257" s="231">
        <v>5.2</v>
      </c>
      <c r="H1257" s="11">
        <v>1</v>
      </c>
    </row>
    <row r="1258" spans="1:9" x14ac:dyDescent="0.2">
      <c r="A1258" s="11" t="s">
        <v>654</v>
      </c>
      <c r="B1258" s="11" t="s">
        <v>51</v>
      </c>
      <c r="C1258" s="12" t="s">
        <v>461</v>
      </c>
      <c r="D1258" s="11" t="s">
        <v>475</v>
      </c>
      <c r="E1258" s="90" t="s">
        <v>723</v>
      </c>
      <c r="F1258" s="90" t="s">
        <v>636</v>
      </c>
      <c r="G1258" s="231">
        <v>2.4</v>
      </c>
      <c r="H1258" s="11">
        <v>1</v>
      </c>
    </row>
    <row r="1259" spans="1:9" x14ac:dyDescent="0.2">
      <c r="A1259" s="11" t="s">
        <v>654</v>
      </c>
      <c r="B1259" s="11" t="s">
        <v>51</v>
      </c>
      <c r="C1259" s="12" t="s">
        <v>461</v>
      </c>
      <c r="D1259" s="11" t="s">
        <v>476</v>
      </c>
      <c r="E1259" s="90" t="s">
        <v>710</v>
      </c>
      <c r="F1259" s="90" t="s">
        <v>638</v>
      </c>
      <c r="G1259" s="231">
        <v>1.3</v>
      </c>
      <c r="H1259" s="11">
        <v>13</v>
      </c>
    </row>
    <row r="1260" spans="1:9" x14ac:dyDescent="0.2">
      <c r="A1260" s="11" t="s">
        <v>654</v>
      </c>
      <c r="B1260" s="11" t="s">
        <v>51</v>
      </c>
      <c r="C1260" s="12" t="s">
        <v>461</v>
      </c>
      <c r="D1260" s="11" t="s">
        <v>477</v>
      </c>
      <c r="E1260" s="90" t="s">
        <v>1140</v>
      </c>
      <c r="F1260" s="90" t="s">
        <v>638</v>
      </c>
      <c r="G1260" s="231">
        <v>1.3</v>
      </c>
      <c r="H1260" s="11">
        <v>13</v>
      </c>
    </row>
    <row r="1261" spans="1:9" x14ac:dyDescent="0.2">
      <c r="A1261" s="11" t="s">
        <v>654</v>
      </c>
      <c r="B1261" s="11" t="s">
        <v>51</v>
      </c>
      <c r="C1261" s="12" t="s">
        <v>461</v>
      </c>
      <c r="D1261" s="11" t="s">
        <v>478</v>
      </c>
      <c r="E1261" s="90" t="s">
        <v>11</v>
      </c>
      <c r="F1261" s="90" t="s">
        <v>638</v>
      </c>
      <c r="G1261" s="231">
        <v>1.3</v>
      </c>
      <c r="H1261" s="11">
        <v>13</v>
      </c>
    </row>
    <row r="1262" spans="1:9" x14ac:dyDescent="0.2">
      <c r="A1262" s="11" t="s">
        <v>654</v>
      </c>
      <c r="B1262" s="11" t="s">
        <v>51</v>
      </c>
      <c r="C1262" s="12" t="s">
        <v>461</v>
      </c>
      <c r="D1262" s="11" t="s">
        <v>479</v>
      </c>
      <c r="E1262" s="90" t="s">
        <v>25</v>
      </c>
      <c r="F1262" s="90" t="s">
        <v>636</v>
      </c>
      <c r="G1262" s="231">
        <v>15</v>
      </c>
      <c r="H1262" s="11">
        <v>4</v>
      </c>
    </row>
    <row r="1263" spans="1:9" x14ac:dyDescent="0.2">
      <c r="A1263" s="11" t="s">
        <v>654</v>
      </c>
      <c r="B1263" s="11" t="s">
        <v>51</v>
      </c>
      <c r="C1263" s="12" t="s">
        <v>461</v>
      </c>
      <c r="D1263" s="11" t="s">
        <v>480</v>
      </c>
      <c r="E1263" s="90" t="s">
        <v>25</v>
      </c>
      <c r="F1263" s="90" t="s">
        <v>636</v>
      </c>
      <c r="G1263" s="231">
        <v>24.4</v>
      </c>
      <c r="H1263" s="11">
        <v>4</v>
      </c>
    </row>
    <row r="1264" spans="1:9" x14ac:dyDescent="0.2">
      <c r="A1264" s="11" t="s">
        <v>654</v>
      </c>
      <c r="B1264" s="11" t="s">
        <v>51</v>
      </c>
      <c r="C1264" s="12" t="s">
        <v>461</v>
      </c>
      <c r="D1264" s="11" t="s">
        <v>481</v>
      </c>
      <c r="E1264" s="90" t="s">
        <v>25</v>
      </c>
      <c r="F1264" s="90" t="s">
        <v>636</v>
      </c>
      <c r="G1264" s="231">
        <v>31.3</v>
      </c>
      <c r="H1264" s="11">
        <v>4</v>
      </c>
    </row>
    <row r="1265" spans="1:8" x14ac:dyDescent="0.2">
      <c r="A1265" s="11" t="s">
        <v>654</v>
      </c>
      <c r="B1265" s="11" t="s">
        <v>51</v>
      </c>
      <c r="C1265" s="12" t="s">
        <v>461</v>
      </c>
      <c r="D1265" s="11" t="s">
        <v>482</v>
      </c>
      <c r="E1265" s="90" t="s">
        <v>25</v>
      </c>
      <c r="F1265" s="90" t="s">
        <v>636</v>
      </c>
      <c r="G1265" s="231">
        <v>8.9</v>
      </c>
      <c r="H1265" s="11">
        <v>4</v>
      </c>
    </row>
    <row r="1266" spans="1:8" x14ac:dyDescent="0.2">
      <c r="A1266" s="11" t="s">
        <v>654</v>
      </c>
      <c r="B1266" s="11" t="s">
        <v>51</v>
      </c>
      <c r="C1266" s="12" t="s">
        <v>461</v>
      </c>
      <c r="D1266" s="11" t="s">
        <v>483</v>
      </c>
      <c r="E1266" s="90" t="s">
        <v>724</v>
      </c>
      <c r="F1266" s="90" t="s">
        <v>636</v>
      </c>
      <c r="G1266" s="231">
        <v>25.2</v>
      </c>
      <c r="H1266" s="11">
        <v>4</v>
      </c>
    </row>
    <row r="1267" spans="1:8" x14ac:dyDescent="0.2">
      <c r="A1267" s="11" t="s">
        <v>654</v>
      </c>
      <c r="B1267" s="11" t="s">
        <v>51</v>
      </c>
      <c r="C1267" s="12" t="s">
        <v>461</v>
      </c>
      <c r="D1267" s="11" t="s">
        <v>484</v>
      </c>
      <c r="E1267" s="90" t="s">
        <v>338</v>
      </c>
      <c r="F1267" s="90" t="s">
        <v>636</v>
      </c>
      <c r="G1267" s="231">
        <v>31.9</v>
      </c>
      <c r="H1267" s="11">
        <v>1</v>
      </c>
    </row>
    <row r="1268" spans="1:8" x14ac:dyDescent="0.2">
      <c r="A1268" s="11" t="s">
        <v>654</v>
      </c>
      <c r="B1268" s="11" t="s">
        <v>51</v>
      </c>
      <c r="C1268" s="12" t="s">
        <v>461</v>
      </c>
      <c r="D1268" s="11" t="s">
        <v>486</v>
      </c>
      <c r="E1268" s="90" t="s">
        <v>338</v>
      </c>
      <c r="F1268" s="90" t="s">
        <v>636</v>
      </c>
      <c r="G1268" s="231">
        <v>12.2</v>
      </c>
      <c r="H1268" s="11">
        <v>1</v>
      </c>
    </row>
    <row r="1269" spans="1:8" x14ac:dyDescent="0.2">
      <c r="A1269" s="11" t="s">
        <v>654</v>
      </c>
      <c r="B1269" s="11" t="s">
        <v>51</v>
      </c>
      <c r="C1269" s="12" t="s">
        <v>461</v>
      </c>
      <c r="D1269" s="11" t="s">
        <v>487</v>
      </c>
      <c r="E1269" s="90" t="s">
        <v>1081</v>
      </c>
      <c r="F1269" s="90" t="s">
        <v>638</v>
      </c>
      <c r="G1269" s="231">
        <v>1.4</v>
      </c>
      <c r="H1269" s="11">
        <v>1</v>
      </c>
    </row>
    <row r="1270" spans="1:8" x14ac:dyDescent="0.2">
      <c r="A1270" s="11" t="s">
        <v>654</v>
      </c>
      <c r="B1270" s="11" t="s">
        <v>51</v>
      </c>
      <c r="C1270" s="12" t="s">
        <v>461</v>
      </c>
      <c r="D1270" s="11" t="s">
        <v>488</v>
      </c>
      <c r="E1270" s="90" t="s">
        <v>718</v>
      </c>
      <c r="F1270" s="90" t="s">
        <v>638</v>
      </c>
      <c r="G1270" s="231">
        <v>1.5</v>
      </c>
      <c r="H1270" s="11">
        <v>1</v>
      </c>
    </row>
    <row r="1271" spans="1:8" x14ac:dyDescent="0.2">
      <c r="A1271" s="11" t="s">
        <v>654</v>
      </c>
      <c r="B1271" s="11" t="s">
        <v>51</v>
      </c>
      <c r="C1271" s="12" t="s">
        <v>461</v>
      </c>
      <c r="D1271" s="11" t="s">
        <v>489</v>
      </c>
      <c r="E1271" s="90" t="s">
        <v>9</v>
      </c>
      <c r="F1271" s="90" t="s">
        <v>636</v>
      </c>
      <c r="G1271" s="231">
        <v>1.4</v>
      </c>
      <c r="H1271" s="11">
        <v>17</v>
      </c>
    </row>
    <row r="1272" spans="1:8" x14ac:dyDescent="0.2">
      <c r="A1272" s="11" t="s">
        <v>654</v>
      </c>
      <c r="B1272" s="11" t="s">
        <v>51</v>
      </c>
      <c r="C1272" s="12" t="s">
        <v>461</v>
      </c>
      <c r="D1272" s="11" t="s">
        <v>490</v>
      </c>
      <c r="E1272" s="90" t="s">
        <v>669</v>
      </c>
      <c r="F1272" s="90" t="s">
        <v>636</v>
      </c>
      <c r="G1272" s="231">
        <v>24.5</v>
      </c>
      <c r="H1272" s="11">
        <v>1</v>
      </c>
    </row>
    <row r="1273" spans="1:8" x14ac:dyDescent="0.2">
      <c r="A1273" s="11" t="s">
        <v>654</v>
      </c>
      <c r="B1273" s="11" t="s">
        <v>51</v>
      </c>
      <c r="C1273" s="12" t="s">
        <v>461</v>
      </c>
      <c r="D1273" s="11" t="s">
        <v>491</v>
      </c>
      <c r="E1273" s="90" t="s">
        <v>1109</v>
      </c>
      <c r="F1273" s="90" t="s">
        <v>638</v>
      </c>
      <c r="G1273" s="231">
        <v>1.7</v>
      </c>
      <c r="H1273" s="11">
        <v>1</v>
      </c>
    </row>
    <row r="1274" spans="1:8" x14ac:dyDescent="0.2">
      <c r="A1274" s="11" t="s">
        <v>654</v>
      </c>
      <c r="B1274" s="11" t="s">
        <v>51</v>
      </c>
      <c r="C1274" s="12" t="s">
        <v>461</v>
      </c>
      <c r="D1274" s="11" t="s">
        <v>492</v>
      </c>
      <c r="E1274" s="90" t="s">
        <v>338</v>
      </c>
      <c r="F1274" s="90" t="s">
        <v>636</v>
      </c>
      <c r="G1274" s="231">
        <v>18.100000000000001</v>
      </c>
      <c r="H1274" s="11">
        <v>1</v>
      </c>
    </row>
    <row r="1275" spans="1:8" x14ac:dyDescent="0.2">
      <c r="A1275" s="11" t="s">
        <v>654</v>
      </c>
      <c r="B1275" s="11" t="s">
        <v>51</v>
      </c>
      <c r="C1275" s="12" t="s">
        <v>461</v>
      </c>
      <c r="D1275" s="11" t="s">
        <v>493</v>
      </c>
      <c r="E1275" s="90" t="s">
        <v>1109</v>
      </c>
      <c r="F1275" s="90" t="s">
        <v>638</v>
      </c>
      <c r="G1275" s="231">
        <v>3.3</v>
      </c>
      <c r="H1275" s="11">
        <v>1</v>
      </c>
    </row>
    <row r="1276" spans="1:8" x14ac:dyDescent="0.2">
      <c r="A1276" s="11" t="s">
        <v>654</v>
      </c>
      <c r="B1276" s="11" t="s">
        <v>51</v>
      </c>
      <c r="C1276" s="12" t="s">
        <v>461</v>
      </c>
      <c r="D1276" s="11" t="s">
        <v>494</v>
      </c>
      <c r="E1276" s="90" t="s">
        <v>718</v>
      </c>
      <c r="F1276" s="90" t="s">
        <v>638</v>
      </c>
      <c r="G1276" s="231">
        <v>5</v>
      </c>
      <c r="H1276" s="11">
        <v>1</v>
      </c>
    </row>
    <row r="1277" spans="1:8" x14ac:dyDescent="0.2">
      <c r="A1277" s="11" t="s">
        <v>654</v>
      </c>
      <c r="B1277" s="11" t="s">
        <v>51</v>
      </c>
      <c r="C1277" s="12" t="s">
        <v>461</v>
      </c>
      <c r="D1277" s="11" t="s">
        <v>495</v>
      </c>
      <c r="E1277" s="90" t="s">
        <v>11</v>
      </c>
      <c r="F1277" s="90" t="s">
        <v>638</v>
      </c>
      <c r="G1277" s="231">
        <v>1.2</v>
      </c>
      <c r="H1277" s="11">
        <v>13</v>
      </c>
    </row>
    <row r="1278" spans="1:8" x14ac:dyDescent="0.2">
      <c r="A1278" s="11" t="s">
        <v>654</v>
      </c>
      <c r="B1278" s="11" t="s">
        <v>51</v>
      </c>
      <c r="C1278" s="12" t="s">
        <v>461</v>
      </c>
      <c r="D1278" s="11" t="s">
        <v>496</v>
      </c>
      <c r="E1278" s="90" t="s">
        <v>1081</v>
      </c>
      <c r="F1278" s="90" t="s">
        <v>638</v>
      </c>
      <c r="G1278" s="231">
        <v>1.3</v>
      </c>
      <c r="H1278" s="11">
        <v>1</v>
      </c>
    </row>
    <row r="1279" spans="1:8" x14ac:dyDescent="0.2">
      <c r="A1279" s="11" t="s">
        <v>654</v>
      </c>
      <c r="B1279" s="11" t="s">
        <v>51</v>
      </c>
      <c r="C1279" s="12" t="s">
        <v>461</v>
      </c>
      <c r="D1279" s="11" t="s">
        <v>497</v>
      </c>
      <c r="E1279" s="90" t="s">
        <v>1081</v>
      </c>
      <c r="F1279" s="90" t="s">
        <v>638</v>
      </c>
      <c r="G1279" s="231">
        <v>1.3</v>
      </c>
      <c r="H1279" s="11">
        <v>1</v>
      </c>
    </row>
    <row r="1280" spans="1:8" x14ac:dyDescent="0.2">
      <c r="A1280" s="11" t="s">
        <v>654</v>
      </c>
      <c r="B1280" s="11" t="s">
        <v>51</v>
      </c>
      <c r="C1280" s="12" t="s">
        <v>461</v>
      </c>
      <c r="D1280" s="11" t="s">
        <v>498</v>
      </c>
      <c r="E1280" s="90" t="s">
        <v>1109</v>
      </c>
      <c r="F1280" s="90" t="s">
        <v>638</v>
      </c>
      <c r="G1280" s="231">
        <v>14.9</v>
      </c>
      <c r="H1280" s="11">
        <v>1</v>
      </c>
    </row>
    <row r="1281" spans="1:8" x14ac:dyDescent="0.2">
      <c r="A1281" s="11" t="s">
        <v>654</v>
      </c>
      <c r="B1281" s="11" t="s">
        <v>51</v>
      </c>
      <c r="C1281" s="12" t="s">
        <v>461</v>
      </c>
      <c r="D1281" s="11" t="s">
        <v>499</v>
      </c>
      <c r="E1281" s="90" t="s">
        <v>1109</v>
      </c>
      <c r="F1281" s="90" t="s">
        <v>638</v>
      </c>
      <c r="G1281" s="231">
        <v>2.8</v>
      </c>
      <c r="H1281" s="11">
        <v>1</v>
      </c>
    </row>
    <row r="1282" spans="1:8" x14ac:dyDescent="0.2">
      <c r="A1282" s="11" t="s">
        <v>654</v>
      </c>
      <c r="B1282" s="11" t="s">
        <v>51</v>
      </c>
      <c r="C1282" s="12" t="s">
        <v>461</v>
      </c>
      <c r="D1282" s="11" t="s">
        <v>500</v>
      </c>
      <c r="E1282" s="90" t="s">
        <v>333</v>
      </c>
      <c r="F1282" s="90" t="s">
        <v>636</v>
      </c>
      <c r="G1282" s="231">
        <v>3.4</v>
      </c>
      <c r="H1282" s="11">
        <v>17</v>
      </c>
    </row>
    <row r="1283" spans="1:8" x14ac:dyDescent="0.2">
      <c r="A1283" s="11" t="s">
        <v>654</v>
      </c>
      <c r="B1283" s="11" t="s">
        <v>51</v>
      </c>
      <c r="C1283" s="12" t="s">
        <v>461</v>
      </c>
      <c r="D1283" s="11" t="s">
        <v>501</v>
      </c>
      <c r="E1283" s="90" t="s">
        <v>331</v>
      </c>
      <c r="F1283" s="90" t="s">
        <v>636</v>
      </c>
      <c r="G1283" s="231">
        <v>21.5</v>
      </c>
      <c r="H1283" s="11">
        <v>1</v>
      </c>
    </row>
    <row r="1284" spans="1:8" x14ac:dyDescent="0.2">
      <c r="A1284" s="11" t="s">
        <v>654</v>
      </c>
      <c r="B1284" s="11" t="s">
        <v>51</v>
      </c>
      <c r="C1284" s="12" t="s">
        <v>461</v>
      </c>
      <c r="D1284" s="11" t="s">
        <v>502</v>
      </c>
      <c r="E1284" s="90" t="s">
        <v>333</v>
      </c>
      <c r="F1284" s="90" t="s">
        <v>636</v>
      </c>
      <c r="G1284" s="231">
        <v>5</v>
      </c>
      <c r="H1284" s="11">
        <v>12</v>
      </c>
    </row>
    <row r="1285" spans="1:8" x14ac:dyDescent="0.2">
      <c r="A1285" s="11" t="s">
        <v>654</v>
      </c>
      <c r="B1285" s="11" t="s">
        <v>51</v>
      </c>
      <c r="C1285" s="12" t="s">
        <v>461</v>
      </c>
      <c r="D1285" s="11" t="s">
        <v>503</v>
      </c>
      <c r="E1285" s="90" t="s">
        <v>25</v>
      </c>
      <c r="F1285" s="90" t="s">
        <v>636</v>
      </c>
      <c r="G1285" s="231">
        <v>6.7</v>
      </c>
      <c r="H1285" s="11">
        <v>4</v>
      </c>
    </row>
    <row r="1286" spans="1:8" x14ac:dyDescent="0.2">
      <c r="A1286" s="11" t="s">
        <v>654</v>
      </c>
      <c r="B1286" s="11" t="s">
        <v>51</v>
      </c>
      <c r="C1286" s="12" t="s">
        <v>461</v>
      </c>
      <c r="D1286" s="11" t="s">
        <v>504</v>
      </c>
      <c r="E1286" s="90" t="s">
        <v>230</v>
      </c>
      <c r="F1286" s="90" t="s">
        <v>636</v>
      </c>
      <c r="G1286" s="231">
        <v>15.7</v>
      </c>
      <c r="H1286" s="11">
        <v>1</v>
      </c>
    </row>
    <row r="1287" spans="1:8" x14ac:dyDescent="0.2">
      <c r="A1287" s="11" t="s">
        <v>654</v>
      </c>
      <c r="B1287" s="11" t="s">
        <v>51</v>
      </c>
      <c r="C1287" s="12" t="s">
        <v>461</v>
      </c>
      <c r="D1287" s="11" t="s">
        <v>505</v>
      </c>
      <c r="E1287" s="90" t="s">
        <v>10</v>
      </c>
      <c r="F1287" s="90" t="s">
        <v>636</v>
      </c>
      <c r="G1287" s="231">
        <v>15.5</v>
      </c>
      <c r="H1287" s="11">
        <v>13</v>
      </c>
    </row>
    <row r="1288" spans="1:8" x14ac:dyDescent="0.2">
      <c r="A1288" s="11" t="s">
        <v>654</v>
      </c>
      <c r="B1288" s="11" t="s">
        <v>51</v>
      </c>
      <c r="C1288" s="12" t="s">
        <v>461</v>
      </c>
      <c r="D1288" s="11" t="s">
        <v>506</v>
      </c>
      <c r="E1288" s="90" t="s">
        <v>717</v>
      </c>
      <c r="F1288" s="90" t="s">
        <v>638</v>
      </c>
      <c r="G1288" s="231">
        <v>4.8</v>
      </c>
      <c r="H1288" s="11">
        <v>1</v>
      </c>
    </row>
    <row r="1289" spans="1:8" x14ac:dyDescent="0.2">
      <c r="A1289" s="11" t="s">
        <v>654</v>
      </c>
      <c r="B1289" s="11" t="s">
        <v>51</v>
      </c>
      <c r="C1289" s="12" t="s">
        <v>461</v>
      </c>
      <c r="D1289" s="11" t="s">
        <v>507</v>
      </c>
      <c r="E1289" s="90" t="s">
        <v>1081</v>
      </c>
      <c r="F1289" s="90" t="s">
        <v>638</v>
      </c>
      <c r="G1289" s="231">
        <v>1.4</v>
      </c>
      <c r="H1289" s="11">
        <v>1</v>
      </c>
    </row>
    <row r="1290" spans="1:8" x14ac:dyDescent="0.2">
      <c r="A1290" s="11" t="s">
        <v>654</v>
      </c>
      <c r="B1290" s="11" t="s">
        <v>51</v>
      </c>
      <c r="C1290" s="12" t="s">
        <v>461</v>
      </c>
      <c r="D1290" s="11" t="s">
        <v>508</v>
      </c>
      <c r="E1290" s="90" t="s">
        <v>1081</v>
      </c>
      <c r="F1290" s="90" t="s">
        <v>638</v>
      </c>
      <c r="G1290" s="231">
        <v>1.4</v>
      </c>
      <c r="H1290" s="11">
        <v>1</v>
      </c>
    </row>
    <row r="1291" spans="1:8" x14ac:dyDescent="0.2">
      <c r="A1291" s="11" t="s">
        <v>654</v>
      </c>
      <c r="B1291" s="11" t="s">
        <v>51</v>
      </c>
      <c r="C1291" s="12" t="s">
        <v>461</v>
      </c>
      <c r="D1291" s="11" t="s">
        <v>509</v>
      </c>
      <c r="E1291" s="90" t="s">
        <v>679</v>
      </c>
      <c r="F1291" s="90" t="s">
        <v>638</v>
      </c>
      <c r="G1291" s="231">
        <v>3.8</v>
      </c>
      <c r="H1291" s="11">
        <v>1</v>
      </c>
    </row>
    <row r="1292" spans="1:8" x14ac:dyDescent="0.2">
      <c r="A1292" s="11" t="s">
        <v>654</v>
      </c>
      <c r="B1292" s="11" t="s">
        <v>51</v>
      </c>
      <c r="C1292" s="12" t="s">
        <v>461</v>
      </c>
      <c r="D1292" s="11" t="s">
        <v>510</v>
      </c>
      <c r="E1292" s="90" t="s">
        <v>725</v>
      </c>
      <c r="F1292" s="90" t="s">
        <v>638</v>
      </c>
      <c r="G1292" s="231">
        <v>11.6</v>
      </c>
      <c r="H1292" s="11">
        <v>9</v>
      </c>
    </row>
    <row r="1293" spans="1:8" x14ac:dyDescent="0.2">
      <c r="A1293" s="11" t="s">
        <v>654</v>
      </c>
      <c r="B1293" s="11" t="s">
        <v>51</v>
      </c>
      <c r="C1293" s="12" t="s">
        <v>461</v>
      </c>
      <c r="D1293" s="11" t="s">
        <v>511</v>
      </c>
      <c r="E1293" s="90" t="s">
        <v>512</v>
      </c>
      <c r="F1293" s="90" t="s">
        <v>636</v>
      </c>
      <c r="G1293" s="231">
        <v>15.4</v>
      </c>
      <c r="H1293" s="11">
        <v>1</v>
      </c>
    </row>
    <row r="1294" spans="1:8" x14ac:dyDescent="0.2">
      <c r="A1294" s="11" t="s">
        <v>654</v>
      </c>
      <c r="B1294" s="11" t="s">
        <v>51</v>
      </c>
      <c r="C1294" s="12" t="s">
        <v>461</v>
      </c>
      <c r="D1294" s="11" t="s">
        <v>513</v>
      </c>
      <c r="E1294" s="90" t="s">
        <v>726</v>
      </c>
      <c r="F1294" s="90" t="s">
        <v>636</v>
      </c>
      <c r="G1294" s="231">
        <v>9.4</v>
      </c>
      <c r="H1294" s="11">
        <v>1</v>
      </c>
    </row>
    <row r="1295" spans="1:8" x14ac:dyDescent="0.2">
      <c r="A1295" s="11" t="s">
        <v>654</v>
      </c>
      <c r="B1295" s="11" t="s">
        <v>51</v>
      </c>
      <c r="C1295" s="12" t="s">
        <v>461</v>
      </c>
      <c r="D1295" s="11" t="s">
        <v>514</v>
      </c>
      <c r="E1295" s="90" t="s">
        <v>515</v>
      </c>
      <c r="F1295" s="90" t="s">
        <v>636</v>
      </c>
      <c r="G1295" s="231">
        <v>1.7</v>
      </c>
      <c r="H1295" s="11">
        <v>1</v>
      </c>
    </row>
    <row r="1296" spans="1:8" x14ac:dyDescent="0.2">
      <c r="A1296" s="11" t="s">
        <v>654</v>
      </c>
      <c r="B1296" s="11" t="s">
        <v>51</v>
      </c>
      <c r="C1296" s="12" t="s">
        <v>461</v>
      </c>
      <c r="D1296" s="11" t="s">
        <v>516</v>
      </c>
      <c r="E1296" s="90" t="s">
        <v>1081</v>
      </c>
      <c r="F1296" s="90" t="s">
        <v>638</v>
      </c>
      <c r="G1296" s="231">
        <v>1.1000000000000001</v>
      </c>
      <c r="H1296" s="11">
        <v>1</v>
      </c>
    </row>
    <row r="1297" spans="1:8" x14ac:dyDescent="0.2">
      <c r="A1297" s="11" t="s">
        <v>654</v>
      </c>
      <c r="B1297" s="11" t="s">
        <v>51</v>
      </c>
      <c r="C1297" s="12" t="s">
        <v>461</v>
      </c>
      <c r="D1297" s="11" t="s">
        <v>517</v>
      </c>
      <c r="E1297" s="90" t="s">
        <v>718</v>
      </c>
      <c r="F1297" s="90" t="s">
        <v>638</v>
      </c>
      <c r="G1297" s="231">
        <v>3.1</v>
      </c>
      <c r="H1297" s="11">
        <v>1</v>
      </c>
    </row>
    <row r="1298" spans="1:8" x14ac:dyDescent="0.2">
      <c r="A1298" s="11" t="s">
        <v>654</v>
      </c>
      <c r="B1298" s="11" t="s">
        <v>51</v>
      </c>
      <c r="C1298" s="12" t="s">
        <v>461</v>
      </c>
      <c r="D1298" s="11" t="s">
        <v>518</v>
      </c>
      <c r="E1298" s="90" t="s">
        <v>329</v>
      </c>
      <c r="F1298" s="90" t="s">
        <v>636</v>
      </c>
      <c r="G1298" s="231">
        <v>34.4</v>
      </c>
      <c r="H1298" s="11">
        <v>1</v>
      </c>
    </row>
    <row r="1299" spans="1:8" x14ac:dyDescent="0.2">
      <c r="A1299" s="11" t="s">
        <v>654</v>
      </c>
      <c r="B1299" s="11" t="s">
        <v>51</v>
      </c>
      <c r="C1299" s="12" t="s">
        <v>461</v>
      </c>
      <c r="D1299" s="11" t="s">
        <v>519</v>
      </c>
      <c r="E1299" s="90" t="s">
        <v>305</v>
      </c>
      <c r="F1299" s="90" t="s">
        <v>638</v>
      </c>
      <c r="G1299" s="231">
        <v>13</v>
      </c>
      <c r="H1299" s="11">
        <v>1</v>
      </c>
    </row>
    <row r="1300" spans="1:8" x14ac:dyDescent="0.2">
      <c r="A1300" s="11" t="s">
        <v>655</v>
      </c>
      <c r="B1300" s="11" t="s">
        <v>17</v>
      </c>
      <c r="C1300" s="12" t="s">
        <v>323</v>
      </c>
      <c r="D1300" s="11" t="s">
        <v>339</v>
      </c>
      <c r="E1300" s="90" t="s">
        <v>337</v>
      </c>
      <c r="F1300" s="90" t="s">
        <v>636</v>
      </c>
      <c r="G1300" s="231">
        <v>3.6</v>
      </c>
      <c r="H1300" s="11">
        <v>6</v>
      </c>
    </row>
    <row r="1301" spans="1:8" x14ac:dyDescent="0.2">
      <c r="A1301" s="11" t="s">
        <v>655</v>
      </c>
      <c r="B1301" s="11" t="s">
        <v>51</v>
      </c>
      <c r="C1301" s="12" t="s">
        <v>323</v>
      </c>
      <c r="D1301" s="11" t="s">
        <v>355</v>
      </c>
      <c r="E1301" s="90" t="s">
        <v>305</v>
      </c>
      <c r="F1301" s="90" t="s">
        <v>638</v>
      </c>
      <c r="G1301" s="231">
        <v>24.3</v>
      </c>
      <c r="H1301" s="11">
        <v>6</v>
      </c>
    </row>
    <row r="1302" spans="1:8" x14ac:dyDescent="0.2">
      <c r="A1302" s="11" t="s">
        <v>655</v>
      </c>
      <c r="B1302" s="11" t="s">
        <v>51</v>
      </c>
      <c r="C1302" s="12" t="s">
        <v>323</v>
      </c>
      <c r="D1302" s="11" t="s">
        <v>590</v>
      </c>
      <c r="E1302" s="90" t="s">
        <v>333</v>
      </c>
      <c r="F1302" s="90" t="s">
        <v>636</v>
      </c>
      <c r="G1302" s="231">
        <v>1.9</v>
      </c>
      <c r="H1302" s="11">
        <v>12</v>
      </c>
    </row>
    <row r="1303" spans="1:8" x14ac:dyDescent="0.2">
      <c r="A1303" s="11" t="s">
        <v>655</v>
      </c>
      <c r="B1303" s="11" t="s">
        <v>51</v>
      </c>
      <c r="C1303" s="12" t="s">
        <v>323</v>
      </c>
      <c r="D1303" s="11" t="s">
        <v>356</v>
      </c>
      <c r="E1303" s="90" t="s">
        <v>171</v>
      </c>
      <c r="F1303" s="90" t="s">
        <v>636</v>
      </c>
      <c r="G1303" s="231">
        <v>4.0999999999999996</v>
      </c>
      <c r="H1303" s="11">
        <v>4</v>
      </c>
    </row>
    <row r="1304" spans="1:8" x14ac:dyDescent="0.2">
      <c r="A1304" s="11" t="s">
        <v>655</v>
      </c>
      <c r="B1304" s="11" t="s">
        <v>51</v>
      </c>
      <c r="C1304" s="12" t="s">
        <v>323</v>
      </c>
      <c r="D1304" s="11" t="s">
        <v>340</v>
      </c>
      <c r="E1304" s="90" t="s">
        <v>564</v>
      </c>
      <c r="F1304" s="90" t="s">
        <v>636</v>
      </c>
      <c r="G1304" s="231">
        <v>20.5</v>
      </c>
      <c r="H1304" s="11">
        <v>3</v>
      </c>
    </row>
    <row r="1305" spans="1:8" x14ac:dyDescent="0.2">
      <c r="A1305" s="11" t="s">
        <v>655</v>
      </c>
      <c r="B1305" s="11" t="s">
        <v>51</v>
      </c>
      <c r="C1305" s="12" t="s">
        <v>323</v>
      </c>
      <c r="D1305" s="11" t="s">
        <v>341</v>
      </c>
      <c r="E1305" s="90" t="s">
        <v>25</v>
      </c>
      <c r="F1305" s="90" t="s">
        <v>636</v>
      </c>
      <c r="G1305" s="231">
        <v>14.8</v>
      </c>
      <c r="H1305" s="11">
        <v>4</v>
      </c>
    </row>
    <row r="1306" spans="1:8" x14ac:dyDescent="0.2">
      <c r="A1306" s="11" t="s">
        <v>655</v>
      </c>
      <c r="B1306" s="11" t="s">
        <v>51</v>
      </c>
      <c r="C1306" s="12" t="s">
        <v>323</v>
      </c>
      <c r="D1306" s="11" t="s">
        <v>342</v>
      </c>
      <c r="E1306" s="90" t="s">
        <v>10</v>
      </c>
      <c r="F1306" s="90" t="s">
        <v>636</v>
      </c>
      <c r="G1306" s="231">
        <v>13.5</v>
      </c>
      <c r="H1306" s="11">
        <v>13</v>
      </c>
    </row>
    <row r="1307" spans="1:8" x14ac:dyDescent="0.2">
      <c r="A1307" s="11" t="s">
        <v>655</v>
      </c>
      <c r="B1307" s="11" t="s">
        <v>51</v>
      </c>
      <c r="C1307" s="12" t="s">
        <v>323</v>
      </c>
      <c r="D1307" s="11" t="s">
        <v>343</v>
      </c>
      <c r="E1307" s="90" t="s">
        <v>1160</v>
      </c>
      <c r="F1307" s="90" t="s">
        <v>638</v>
      </c>
      <c r="G1307" s="231">
        <v>3.8</v>
      </c>
      <c r="H1307" s="11">
        <v>3</v>
      </c>
    </row>
    <row r="1308" spans="1:8" x14ac:dyDescent="0.2">
      <c r="A1308" s="11" t="s">
        <v>655</v>
      </c>
      <c r="B1308" s="11" t="s">
        <v>51</v>
      </c>
      <c r="C1308" s="12" t="s">
        <v>323</v>
      </c>
      <c r="D1308" s="11" t="s">
        <v>344</v>
      </c>
      <c r="E1308" s="90" t="s">
        <v>564</v>
      </c>
      <c r="F1308" s="90" t="s">
        <v>636</v>
      </c>
      <c r="G1308" s="231">
        <v>38</v>
      </c>
      <c r="H1308" s="11">
        <v>3</v>
      </c>
    </row>
    <row r="1309" spans="1:8" x14ac:dyDescent="0.2">
      <c r="A1309" s="11" t="s">
        <v>655</v>
      </c>
      <c r="B1309" s="11" t="s">
        <v>51</v>
      </c>
      <c r="C1309" s="12" t="s">
        <v>323</v>
      </c>
      <c r="D1309" s="11" t="s">
        <v>345</v>
      </c>
      <c r="E1309" s="90" t="s">
        <v>1107</v>
      </c>
      <c r="F1309" s="90" t="s">
        <v>636</v>
      </c>
      <c r="G1309" s="231">
        <v>3.2</v>
      </c>
      <c r="H1309" s="11">
        <v>13</v>
      </c>
    </row>
    <row r="1310" spans="1:8" x14ac:dyDescent="0.2">
      <c r="A1310" s="11" t="s">
        <v>655</v>
      </c>
      <c r="B1310" s="11" t="s">
        <v>51</v>
      </c>
      <c r="C1310" s="12" t="s">
        <v>323</v>
      </c>
      <c r="D1310" s="11" t="s">
        <v>346</v>
      </c>
      <c r="E1310" s="90" t="s">
        <v>11</v>
      </c>
      <c r="F1310" s="90" t="s">
        <v>638</v>
      </c>
      <c r="G1310" s="231">
        <v>1.7</v>
      </c>
      <c r="H1310" s="11">
        <v>13</v>
      </c>
    </row>
    <row r="1311" spans="1:8" x14ac:dyDescent="0.2">
      <c r="A1311" s="11" t="s">
        <v>655</v>
      </c>
      <c r="B1311" s="11" t="s">
        <v>51</v>
      </c>
      <c r="C1311" s="12" t="s">
        <v>323</v>
      </c>
      <c r="D1311" s="11" t="s">
        <v>347</v>
      </c>
      <c r="E1311" s="90" t="s">
        <v>370</v>
      </c>
      <c r="F1311" s="90" t="s">
        <v>638</v>
      </c>
      <c r="G1311" s="231">
        <v>9.8000000000000007</v>
      </c>
      <c r="H1311" s="11">
        <v>6</v>
      </c>
    </row>
    <row r="1312" spans="1:8" x14ac:dyDescent="0.2">
      <c r="A1312" s="11" t="s">
        <v>656</v>
      </c>
      <c r="B1312" s="11" t="s">
        <v>787</v>
      </c>
      <c r="C1312" s="12" t="s">
        <v>589</v>
      </c>
      <c r="D1312" s="11">
        <v>32</v>
      </c>
      <c r="E1312" s="90" t="s">
        <v>788</v>
      </c>
      <c r="F1312" s="90" t="s">
        <v>636</v>
      </c>
      <c r="G1312" s="231">
        <v>21.9</v>
      </c>
      <c r="H1312" s="11">
        <v>4</v>
      </c>
    </row>
    <row r="1313" spans="1:8" x14ac:dyDescent="0.2">
      <c r="A1313" s="11" t="s">
        <v>656</v>
      </c>
      <c r="B1313" s="11" t="s">
        <v>642</v>
      </c>
      <c r="C1313" s="12" t="s">
        <v>567</v>
      </c>
      <c r="D1313" s="11" t="s">
        <v>632</v>
      </c>
      <c r="E1313" s="90" t="s">
        <v>239</v>
      </c>
      <c r="F1313" s="90" t="s">
        <v>636</v>
      </c>
      <c r="G1313" s="231">
        <v>70.2</v>
      </c>
      <c r="H1313" s="11">
        <v>9</v>
      </c>
    </row>
    <row r="1314" spans="1:8" x14ac:dyDescent="0.2">
      <c r="A1314" s="11" t="s">
        <v>656</v>
      </c>
      <c r="B1314" s="11" t="s">
        <v>785</v>
      </c>
      <c r="C1314" s="12" t="s">
        <v>567</v>
      </c>
      <c r="D1314" s="11">
        <v>144</v>
      </c>
      <c r="E1314" s="90" t="s">
        <v>1082</v>
      </c>
      <c r="F1314" s="90" t="s">
        <v>786</v>
      </c>
      <c r="G1314" s="231">
        <v>24.5</v>
      </c>
      <c r="H1314" s="11">
        <v>4</v>
      </c>
    </row>
    <row r="1315" spans="1:8" x14ac:dyDescent="0.2">
      <c r="A1315" s="11" t="s">
        <v>1057</v>
      </c>
      <c r="B1315" s="11" t="s">
        <v>660</v>
      </c>
      <c r="C1315" s="12" t="s">
        <v>748</v>
      </c>
      <c r="D1315" s="11">
        <v>111</v>
      </c>
      <c r="E1315" s="90" t="s">
        <v>678</v>
      </c>
      <c r="F1315" s="90" t="s">
        <v>636</v>
      </c>
      <c r="G1315" s="231">
        <v>8.6999999999999993</v>
      </c>
      <c r="H1315" s="11">
        <v>4</v>
      </c>
    </row>
    <row r="1316" spans="1:8" x14ac:dyDescent="0.2">
      <c r="A1316" s="11" t="s">
        <v>1057</v>
      </c>
      <c r="B1316" s="11" t="s">
        <v>660</v>
      </c>
      <c r="C1316" s="12" t="s">
        <v>748</v>
      </c>
      <c r="D1316" s="11">
        <v>113</v>
      </c>
      <c r="E1316" s="90" t="s">
        <v>664</v>
      </c>
      <c r="F1316" s="90" t="s">
        <v>636</v>
      </c>
      <c r="G1316" s="231">
        <v>17.600000000000001</v>
      </c>
      <c r="H1316" s="11">
        <v>2</v>
      </c>
    </row>
    <row r="1317" spans="1:8" x14ac:dyDescent="0.2">
      <c r="A1317" s="11" t="s">
        <v>656</v>
      </c>
      <c r="B1317" s="11" t="s">
        <v>643</v>
      </c>
      <c r="C1317" s="12" t="s">
        <v>634</v>
      </c>
      <c r="D1317" s="11" t="s">
        <v>355</v>
      </c>
      <c r="E1317" s="90" t="s">
        <v>370</v>
      </c>
      <c r="F1317" s="90" t="s">
        <v>638</v>
      </c>
      <c r="G1317" s="231">
        <v>22.3</v>
      </c>
      <c r="H1317" s="11">
        <v>6</v>
      </c>
    </row>
    <row r="1318" spans="1:8" x14ac:dyDescent="0.2">
      <c r="A1318" s="11" t="s">
        <v>656</v>
      </c>
      <c r="B1318" s="11" t="s">
        <v>643</v>
      </c>
      <c r="C1318" s="12" t="s">
        <v>634</v>
      </c>
      <c r="D1318" s="11" t="s">
        <v>590</v>
      </c>
      <c r="E1318" s="90" t="s">
        <v>562</v>
      </c>
      <c r="F1318" s="90" t="s">
        <v>636</v>
      </c>
      <c r="G1318" s="231">
        <v>84.9</v>
      </c>
      <c r="H1318" s="11">
        <v>6</v>
      </c>
    </row>
    <row r="1319" spans="1:8" x14ac:dyDescent="0.2">
      <c r="A1319" s="11" t="s">
        <v>656</v>
      </c>
      <c r="B1319" s="11" t="s">
        <v>643</v>
      </c>
      <c r="C1319" s="12" t="s">
        <v>634</v>
      </c>
      <c r="D1319" s="11" t="s">
        <v>356</v>
      </c>
      <c r="E1319" s="90" t="s">
        <v>331</v>
      </c>
      <c r="F1319" s="90" t="s">
        <v>636</v>
      </c>
      <c r="G1319" s="231">
        <v>10.7</v>
      </c>
      <c r="H1319" s="11">
        <v>2</v>
      </c>
    </row>
    <row r="1320" spans="1:8" x14ac:dyDescent="0.2">
      <c r="A1320" s="11" t="s">
        <v>656</v>
      </c>
      <c r="B1320" s="11" t="s">
        <v>643</v>
      </c>
      <c r="C1320" s="12" t="s">
        <v>634</v>
      </c>
      <c r="D1320" s="11" t="s">
        <v>340</v>
      </c>
      <c r="E1320" s="90" t="s">
        <v>171</v>
      </c>
      <c r="F1320" s="90" t="s">
        <v>636</v>
      </c>
      <c r="G1320" s="231">
        <v>5.9</v>
      </c>
      <c r="H1320" s="11">
        <v>4</v>
      </c>
    </row>
    <row r="1321" spans="1:8" x14ac:dyDescent="0.2">
      <c r="A1321" s="11" t="s">
        <v>656</v>
      </c>
      <c r="B1321" s="11" t="s">
        <v>643</v>
      </c>
      <c r="C1321" s="12" t="s">
        <v>634</v>
      </c>
      <c r="D1321" s="11" t="s">
        <v>341</v>
      </c>
      <c r="E1321" s="90" t="s">
        <v>9</v>
      </c>
      <c r="F1321" s="90" t="s">
        <v>636</v>
      </c>
      <c r="G1321" s="231">
        <v>9.9</v>
      </c>
      <c r="H1321" s="11">
        <v>3</v>
      </c>
    </row>
    <row r="1322" spans="1:8" x14ac:dyDescent="0.2">
      <c r="A1322" s="11" t="s">
        <v>656</v>
      </c>
      <c r="B1322" s="11" t="s">
        <v>643</v>
      </c>
      <c r="C1322" s="12" t="s">
        <v>634</v>
      </c>
      <c r="D1322" s="11" t="s">
        <v>342</v>
      </c>
      <c r="E1322" s="90" t="s">
        <v>1116</v>
      </c>
      <c r="F1322" s="90" t="s">
        <v>638</v>
      </c>
      <c r="G1322" s="231">
        <v>2.4</v>
      </c>
      <c r="H1322" s="11">
        <v>3</v>
      </c>
    </row>
    <row r="1323" spans="1:8" x14ac:dyDescent="0.2">
      <c r="A1323" s="11" t="s">
        <v>656</v>
      </c>
      <c r="B1323" s="11" t="s">
        <v>643</v>
      </c>
      <c r="C1323" s="12" t="s">
        <v>634</v>
      </c>
      <c r="D1323" s="11" t="s">
        <v>343</v>
      </c>
      <c r="E1323" s="90" t="s">
        <v>1083</v>
      </c>
      <c r="F1323" s="90" t="s">
        <v>638</v>
      </c>
      <c r="G1323" s="231">
        <v>1.9</v>
      </c>
      <c r="H1323" s="11">
        <v>3</v>
      </c>
    </row>
    <row r="1324" spans="1:8" x14ac:dyDescent="0.2">
      <c r="A1324" s="11" t="s">
        <v>656</v>
      </c>
      <c r="B1324" s="11" t="s">
        <v>643</v>
      </c>
      <c r="C1324" s="12" t="s">
        <v>634</v>
      </c>
      <c r="D1324" s="11" t="s">
        <v>344</v>
      </c>
      <c r="E1324" s="90" t="s">
        <v>743</v>
      </c>
      <c r="F1324" s="90" t="s">
        <v>638</v>
      </c>
      <c r="G1324" s="231">
        <v>3.5</v>
      </c>
      <c r="H1324" s="11">
        <v>3</v>
      </c>
    </row>
    <row r="1325" spans="1:8" x14ac:dyDescent="0.2">
      <c r="A1325" s="11" t="s">
        <v>656</v>
      </c>
      <c r="B1325" s="11" t="s">
        <v>643</v>
      </c>
      <c r="C1325" s="12" t="s">
        <v>634</v>
      </c>
      <c r="D1325" s="11" t="s">
        <v>345</v>
      </c>
      <c r="E1325" s="90" t="s">
        <v>1117</v>
      </c>
      <c r="F1325" s="90" t="s">
        <v>638</v>
      </c>
      <c r="G1325" s="231">
        <v>2</v>
      </c>
      <c r="H1325" s="11">
        <v>3</v>
      </c>
    </row>
    <row r="1326" spans="1:8" x14ac:dyDescent="0.2">
      <c r="A1326" s="11" t="s">
        <v>656</v>
      </c>
      <c r="B1326" s="11" t="s">
        <v>643</v>
      </c>
      <c r="C1326" s="12" t="s">
        <v>634</v>
      </c>
      <c r="D1326" s="11" t="s">
        <v>346</v>
      </c>
      <c r="E1326" s="90" t="s">
        <v>1084</v>
      </c>
      <c r="F1326" s="90" t="s">
        <v>638</v>
      </c>
      <c r="G1326" s="231">
        <v>1.5</v>
      </c>
      <c r="H1326" s="11">
        <v>3</v>
      </c>
    </row>
    <row r="1327" spans="1:8" x14ac:dyDescent="0.2">
      <c r="A1327" s="11" t="s">
        <v>656</v>
      </c>
      <c r="B1327" s="11" t="s">
        <v>643</v>
      </c>
      <c r="C1327" s="12" t="s">
        <v>634</v>
      </c>
      <c r="D1327" s="11" t="s">
        <v>347</v>
      </c>
      <c r="E1327" s="90" t="s">
        <v>332</v>
      </c>
      <c r="F1327" s="90" t="s">
        <v>636</v>
      </c>
      <c r="G1327" s="231">
        <v>17.7</v>
      </c>
      <c r="H1327" s="11">
        <v>3</v>
      </c>
    </row>
    <row r="1328" spans="1:8" x14ac:dyDescent="0.2">
      <c r="A1328" s="11" t="s">
        <v>656</v>
      </c>
      <c r="B1328" s="11" t="s">
        <v>643</v>
      </c>
      <c r="C1328" s="12" t="s">
        <v>634</v>
      </c>
      <c r="D1328" s="11" t="s">
        <v>348</v>
      </c>
      <c r="E1328" s="90" t="s">
        <v>712</v>
      </c>
      <c r="F1328" s="90" t="s">
        <v>636</v>
      </c>
      <c r="G1328" s="231">
        <v>12.4</v>
      </c>
      <c r="H1328" s="11">
        <v>3</v>
      </c>
    </row>
    <row r="1329" spans="1:8" x14ac:dyDescent="0.2">
      <c r="A1329" s="11" t="s">
        <v>656</v>
      </c>
      <c r="B1329" s="11" t="s">
        <v>643</v>
      </c>
      <c r="C1329" s="12" t="s">
        <v>634</v>
      </c>
      <c r="D1329" s="11" t="s">
        <v>349</v>
      </c>
      <c r="E1329" s="90" t="s">
        <v>568</v>
      </c>
      <c r="F1329" s="90" t="s">
        <v>636</v>
      </c>
      <c r="G1329" s="231">
        <v>65.7</v>
      </c>
      <c r="H1329" s="11">
        <v>3</v>
      </c>
    </row>
    <row r="1330" spans="1:8" x14ac:dyDescent="0.2">
      <c r="A1330" s="11" t="s">
        <v>656</v>
      </c>
      <c r="B1330" s="11" t="s">
        <v>643</v>
      </c>
      <c r="C1330" s="12" t="s">
        <v>634</v>
      </c>
      <c r="D1330" s="11" t="s">
        <v>350</v>
      </c>
      <c r="E1330" s="90" t="s">
        <v>568</v>
      </c>
      <c r="F1330" s="90" t="s">
        <v>636</v>
      </c>
      <c r="G1330" s="231">
        <v>45</v>
      </c>
      <c r="H1330" s="11">
        <v>3</v>
      </c>
    </row>
    <row r="1331" spans="1:8" x14ac:dyDescent="0.2">
      <c r="A1331" s="11" t="s">
        <v>656</v>
      </c>
      <c r="B1331" s="11" t="s">
        <v>643</v>
      </c>
      <c r="C1331" s="12" t="s">
        <v>634</v>
      </c>
      <c r="D1331" s="11" t="s">
        <v>351</v>
      </c>
      <c r="E1331" s="90" t="s">
        <v>6</v>
      </c>
      <c r="F1331" s="90" t="s">
        <v>636</v>
      </c>
      <c r="G1331" s="231">
        <v>39.200000000000003</v>
      </c>
      <c r="H1331" s="11">
        <v>6</v>
      </c>
    </row>
    <row r="1332" spans="1:8" x14ac:dyDescent="0.2">
      <c r="A1332" s="11" t="s">
        <v>656</v>
      </c>
      <c r="B1332" s="11" t="s">
        <v>643</v>
      </c>
      <c r="C1332" s="12" t="s">
        <v>634</v>
      </c>
      <c r="D1332" s="11" t="s">
        <v>352</v>
      </c>
      <c r="E1332" s="90" t="s">
        <v>633</v>
      </c>
      <c r="F1332" s="90" t="s">
        <v>636</v>
      </c>
      <c r="G1332" s="231">
        <v>15.7</v>
      </c>
      <c r="H1332" s="11">
        <v>3</v>
      </c>
    </row>
    <row r="1333" spans="1:8" x14ac:dyDescent="0.2">
      <c r="A1333" s="11" t="s">
        <v>656</v>
      </c>
      <c r="B1333" s="11" t="s">
        <v>643</v>
      </c>
      <c r="C1333" s="12" t="s">
        <v>634</v>
      </c>
      <c r="D1333" s="11" t="s">
        <v>353</v>
      </c>
      <c r="E1333" s="90" t="s">
        <v>522</v>
      </c>
      <c r="F1333" s="90" t="s">
        <v>636</v>
      </c>
      <c r="G1333" s="231">
        <v>20.9</v>
      </c>
      <c r="H1333" s="11">
        <v>3</v>
      </c>
    </row>
    <row r="1334" spans="1:8" x14ac:dyDescent="0.2">
      <c r="A1334" s="11" t="s">
        <v>656</v>
      </c>
      <c r="B1334" s="11" t="s">
        <v>643</v>
      </c>
      <c r="C1334" s="12" t="s">
        <v>634</v>
      </c>
      <c r="D1334" s="11" t="s">
        <v>354</v>
      </c>
      <c r="E1334" s="90" t="s">
        <v>570</v>
      </c>
      <c r="F1334" s="90" t="s">
        <v>636</v>
      </c>
      <c r="G1334" s="231">
        <v>18.5</v>
      </c>
      <c r="H1334" s="11">
        <v>3</v>
      </c>
    </row>
    <row r="1335" spans="1:8" x14ac:dyDescent="0.2">
      <c r="A1335" s="11" t="s">
        <v>656</v>
      </c>
      <c r="B1335" s="11" t="s">
        <v>643</v>
      </c>
      <c r="C1335" s="12" t="s">
        <v>634</v>
      </c>
      <c r="D1335" s="11" t="s">
        <v>607</v>
      </c>
      <c r="E1335" s="90" t="s">
        <v>571</v>
      </c>
      <c r="F1335" s="90" t="s">
        <v>636</v>
      </c>
      <c r="G1335" s="231">
        <v>18.5</v>
      </c>
      <c r="H1335" s="11">
        <v>3</v>
      </c>
    </row>
    <row r="1336" spans="1:8" x14ac:dyDescent="0.2">
      <c r="A1336" s="11" t="s">
        <v>656</v>
      </c>
      <c r="B1336" s="11" t="s">
        <v>643</v>
      </c>
      <c r="C1336" s="12" t="s">
        <v>634</v>
      </c>
      <c r="D1336" s="11" t="s">
        <v>608</v>
      </c>
      <c r="E1336" s="90" t="s">
        <v>10</v>
      </c>
      <c r="F1336" s="90" t="s">
        <v>636</v>
      </c>
      <c r="G1336" s="231">
        <v>16.3</v>
      </c>
      <c r="H1336" s="11">
        <v>13</v>
      </c>
    </row>
    <row r="1337" spans="1:8" x14ac:dyDescent="0.2">
      <c r="A1337" s="11" t="s">
        <v>656</v>
      </c>
      <c r="B1337" s="11" t="s">
        <v>643</v>
      </c>
      <c r="C1337" s="12" t="s">
        <v>634</v>
      </c>
      <c r="D1337" s="11" t="s">
        <v>609</v>
      </c>
      <c r="E1337" s="90" t="s">
        <v>6</v>
      </c>
      <c r="F1337" s="90" t="s">
        <v>636</v>
      </c>
      <c r="G1337" s="231">
        <v>18.399999999999999</v>
      </c>
      <c r="H1337" s="11">
        <v>6</v>
      </c>
    </row>
    <row r="1338" spans="1:8" x14ac:dyDescent="0.2">
      <c r="A1338" s="11" t="s">
        <v>656</v>
      </c>
      <c r="B1338" s="11" t="s">
        <v>643</v>
      </c>
      <c r="C1338" s="12" t="s">
        <v>634</v>
      </c>
      <c r="D1338" s="11" t="s">
        <v>610</v>
      </c>
      <c r="E1338" s="90" t="s">
        <v>710</v>
      </c>
      <c r="F1338" s="90" t="s">
        <v>638</v>
      </c>
      <c r="G1338" s="231">
        <v>8.1</v>
      </c>
      <c r="H1338" s="11">
        <v>13</v>
      </c>
    </row>
    <row r="1339" spans="1:8" x14ac:dyDescent="0.2">
      <c r="A1339" s="11" t="s">
        <v>656</v>
      </c>
      <c r="B1339" s="11" t="s">
        <v>643</v>
      </c>
      <c r="C1339" s="12" t="s">
        <v>634</v>
      </c>
      <c r="D1339" s="11" t="s">
        <v>611</v>
      </c>
      <c r="E1339" s="90" t="s">
        <v>11</v>
      </c>
      <c r="F1339" s="90" t="s">
        <v>638</v>
      </c>
      <c r="G1339" s="231">
        <v>1.3</v>
      </c>
      <c r="H1339" s="11">
        <v>13</v>
      </c>
    </row>
    <row r="1340" spans="1:8" x14ac:dyDescent="0.2">
      <c r="A1340" s="11" t="s">
        <v>656</v>
      </c>
      <c r="B1340" s="11" t="s">
        <v>643</v>
      </c>
      <c r="C1340" s="12" t="s">
        <v>634</v>
      </c>
      <c r="D1340" s="11" t="s">
        <v>612</v>
      </c>
      <c r="E1340" s="90" t="s">
        <v>11</v>
      </c>
      <c r="F1340" s="90" t="s">
        <v>638</v>
      </c>
      <c r="G1340" s="231">
        <v>0.9</v>
      </c>
      <c r="H1340" s="11">
        <v>13</v>
      </c>
    </row>
    <row r="1341" spans="1:8" x14ac:dyDescent="0.2">
      <c r="A1341" s="11" t="s">
        <v>656</v>
      </c>
      <c r="B1341" s="11" t="s">
        <v>643</v>
      </c>
      <c r="C1341" s="12" t="s">
        <v>634</v>
      </c>
      <c r="D1341" s="11" t="s">
        <v>613</v>
      </c>
      <c r="E1341" s="90" t="s">
        <v>671</v>
      </c>
      <c r="F1341" s="90" t="s">
        <v>638</v>
      </c>
      <c r="G1341" s="231">
        <v>2.9</v>
      </c>
      <c r="H1341" s="11">
        <v>13</v>
      </c>
    </row>
    <row r="1342" spans="1:8" x14ac:dyDescent="0.2">
      <c r="A1342" s="11" t="s">
        <v>656</v>
      </c>
      <c r="B1342" s="11" t="s">
        <v>643</v>
      </c>
      <c r="C1342" s="12" t="s">
        <v>634</v>
      </c>
      <c r="D1342" s="11" t="s">
        <v>614</v>
      </c>
      <c r="E1342" s="90" t="s">
        <v>1140</v>
      </c>
      <c r="F1342" s="90" t="s">
        <v>638</v>
      </c>
      <c r="G1342" s="231">
        <v>2.9</v>
      </c>
      <c r="H1342" s="11">
        <v>13</v>
      </c>
    </row>
    <row r="1343" spans="1:8" x14ac:dyDescent="0.2">
      <c r="A1343" s="11" t="s">
        <v>656</v>
      </c>
      <c r="B1343" s="11" t="s">
        <v>643</v>
      </c>
      <c r="C1343" s="12" t="s">
        <v>634</v>
      </c>
      <c r="D1343" s="11" t="s">
        <v>615</v>
      </c>
      <c r="E1343" s="90" t="s">
        <v>678</v>
      </c>
      <c r="F1343" s="90" t="s">
        <v>636</v>
      </c>
      <c r="G1343" s="231">
        <v>17.3</v>
      </c>
      <c r="H1343" s="11">
        <v>4</v>
      </c>
    </row>
    <row r="1344" spans="1:8" x14ac:dyDescent="0.2">
      <c r="A1344" s="11" t="s">
        <v>656</v>
      </c>
      <c r="B1344" s="11" t="s">
        <v>643</v>
      </c>
      <c r="C1344" s="12" t="s">
        <v>634</v>
      </c>
      <c r="D1344" s="11" t="s">
        <v>616</v>
      </c>
      <c r="E1344" s="90" t="s">
        <v>370</v>
      </c>
      <c r="F1344" s="90" t="s">
        <v>638</v>
      </c>
      <c r="G1344" s="231">
        <v>8.6</v>
      </c>
      <c r="H1344" s="11">
        <v>6</v>
      </c>
    </row>
    <row r="1345" spans="1:8" x14ac:dyDescent="0.2">
      <c r="A1345" s="11" t="s">
        <v>656</v>
      </c>
      <c r="B1345" s="11" t="s">
        <v>643</v>
      </c>
      <c r="C1345" s="12" t="s">
        <v>634</v>
      </c>
      <c r="D1345" s="11" t="s">
        <v>617</v>
      </c>
      <c r="E1345" s="90" t="s">
        <v>25</v>
      </c>
      <c r="F1345" s="90" t="s">
        <v>636</v>
      </c>
      <c r="G1345" s="231">
        <v>15.6</v>
      </c>
      <c r="H1345" s="11">
        <v>4</v>
      </c>
    </row>
    <row r="1346" spans="1:8" x14ac:dyDescent="0.2">
      <c r="A1346" s="11" t="s">
        <v>656</v>
      </c>
      <c r="B1346" s="11" t="s">
        <v>643</v>
      </c>
      <c r="C1346" s="12" t="s">
        <v>634</v>
      </c>
      <c r="D1346" s="11" t="s">
        <v>618</v>
      </c>
      <c r="E1346" s="90" t="s">
        <v>6</v>
      </c>
      <c r="F1346" s="90" t="s">
        <v>636</v>
      </c>
      <c r="G1346" s="231">
        <v>6.1</v>
      </c>
      <c r="H1346" s="11">
        <v>6</v>
      </c>
    </row>
    <row r="1347" spans="1:8" x14ac:dyDescent="0.2">
      <c r="A1347" s="11" t="s">
        <v>656</v>
      </c>
      <c r="B1347" s="11" t="s">
        <v>643</v>
      </c>
      <c r="C1347" s="12" t="s">
        <v>634</v>
      </c>
      <c r="D1347" s="11" t="s">
        <v>619</v>
      </c>
      <c r="E1347" s="90" t="s">
        <v>710</v>
      </c>
      <c r="F1347" s="90" t="s">
        <v>638</v>
      </c>
      <c r="G1347" s="231">
        <v>1.7</v>
      </c>
      <c r="H1347" s="11">
        <v>13</v>
      </c>
    </row>
    <row r="1348" spans="1:8" x14ac:dyDescent="0.2">
      <c r="A1348" s="11" t="s">
        <v>656</v>
      </c>
      <c r="B1348" s="11" t="s">
        <v>643</v>
      </c>
      <c r="C1348" s="12" t="s">
        <v>634</v>
      </c>
      <c r="D1348" s="11" t="s">
        <v>620</v>
      </c>
      <c r="E1348" s="90" t="s">
        <v>11</v>
      </c>
      <c r="F1348" s="90" t="s">
        <v>638</v>
      </c>
      <c r="G1348" s="231">
        <v>1.5</v>
      </c>
      <c r="H1348" s="11">
        <v>13</v>
      </c>
    </row>
    <row r="1349" spans="1:8" x14ac:dyDescent="0.2">
      <c r="A1349" s="11" t="s">
        <v>656</v>
      </c>
      <c r="B1349" s="11" t="s">
        <v>643</v>
      </c>
      <c r="C1349" s="12" t="s">
        <v>634</v>
      </c>
      <c r="D1349" s="11" t="s">
        <v>621</v>
      </c>
      <c r="E1349" s="90" t="s">
        <v>1140</v>
      </c>
      <c r="F1349" s="90" t="s">
        <v>638</v>
      </c>
      <c r="G1349" s="231">
        <v>1.8</v>
      </c>
      <c r="H1349" s="11">
        <v>13</v>
      </c>
    </row>
    <row r="1350" spans="1:8" x14ac:dyDescent="0.2">
      <c r="A1350" s="11" t="s">
        <v>656</v>
      </c>
      <c r="B1350" s="11" t="s">
        <v>643</v>
      </c>
      <c r="C1350" s="12" t="s">
        <v>634</v>
      </c>
      <c r="D1350" s="11" t="s">
        <v>622</v>
      </c>
      <c r="E1350" s="90" t="s">
        <v>25</v>
      </c>
      <c r="F1350" s="90" t="s">
        <v>636</v>
      </c>
      <c r="G1350" s="231">
        <v>18.899999999999999</v>
      </c>
      <c r="H1350" s="11">
        <v>4</v>
      </c>
    </row>
    <row r="1351" spans="1:8" x14ac:dyDescent="0.2">
      <c r="A1351" s="11" t="s">
        <v>656</v>
      </c>
      <c r="B1351" s="11" t="s">
        <v>643</v>
      </c>
      <c r="C1351" s="12" t="s">
        <v>634</v>
      </c>
      <c r="D1351" s="11" t="s">
        <v>623</v>
      </c>
      <c r="E1351" s="90" t="s">
        <v>9</v>
      </c>
      <c r="F1351" s="90" t="s">
        <v>636</v>
      </c>
      <c r="G1351" s="231">
        <v>11.9</v>
      </c>
      <c r="H1351" s="11">
        <v>17</v>
      </c>
    </row>
    <row r="1352" spans="1:8" x14ac:dyDescent="0.2">
      <c r="A1352" s="11" t="s">
        <v>656</v>
      </c>
      <c r="B1352" s="11" t="s">
        <v>643</v>
      </c>
      <c r="C1352" s="12" t="s">
        <v>634</v>
      </c>
      <c r="D1352" s="11" t="s">
        <v>624</v>
      </c>
      <c r="E1352" s="90" t="s">
        <v>564</v>
      </c>
      <c r="F1352" s="90" t="s">
        <v>636</v>
      </c>
      <c r="G1352" s="231">
        <v>28.3</v>
      </c>
      <c r="H1352" s="11">
        <v>3</v>
      </c>
    </row>
    <row r="1353" spans="1:8" x14ac:dyDescent="0.2">
      <c r="A1353" s="11" t="s">
        <v>656</v>
      </c>
      <c r="B1353" s="11" t="s">
        <v>643</v>
      </c>
      <c r="C1353" s="12" t="s">
        <v>634</v>
      </c>
      <c r="D1353" s="11" t="s">
        <v>625</v>
      </c>
      <c r="E1353" s="90" t="s">
        <v>333</v>
      </c>
      <c r="F1353" s="90" t="s">
        <v>636</v>
      </c>
      <c r="G1353" s="231">
        <v>1.9</v>
      </c>
      <c r="H1353" s="11">
        <v>12</v>
      </c>
    </row>
    <row r="1354" spans="1:8" x14ac:dyDescent="0.2">
      <c r="A1354" s="11" t="s">
        <v>656</v>
      </c>
      <c r="B1354" s="11" t="s">
        <v>643</v>
      </c>
      <c r="C1354" s="12" t="s">
        <v>634</v>
      </c>
      <c r="D1354" s="11" t="s">
        <v>626</v>
      </c>
      <c r="E1354" s="90" t="s">
        <v>713</v>
      </c>
      <c r="F1354" s="90" t="s">
        <v>636</v>
      </c>
      <c r="G1354" s="231">
        <v>5.2</v>
      </c>
      <c r="H1354" s="11">
        <v>3</v>
      </c>
    </row>
    <row r="1355" spans="1:8" x14ac:dyDescent="0.2">
      <c r="A1355" s="11" t="s">
        <v>656</v>
      </c>
      <c r="B1355" s="11" t="s">
        <v>643</v>
      </c>
      <c r="C1355" s="12" t="s">
        <v>634</v>
      </c>
      <c r="D1355" s="11" t="s">
        <v>627</v>
      </c>
      <c r="E1355" s="90" t="s">
        <v>523</v>
      </c>
      <c r="F1355" s="90" t="s">
        <v>636</v>
      </c>
      <c r="G1355" s="231">
        <v>21</v>
      </c>
      <c r="H1355" s="11">
        <v>3</v>
      </c>
    </row>
    <row r="1356" spans="1:8" x14ac:dyDescent="0.2">
      <c r="A1356" s="11" t="s">
        <v>656</v>
      </c>
      <c r="B1356" s="11" t="s">
        <v>643</v>
      </c>
      <c r="C1356" s="12" t="s">
        <v>634</v>
      </c>
      <c r="D1356" s="11" t="s">
        <v>628</v>
      </c>
      <c r="E1356" s="90" t="s">
        <v>9</v>
      </c>
      <c r="F1356" s="90" t="s">
        <v>636</v>
      </c>
      <c r="G1356" s="231">
        <v>9.8000000000000007</v>
      </c>
      <c r="H1356" s="11">
        <v>3</v>
      </c>
    </row>
    <row r="1357" spans="1:8" x14ac:dyDescent="0.2">
      <c r="A1357" s="11" t="s">
        <v>656</v>
      </c>
      <c r="B1357" s="11" t="s">
        <v>643</v>
      </c>
      <c r="C1357" s="12" t="s">
        <v>634</v>
      </c>
      <c r="D1357" s="11" t="s">
        <v>629</v>
      </c>
      <c r="E1357" s="90" t="s">
        <v>524</v>
      </c>
      <c r="F1357" s="90" t="s">
        <v>636</v>
      </c>
      <c r="G1357" s="231">
        <v>7.8</v>
      </c>
      <c r="H1357" s="11">
        <v>11</v>
      </c>
    </row>
    <row r="1358" spans="1:8" x14ac:dyDescent="0.2">
      <c r="A1358" s="11" t="s">
        <v>656</v>
      </c>
      <c r="B1358" s="11" t="s">
        <v>643</v>
      </c>
      <c r="C1358" s="12" t="s">
        <v>634</v>
      </c>
      <c r="D1358" s="11" t="s">
        <v>630</v>
      </c>
      <c r="E1358" s="90" t="s">
        <v>714</v>
      </c>
      <c r="F1358" s="90" t="s">
        <v>636</v>
      </c>
      <c r="G1358" s="231">
        <v>18.600000000000001</v>
      </c>
      <c r="H1358" s="11">
        <v>3</v>
      </c>
    </row>
    <row r="1359" spans="1:8" x14ac:dyDescent="0.2">
      <c r="A1359" s="11" t="s">
        <v>656</v>
      </c>
      <c r="B1359" s="11" t="s">
        <v>643</v>
      </c>
      <c r="C1359" s="12" t="s">
        <v>634</v>
      </c>
      <c r="D1359" s="11" t="s">
        <v>631</v>
      </c>
      <c r="E1359" s="90" t="s">
        <v>714</v>
      </c>
      <c r="F1359" s="90" t="s">
        <v>636</v>
      </c>
      <c r="G1359" s="231">
        <v>10.1</v>
      </c>
      <c r="H1359" s="11">
        <v>3</v>
      </c>
    </row>
    <row r="1360" spans="1:8" x14ac:dyDescent="0.2">
      <c r="A1360" s="11" t="s">
        <v>656</v>
      </c>
      <c r="B1360" s="11" t="s">
        <v>643</v>
      </c>
      <c r="C1360" s="12" t="s">
        <v>634</v>
      </c>
      <c r="D1360" s="11" t="s">
        <v>521</v>
      </c>
      <c r="E1360" s="90" t="s">
        <v>520</v>
      </c>
      <c r="F1360" s="90" t="s">
        <v>636</v>
      </c>
      <c r="G1360" s="231">
        <v>3.7</v>
      </c>
      <c r="H1360" s="11">
        <v>7</v>
      </c>
    </row>
    <row r="1361" spans="1:8" x14ac:dyDescent="0.2">
      <c r="A1361" s="11" t="s">
        <v>656</v>
      </c>
      <c r="B1361" s="11" t="s">
        <v>644</v>
      </c>
      <c r="C1361" s="12" t="s">
        <v>567</v>
      </c>
      <c r="D1361" s="11" t="s">
        <v>591</v>
      </c>
      <c r="E1361" s="90" t="s">
        <v>370</v>
      </c>
      <c r="F1361" s="90" t="s">
        <v>638</v>
      </c>
      <c r="G1361" s="231">
        <v>42.2</v>
      </c>
      <c r="H1361" s="11">
        <v>6</v>
      </c>
    </row>
    <row r="1362" spans="1:8" x14ac:dyDescent="0.2">
      <c r="A1362" s="11" t="s">
        <v>656</v>
      </c>
      <c r="B1362" s="11" t="s">
        <v>644</v>
      </c>
      <c r="C1362" s="12" t="s">
        <v>567</v>
      </c>
      <c r="D1362" s="11" t="s">
        <v>592</v>
      </c>
      <c r="E1362" s="90" t="s">
        <v>6</v>
      </c>
      <c r="F1362" s="90" t="s">
        <v>636</v>
      </c>
      <c r="G1362" s="231">
        <v>14.3</v>
      </c>
      <c r="H1362" s="11">
        <v>6</v>
      </c>
    </row>
    <row r="1363" spans="1:8" x14ac:dyDescent="0.2">
      <c r="A1363" s="11" t="s">
        <v>656</v>
      </c>
      <c r="B1363" s="11" t="s">
        <v>644</v>
      </c>
      <c r="C1363" s="12" t="s">
        <v>567</v>
      </c>
      <c r="D1363" s="11" t="s">
        <v>368</v>
      </c>
      <c r="E1363" s="90" t="s">
        <v>239</v>
      </c>
      <c r="F1363" s="90" t="s">
        <v>786</v>
      </c>
      <c r="G1363" s="231">
        <v>70.5</v>
      </c>
      <c r="H1363" s="11">
        <v>9</v>
      </c>
    </row>
    <row r="1364" spans="1:8" x14ac:dyDescent="0.2">
      <c r="A1364" s="11" t="s">
        <v>656</v>
      </c>
      <c r="B1364" s="11" t="s">
        <v>644</v>
      </c>
      <c r="C1364" s="12" t="s">
        <v>567</v>
      </c>
      <c r="D1364" s="11" t="s">
        <v>593</v>
      </c>
      <c r="E1364" s="90" t="s">
        <v>6</v>
      </c>
      <c r="F1364" s="90" t="s">
        <v>636</v>
      </c>
      <c r="G1364" s="231">
        <v>15.2</v>
      </c>
      <c r="H1364" s="11">
        <v>6</v>
      </c>
    </row>
    <row r="1365" spans="1:8" x14ac:dyDescent="0.2">
      <c r="A1365" s="11" t="s">
        <v>656</v>
      </c>
      <c r="B1365" s="11" t="s">
        <v>644</v>
      </c>
      <c r="C1365" s="12" t="s">
        <v>567</v>
      </c>
      <c r="D1365" s="11" t="s">
        <v>594</v>
      </c>
      <c r="E1365" s="90" t="s">
        <v>554</v>
      </c>
      <c r="F1365" s="90" t="s">
        <v>636</v>
      </c>
      <c r="G1365" s="231">
        <v>33.200000000000003</v>
      </c>
      <c r="H1365" s="11">
        <v>9</v>
      </c>
    </row>
    <row r="1366" spans="1:8" x14ac:dyDescent="0.2">
      <c r="A1366" s="11" t="s">
        <v>656</v>
      </c>
      <c r="B1366" s="11" t="s">
        <v>644</v>
      </c>
      <c r="C1366" s="12" t="s">
        <v>567</v>
      </c>
      <c r="D1366" s="11" t="s">
        <v>595</v>
      </c>
      <c r="E1366" s="90" t="s">
        <v>25</v>
      </c>
      <c r="F1366" s="90" t="s">
        <v>636</v>
      </c>
      <c r="G1366" s="231">
        <v>16.2</v>
      </c>
      <c r="H1366" s="11">
        <v>4</v>
      </c>
    </row>
    <row r="1367" spans="1:8" x14ac:dyDescent="0.2">
      <c r="A1367" s="11" t="s">
        <v>656</v>
      </c>
      <c r="B1367" s="11" t="s">
        <v>644</v>
      </c>
      <c r="C1367" s="12" t="s">
        <v>567</v>
      </c>
      <c r="D1367" s="11" t="s">
        <v>596</v>
      </c>
      <c r="E1367" s="90" t="s">
        <v>6</v>
      </c>
      <c r="F1367" s="90" t="s">
        <v>636</v>
      </c>
      <c r="G1367" s="231">
        <v>10</v>
      </c>
      <c r="H1367" s="11">
        <v>6</v>
      </c>
    </row>
    <row r="1368" spans="1:8" x14ac:dyDescent="0.2">
      <c r="A1368" s="11" t="s">
        <v>656</v>
      </c>
      <c r="B1368" s="11" t="s">
        <v>644</v>
      </c>
      <c r="C1368" s="12" t="s">
        <v>567</v>
      </c>
      <c r="D1368" s="11" t="s">
        <v>597</v>
      </c>
      <c r="E1368" s="90" t="s">
        <v>335</v>
      </c>
      <c r="F1368" s="90" t="s">
        <v>636</v>
      </c>
      <c r="G1368" s="231">
        <v>3.6</v>
      </c>
      <c r="H1368" s="11">
        <v>4</v>
      </c>
    </row>
    <row r="1369" spans="1:8" x14ac:dyDescent="0.2">
      <c r="A1369" s="11" t="s">
        <v>656</v>
      </c>
      <c r="B1369" s="11" t="s">
        <v>644</v>
      </c>
      <c r="C1369" s="12" t="s">
        <v>567</v>
      </c>
      <c r="D1369" s="11" t="s">
        <v>598</v>
      </c>
      <c r="E1369" s="90" t="s">
        <v>166</v>
      </c>
      <c r="F1369" s="90" t="s">
        <v>638</v>
      </c>
      <c r="G1369" s="231">
        <v>5.5</v>
      </c>
      <c r="H1369" s="11">
        <v>6</v>
      </c>
    </row>
    <row r="1370" spans="1:8" x14ac:dyDescent="0.2">
      <c r="A1370" s="11" t="s">
        <v>656</v>
      </c>
      <c r="B1370" s="11" t="s">
        <v>644</v>
      </c>
      <c r="C1370" s="12" t="s">
        <v>567</v>
      </c>
      <c r="D1370" s="11" t="s">
        <v>599</v>
      </c>
      <c r="E1370" s="90" t="s">
        <v>173</v>
      </c>
      <c r="F1370" s="90" t="s">
        <v>638</v>
      </c>
      <c r="G1370" s="231">
        <v>1</v>
      </c>
      <c r="H1370" s="11">
        <v>6</v>
      </c>
    </row>
    <row r="1371" spans="1:8" x14ac:dyDescent="0.2">
      <c r="A1371" s="11" t="s">
        <v>656</v>
      </c>
      <c r="B1371" s="11" t="s">
        <v>644</v>
      </c>
      <c r="C1371" s="12" t="s">
        <v>567</v>
      </c>
      <c r="D1371" s="11" t="s">
        <v>600</v>
      </c>
      <c r="E1371" s="90" t="s">
        <v>173</v>
      </c>
      <c r="F1371" s="90" t="s">
        <v>638</v>
      </c>
      <c r="G1371" s="231">
        <v>1</v>
      </c>
      <c r="H1371" s="11">
        <v>6</v>
      </c>
    </row>
    <row r="1372" spans="1:8" x14ac:dyDescent="0.2">
      <c r="A1372" s="11" t="s">
        <v>656</v>
      </c>
      <c r="B1372" s="11" t="s">
        <v>644</v>
      </c>
      <c r="C1372" s="12" t="s">
        <v>567</v>
      </c>
      <c r="D1372" s="11" t="s">
        <v>601</v>
      </c>
      <c r="E1372" s="90" t="s">
        <v>173</v>
      </c>
      <c r="F1372" s="90" t="s">
        <v>638</v>
      </c>
      <c r="G1372" s="231">
        <v>1.3</v>
      </c>
      <c r="H1372" s="11">
        <v>6</v>
      </c>
    </row>
    <row r="1373" spans="1:8" x14ac:dyDescent="0.2">
      <c r="A1373" s="11" t="s">
        <v>656</v>
      </c>
      <c r="B1373" s="11" t="s">
        <v>644</v>
      </c>
      <c r="C1373" s="12" t="s">
        <v>567</v>
      </c>
      <c r="D1373" s="11" t="s">
        <v>602</v>
      </c>
      <c r="E1373" s="90" t="s">
        <v>166</v>
      </c>
      <c r="F1373" s="90" t="s">
        <v>638</v>
      </c>
      <c r="G1373" s="231">
        <v>5.9</v>
      </c>
      <c r="H1373" s="11">
        <v>6</v>
      </c>
    </row>
    <row r="1374" spans="1:8" x14ac:dyDescent="0.2">
      <c r="A1374" s="11" t="s">
        <v>656</v>
      </c>
      <c r="B1374" s="11" t="s">
        <v>644</v>
      </c>
      <c r="C1374" s="12" t="s">
        <v>567</v>
      </c>
      <c r="D1374" s="11" t="s">
        <v>603</v>
      </c>
      <c r="E1374" s="90" t="s">
        <v>173</v>
      </c>
      <c r="F1374" s="90" t="s">
        <v>638</v>
      </c>
      <c r="G1374" s="231">
        <v>2.2999999999999998</v>
      </c>
      <c r="H1374" s="11">
        <v>6</v>
      </c>
    </row>
    <row r="1375" spans="1:8" x14ac:dyDescent="0.2">
      <c r="A1375" s="11" t="s">
        <v>656</v>
      </c>
      <c r="B1375" s="11" t="s">
        <v>644</v>
      </c>
      <c r="C1375" s="12" t="s">
        <v>567</v>
      </c>
      <c r="D1375" s="11" t="s">
        <v>604</v>
      </c>
      <c r="E1375" s="90" t="s">
        <v>173</v>
      </c>
      <c r="F1375" s="90" t="s">
        <v>638</v>
      </c>
      <c r="G1375" s="231">
        <v>1</v>
      </c>
      <c r="H1375" s="11">
        <v>6</v>
      </c>
    </row>
    <row r="1376" spans="1:8" x14ac:dyDescent="0.2">
      <c r="A1376" s="11" t="s">
        <v>656</v>
      </c>
      <c r="B1376" s="11" t="s">
        <v>644</v>
      </c>
      <c r="C1376" s="12" t="s">
        <v>567</v>
      </c>
      <c r="D1376" s="11" t="s">
        <v>605</v>
      </c>
      <c r="E1376" s="90" t="s">
        <v>173</v>
      </c>
      <c r="F1376" s="90" t="s">
        <v>638</v>
      </c>
      <c r="G1376" s="231">
        <v>1.3</v>
      </c>
      <c r="H1376" s="11">
        <v>6</v>
      </c>
    </row>
    <row r="1377" spans="1:8" x14ac:dyDescent="0.2">
      <c r="A1377" s="11" t="s">
        <v>656</v>
      </c>
      <c r="B1377" s="11" t="s">
        <v>644</v>
      </c>
      <c r="C1377" s="12" t="s">
        <v>567</v>
      </c>
      <c r="D1377" s="11" t="s">
        <v>606</v>
      </c>
      <c r="E1377" s="90" t="s">
        <v>173</v>
      </c>
      <c r="F1377" s="90" t="s">
        <v>638</v>
      </c>
      <c r="G1377" s="231">
        <v>1.8</v>
      </c>
      <c r="H1377" s="11">
        <v>6</v>
      </c>
    </row>
    <row r="1378" spans="1:8" x14ac:dyDescent="0.2">
      <c r="A1378" s="11" t="s">
        <v>656</v>
      </c>
      <c r="B1378" s="11" t="s">
        <v>644</v>
      </c>
      <c r="C1378" s="12" t="s">
        <v>567</v>
      </c>
      <c r="D1378" s="11" t="s">
        <v>553</v>
      </c>
      <c r="E1378" s="90" t="s">
        <v>648</v>
      </c>
      <c r="F1378" s="90" t="s">
        <v>636</v>
      </c>
      <c r="G1378" s="231">
        <v>22.9</v>
      </c>
      <c r="H1378" s="11">
        <v>4</v>
      </c>
    </row>
    <row r="1379" spans="1:8" x14ac:dyDescent="0.2">
      <c r="A1379" s="11" t="s">
        <v>656</v>
      </c>
      <c r="B1379" s="11" t="s">
        <v>644</v>
      </c>
      <c r="C1379" s="12" t="s">
        <v>567</v>
      </c>
      <c r="D1379" s="11" t="s">
        <v>555</v>
      </c>
      <c r="E1379" s="90" t="s">
        <v>556</v>
      </c>
      <c r="F1379" s="90" t="s">
        <v>636</v>
      </c>
      <c r="G1379" s="231">
        <v>7</v>
      </c>
      <c r="H1379" s="11">
        <v>6</v>
      </c>
    </row>
    <row r="1380" spans="1:8" x14ac:dyDescent="0.2">
      <c r="A1380" s="11" t="s">
        <v>656</v>
      </c>
      <c r="B1380" s="11" t="s">
        <v>644</v>
      </c>
      <c r="C1380" s="12" t="s">
        <v>567</v>
      </c>
      <c r="D1380" s="11" t="s">
        <v>557</v>
      </c>
      <c r="E1380" s="90" t="s">
        <v>9</v>
      </c>
      <c r="F1380" s="90" t="s">
        <v>636</v>
      </c>
      <c r="G1380" s="231">
        <v>22.4</v>
      </c>
      <c r="H1380" s="11">
        <v>17</v>
      </c>
    </row>
    <row r="1381" spans="1:8" x14ac:dyDescent="0.2">
      <c r="A1381" s="11" t="s">
        <v>656</v>
      </c>
      <c r="B1381" s="11" t="s">
        <v>644</v>
      </c>
      <c r="C1381" s="12" t="s">
        <v>567</v>
      </c>
      <c r="D1381" s="11" t="s">
        <v>558</v>
      </c>
      <c r="E1381" s="90" t="s">
        <v>9</v>
      </c>
      <c r="F1381" s="90" t="s">
        <v>636</v>
      </c>
      <c r="G1381" s="231">
        <v>10</v>
      </c>
      <c r="H1381" s="11">
        <v>17</v>
      </c>
    </row>
    <row r="1382" spans="1:8" x14ac:dyDescent="0.2">
      <c r="A1382" s="11" t="s">
        <v>656</v>
      </c>
      <c r="B1382" s="11" t="s">
        <v>645</v>
      </c>
      <c r="C1382" s="12" t="s">
        <v>324</v>
      </c>
      <c r="D1382" s="11" t="s">
        <v>525</v>
      </c>
      <c r="E1382" s="90" t="s">
        <v>526</v>
      </c>
      <c r="F1382" s="90" t="s">
        <v>636</v>
      </c>
      <c r="G1382" s="231">
        <v>20.3</v>
      </c>
      <c r="H1382" s="11">
        <v>6</v>
      </c>
    </row>
    <row r="1383" spans="1:8" x14ac:dyDescent="0.2">
      <c r="A1383" s="11" t="s">
        <v>656</v>
      </c>
      <c r="B1383" s="11" t="s">
        <v>645</v>
      </c>
      <c r="C1383" s="12" t="s">
        <v>324</v>
      </c>
      <c r="D1383" s="11" t="s">
        <v>527</v>
      </c>
      <c r="E1383" s="90" t="s">
        <v>6</v>
      </c>
      <c r="F1383" s="90" t="s">
        <v>636</v>
      </c>
      <c r="G1383" s="231">
        <v>5.0999999999999996</v>
      </c>
      <c r="H1383" s="11">
        <v>6</v>
      </c>
    </row>
    <row r="1384" spans="1:8" x14ac:dyDescent="0.2">
      <c r="A1384" s="11" t="s">
        <v>656</v>
      </c>
      <c r="B1384" s="11" t="s">
        <v>645</v>
      </c>
      <c r="C1384" s="12" t="s">
        <v>324</v>
      </c>
      <c r="D1384" s="11" t="s">
        <v>528</v>
      </c>
      <c r="E1384" s="90" t="s">
        <v>6</v>
      </c>
      <c r="F1384" s="90" t="s">
        <v>636</v>
      </c>
      <c r="G1384" s="231">
        <v>6.1</v>
      </c>
      <c r="H1384" s="11">
        <v>6</v>
      </c>
    </row>
    <row r="1385" spans="1:8" x14ac:dyDescent="0.2">
      <c r="A1385" s="11" t="s">
        <v>656</v>
      </c>
      <c r="B1385" s="11" t="s">
        <v>645</v>
      </c>
      <c r="C1385" s="12" t="s">
        <v>324</v>
      </c>
      <c r="D1385" s="11" t="s">
        <v>533</v>
      </c>
      <c r="E1385" s="90" t="s">
        <v>166</v>
      </c>
      <c r="F1385" s="90" t="s">
        <v>638</v>
      </c>
      <c r="G1385" s="231">
        <v>2.5</v>
      </c>
      <c r="H1385" s="11">
        <v>4</v>
      </c>
    </row>
    <row r="1386" spans="1:8" x14ac:dyDescent="0.2">
      <c r="A1386" s="11" t="s">
        <v>656</v>
      </c>
      <c r="B1386" s="11" t="s">
        <v>645</v>
      </c>
      <c r="C1386" s="12" t="s">
        <v>324</v>
      </c>
      <c r="D1386" s="11" t="s">
        <v>534</v>
      </c>
      <c r="E1386" s="90" t="s">
        <v>12</v>
      </c>
      <c r="F1386" s="90" t="s">
        <v>636</v>
      </c>
      <c r="G1386" s="231">
        <v>1.8</v>
      </c>
      <c r="H1386" s="11">
        <v>12</v>
      </c>
    </row>
    <row r="1387" spans="1:8" x14ac:dyDescent="0.2">
      <c r="A1387" s="11" t="s">
        <v>656</v>
      </c>
      <c r="B1387" s="11" t="s">
        <v>645</v>
      </c>
      <c r="C1387" s="12" t="s">
        <v>324</v>
      </c>
      <c r="D1387" s="11" t="s">
        <v>535</v>
      </c>
      <c r="E1387" s="90" t="s">
        <v>92</v>
      </c>
      <c r="F1387" s="90" t="s">
        <v>636</v>
      </c>
      <c r="G1387" s="231">
        <v>2.2000000000000002</v>
      </c>
      <c r="H1387" s="11">
        <v>11</v>
      </c>
    </row>
    <row r="1388" spans="1:8" x14ac:dyDescent="0.2">
      <c r="A1388" s="11" t="s">
        <v>656</v>
      </c>
      <c r="B1388" s="11" t="s">
        <v>645</v>
      </c>
      <c r="C1388" s="12" t="s">
        <v>324</v>
      </c>
      <c r="D1388" s="11" t="s">
        <v>536</v>
      </c>
      <c r="E1388" s="90" t="s">
        <v>173</v>
      </c>
      <c r="F1388" s="90" t="s">
        <v>638</v>
      </c>
      <c r="G1388" s="231">
        <v>0.7</v>
      </c>
      <c r="H1388" s="11">
        <v>4</v>
      </c>
    </row>
    <row r="1389" spans="1:8" x14ac:dyDescent="0.2">
      <c r="A1389" s="11" t="s">
        <v>656</v>
      </c>
      <c r="B1389" s="11" t="s">
        <v>645</v>
      </c>
      <c r="C1389" s="12" t="s">
        <v>324</v>
      </c>
      <c r="D1389" s="11" t="s">
        <v>537</v>
      </c>
      <c r="E1389" s="90" t="s">
        <v>173</v>
      </c>
      <c r="F1389" s="90" t="s">
        <v>638</v>
      </c>
      <c r="G1389" s="231">
        <v>0.7</v>
      </c>
      <c r="H1389" s="11">
        <v>4</v>
      </c>
    </row>
    <row r="1390" spans="1:8" x14ac:dyDescent="0.2">
      <c r="A1390" s="11" t="s">
        <v>656</v>
      </c>
      <c r="B1390" s="11" t="s">
        <v>645</v>
      </c>
      <c r="C1390" s="12" t="s">
        <v>324</v>
      </c>
      <c r="D1390" s="11" t="s">
        <v>538</v>
      </c>
      <c r="E1390" s="90" t="s">
        <v>358</v>
      </c>
      <c r="F1390" s="90" t="s">
        <v>636</v>
      </c>
      <c r="G1390" s="231">
        <v>24.1</v>
      </c>
      <c r="H1390" s="11">
        <v>4</v>
      </c>
    </row>
    <row r="1391" spans="1:8" x14ac:dyDescent="0.2">
      <c r="A1391" s="11" t="s">
        <v>656</v>
      </c>
      <c r="B1391" s="11" t="s">
        <v>645</v>
      </c>
      <c r="C1391" s="12" t="s">
        <v>324</v>
      </c>
      <c r="D1391" s="11" t="s">
        <v>539</v>
      </c>
      <c r="E1391" s="90" t="s">
        <v>9</v>
      </c>
      <c r="F1391" s="90" t="s">
        <v>636</v>
      </c>
      <c r="G1391" s="231">
        <v>21.5</v>
      </c>
      <c r="H1391" s="11">
        <v>11</v>
      </c>
    </row>
    <row r="1392" spans="1:8" x14ac:dyDescent="0.2">
      <c r="A1392" s="11" t="s">
        <v>656</v>
      </c>
      <c r="B1392" s="11" t="s">
        <v>645</v>
      </c>
      <c r="C1392" s="12" t="s">
        <v>324</v>
      </c>
      <c r="D1392" s="11" t="s">
        <v>529</v>
      </c>
      <c r="E1392" s="90" t="s">
        <v>6</v>
      </c>
      <c r="F1392" s="90" t="s">
        <v>636</v>
      </c>
      <c r="G1392" s="231">
        <v>14.8</v>
      </c>
      <c r="H1392" s="11">
        <v>6</v>
      </c>
    </row>
    <row r="1393" spans="1:8" x14ac:dyDescent="0.2">
      <c r="A1393" s="11" t="s">
        <v>656</v>
      </c>
      <c r="B1393" s="11" t="s">
        <v>645</v>
      </c>
      <c r="C1393" s="12" t="s">
        <v>324</v>
      </c>
      <c r="D1393" s="11" t="s">
        <v>540</v>
      </c>
      <c r="E1393" s="90" t="s">
        <v>6</v>
      </c>
      <c r="F1393" s="90" t="s">
        <v>636</v>
      </c>
      <c r="G1393" s="231">
        <v>6.2</v>
      </c>
      <c r="H1393" s="11">
        <v>6</v>
      </c>
    </row>
    <row r="1394" spans="1:8" x14ac:dyDescent="0.2">
      <c r="A1394" s="11" t="s">
        <v>656</v>
      </c>
      <c r="B1394" s="11" t="s">
        <v>645</v>
      </c>
      <c r="C1394" s="12" t="s">
        <v>324</v>
      </c>
      <c r="D1394" s="11" t="s">
        <v>541</v>
      </c>
      <c r="E1394" s="90" t="s">
        <v>542</v>
      </c>
      <c r="F1394" s="90" t="s">
        <v>636</v>
      </c>
      <c r="G1394" s="231">
        <v>15.2</v>
      </c>
      <c r="H1394" s="11">
        <v>4</v>
      </c>
    </row>
    <row r="1395" spans="1:8" x14ac:dyDescent="0.2">
      <c r="A1395" s="11" t="s">
        <v>656</v>
      </c>
      <c r="B1395" s="11" t="s">
        <v>645</v>
      </c>
      <c r="C1395" s="12" t="s">
        <v>324</v>
      </c>
      <c r="D1395" s="11" t="s">
        <v>543</v>
      </c>
      <c r="E1395" s="90" t="s">
        <v>25</v>
      </c>
      <c r="F1395" s="90" t="s">
        <v>636</v>
      </c>
      <c r="G1395" s="231">
        <v>18.7</v>
      </c>
      <c r="H1395" s="11">
        <v>4</v>
      </c>
    </row>
    <row r="1396" spans="1:8" x14ac:dyDescent="0.2">
      <c r="A1396" s="11" t="s">
        <v>656</v>
      </c>
      <c r="B1396" s="11" t="s">
        <v>645</v>
      </c>
      <c r="C1396" s="12" t="s">
        <v>324</v>
      </c>
      <c r="D1396" s="11" t="s">
        <v>544</v>
      </c>
      <c r="E1396" s="90" t="s">
        <v>9</v>
      </c>
      <c r="F1396" s="90" t="s">
        <v>636</v>
      </c>
      <c r="G1396" s="231">
        <v>14.3</v>
      </c>
      <c r="H1396" s="11">
        <v>11</v>
      </c>
    </row>
    <row r="1397" spans="1:8" x14ac:dyDescent="0.2">
      <c r="A1397" s="11" t="s">
        <v>656</v>
      </c>
      <c r="B1397" s="11" t="s">
        <v>645</v>
      </c>
      <c r="C1397" s="12" t="s">
        <v>324</v>
      </c>
      <c r="D1397" s="11" t="s">
        <v>545</v>
      </c>
      <c r="E1397" s="90" t="s">
        <v>9</v>
      </c>
      <c r="F1397" s="90" t="s">
        <v>636</v>
      </c>
      <c r="G1397" s="231">
        <v>16.399999999999999</v>
      </c>
      <c r="H1397" s="11">
        <v>11</v>
      </c>
    </row>
    <row r="1398" spans="1:8" x14ac:dyDescent="0.2">
      <c r="A1398" s="11" t="s">
        <v>656</v>
      </c>
      <c r="B1398" s="11" t="s">
        <v>645</v>
      </c>
      <c r="C1398" s="12" t="s">
        <v>324</v>
      </c>
      <c r="D1398" s="11" t="s">
        <v>546</v>
      </c>
      <c r="E1398" s="90" t="s">
        <v>337</v>
      </c>
      <c r="F1398" s="90" t="s">
        <v>636</v>
      </c>
      <c r="G1398" s="231">
        <v>15.2</v>
      </c>
      <c r="H1398" s="11">
        <v>4</v>
      </c>
    </row>
    <row r="1399" spans="1:8" x14ac:dyDescent="0.2">
      <c r="A1399" s="11" t="s">
        <v>656</v>
      </c>
      <c r="B1399" s="11" t="s">
        <v>645</v>
      </c>
      <c r="C1399" s="12" t="s">
        <v>324</v>
      </c>
      <c r="D1399" s="11" t="s">
        <v>547</v>
      </c>
      <c r="E1399" s="90" t="s">
        <v>1095</v>
      </c>
      <c r="F1399" s="90" t="s">
        <v>636</v>
      </c>
      <c r="G1399" s="231">
        <v>18.899999999999999</v>
      </c>
      <c r="H1399" s="11">
        <v>13</v>
      </c>
    </row>
    <row r="1400" spans="1:8" x14ac:dyDescent="0.2">
      <c r="A1400" s="11" t="s">
        <v>656</v>
      </c>
      <c r="B1400" s="11" t="s">
        <v>645</v>
      </c>
      <c r="C1400" s="12" t="s">
        <v>324</v>
      </c>
      <c r="D1400" s="11" t="s">
        <v>548</v>
      </c>
      <c r="E1400" s="90" t="s">
        <v>6</v>
      </c>
      <c r="F1400" s="90" t="s">
        <v>636</v>
      </c>
      <c r="G1400" s="231">
        <v>4.5</v>
      </c>
      <c r="H1400" s="11">
        <v>6</v>
      </c>
    </row>
    <row r="1401" spans="1:8" x14ac:dyDescent="0.2">
      <c r="A1401" s="11" t="s">
        <v>656</v>
      </c>
      <c r="B1401" s="11" t="s">
        <v>645</v>
      </c>
      <c r="C1401" s="12" t="s">
        <v>324</v>
      </c>
      <c r="D1401" s="11" t="s">
        <v>549</v>
      </c>
      <c r="E1401" s="90" t="s">
        <v>6</v>
      </c>
      <c r="F1401" s="90" t="s">
        <v>636</v>
      </c>
      <c r="G1401" s="231">
        <v>3.2</v>
      </c>
      <c r="H1401" s="11">
        <v>6</v>
      </c>
    </row>
    <row r="1402" spans="1:8" x14ac:dyDescent="0.2">
      <c r="A1402" s="11" t="s">
        <v>656</v>
      </c>
      <c r="B1402" s="11" t="s">
        <v>645</v>
      </c>
      <c r="C1402" s="12" t="s">
        <v>324</v>
      </c>
      <c r="D1402" s="11" t="s">
        <v>550</v>
      </c>
      <c r="E1402" s="90" t="s">
        <v>680</v>
      </c>
      <c r="F1402" s="90" t="s">
        <v>636</v>
      </c>
      <c r="G1402" s="231">
        <v>8.5</v>
      </c>
      <c r="H1402" s="11">
        <v>9</v>
      </c>
    </row>
    <row r="1403" spans="1:8" x14ac:dyDescent="0.2">
      <c r="A1403" s="11" t="s">
        <v>656</v>
      </c>
      <c r="B1403" s="11" t="s">
        <v>645</v>
      </c>
      <c r="C1403" s="12" t="s">
        <v>324</v>
      </c>
      <c r="D1403" s="11" t="s">
        <v>551</v>
      </c>
      <c r="E1403" s="90" t="s">
        <v>173</v>
      </c>
      <c r="F1403" s="90" t="s">
        <v>638</v>
      </c>
      <c r="G1403" s="231">
        <v>2.9</v>
      </c>
      <c r="H1403" s="11">
        <v>4</v>
      </c>
    </row>
    <row r="1404" spans="1:8" x14ac:dyDescent="0.2">
      <c r="A1404" s="11" t="s">
        <v>656</v>
      </c>
      <c r="B1404" s="11" t="s">
        <v>645</v>
      </c>
      <c r="C1404" s="12" t="s">
        <v>324</v>
      </c>
      <c r="D1404" s="11" t="s">
        <v>552</v>
      </c>
      <c r="E1404" s="90" t="s">
        <v>680</v>
      </c>
      <c r="F1404" s="90" t="s">
        <v>636</v>
      </c>
      <c r="G1404" s="231">
        <v>11.1</v>
      </c>
      <c r="H1404" s="11">
        <v>9</v>
      </c>
    </row>
    <row r="1405" spans="1:8" x14ac:dyDescent="0.2">
      <c r="A1405" s="11" t="s">
        <v>656</v>
      </c>
      <c r="B1405" s="11" t="s">
        <v>645</v>
      </c>
      <c r="C1405" s="12" t="s">
        <v>324</v>
      </c>
      <c r="D1405" s="11" t="s">
        <v>530</v>
      </c>
      <c r="E1405" s="90" t="s">
        <v>337</v>
      </c>
      <c r="F1405" s="90" t="s">
        <v>636</v>
      </c>
      <c r="G1405" s="231">
        <v>2.2000000000000002</v>
      </c>
      <c r="H1405" s="11">
        <v>4</v>
      </c>
    </row>
    <row r="1406" spans="1:8" x14ac:dyDescent="0.2">
      <c r="A1406" s="11" t="s">
        <v>656</v>
      </c>
      <c r="B1406" s="11" t="s">
        <v>645</v>
      </c>
      <c r="C1406" s="12" t="s">
        <v>324</v>
      </c>
      <c r="D1406" s="11" t="s">
        <v>531</v>
      </c>
      <c r="E1406" s="90" t="s">
        <v>370</v>
      </c>
      <c r="F1406" s="90" t="s">
        <v>638</v>
      </c>
      <c r="G1406" s="231">
        <v>20.100000000000001</v>
      </c>
      <c r="H1406" s="11">
        <v>6</v>
      </c>
    </row>
    <row r="1407" spans="1:8" x14ac:dyDescent="0.2">
      <c r="A1407" s="11" t="s">
        <v>656</v>
      </c>
      <c r="B1407" s="11" t="s">
        <v>645</v>
      </c>
      <c r="C1407" s="12" t="s">
        <v>324</v>
      </c>
      <c r="D1407" s="11" t="s">
        <v>532</v>
      </c>
      <c r="E1407" s="90" t="s">
        <v>9</v>
      </c>
      <c r="F1407" s="90" t="s">
        <v>636</v>
      </c>
      <c r="G1407" s="231">
        <v>2.8</v>
      </c>
      <c r="H1407" s="11">
        <v>11</v>
      </c>
    </row>
    <row r="1408" spans="1:8" x14ac:dyDescent="0.2">
      <c r="A1408" s="11" t="s">
        <v>656</v>
      </c>
      <c r="B1408" s="11" t="s">
        <v>646</v>
      </c>
      <c r="C1408" s="12" t="s">
        <v>324</v>
      </c>
      <c r="D1408" s="11" t="s">
        <v>318</v>
      </c>
      <c r="E1408" s="90" t="s">
        <v>336</v>
      </c>
      <c r="F1408" s="90" t="s">
        <v>636</v>
      </c>
      <c r="G1408" s="231">
        <v>3.1</v>
      </c>
      <c r="H1408" s="11">
        <v>6</v>
      </c>
    </row>
    <row r="1409" spans="1:8" x14ac:dyDescent="0.2">
      <c r="A1409" s="11" t="s">
        <v>656</v>
      </c>
      <c r="B1409" s="11" t="s">
        <v>646</v>
      </c>
      <c r="C1409" s="12" t="s">
        <v>324</v>
      </c>
      <c r="D1409" s="11" t="s">
        <v>319</v>
      </c>
      <c r="E1409" s="90" t="s">
        <v>560</v>
      </c>
      <c r="F1409" s="90" t="s">
        <v>636</v>
      </c>
      <c r="G1409" s="231">
        <v>5.3</v>
      </c>
      <c r="H1409" s="11">
        <v>4</v>
      </c>
    </row>
    <row r="1410" spans="1:8" x14ac:dyDescent="0.2">
      <c r="A1410" s="11" t="s">
        <v>656</v>
      </c>
      <c r="B1410" s="11" t="s">
        <v>646</v>
      </c>
      <c r="C1410" s="12" t="s">
        <v>324</v>
      </c>
      <c r="D1410" s="11" t="s">
        <v>306</v>
      </c>
      <c r="E1410" s="90" t="s">
        <v>335</v>
      </c>
      <c r="F1410" s="90" t="s">
        <v>636</v>
      </c>
      <c r="G1410" s="231">
        <v>1</v>
      </c>
      <c r="H1410" s="11">
        <v>4</v>
      </c>
    </row>
    <row r="1411" spans="1:8" x14ac:dyDescent="0.2">
      <c r="A1411" s="11" t="s">
        <v>656</v>
      </c>
      <c r="B1411" s="11" t="s">
        <v>646</v>
      </c>
      <c r="C1411" s="12" t="s">
        <v>324</v>
      </c>
      <c r="D1411" s="11" t="s">
        <v>307</v>
      </c>
      <c r="E1411" s="90" t="s">
        <v>335</v>
      </c>
      <c r="F1411" s="90" t="s">
        <v>636</v>
      </c>
      <c r="G1411" s="231">
        <v>1.3</v>
      </c>
      <c r="H1411" s="11">
        <v>4</v>
      </c>
    </row>
    <row r="1412" spans="1:8" x14ac:dyDescent="0.2">
      <c r="A1412" s="11" t="s">
        <v>656</v>
      </c>
      <c r="B1412" s="11" t="s">
        <v>646</v>
      </c>
      <c r="C1412" s="12" t="s">
        <v>324</v>
      </c>
      <c r="D1412" s="11" t="s">
        <v>320</v>
      </c>
      <c r="E1412" s="90" t="s">
        <v>335</v>
      </c>
      <c r="F1412" s="90" t="s">
        <v>636</v>
      </c>
      <c r="G1412" s="231">
        <v>1</v>
      </c>
      <c r="H1412" s="11">
        <v>4</v>
      </c>
    </row>
    <row r="1413" spans="1:8" x14ac:dyDescent="0.2">
      <c r="A1413" s="11" t="s">
        <v>656</v>
      </c>
      <c r="B1413" s="11" t="s">
        <v>646</v>
      </c>
      <c r="C1413" s="12" t="s">
        <v>324</v>
      </c>
      <c r="D1413" s="11" t="s">
        <v>322</v>
      </c>
      <c r="E1413" s="90" t="s">
        <v>305</v>
      </c>
      <c r="F1413" s="90" t="s">
        <v>636</v>
      </c>
      <c r="G1413" s="231">
        <v>6.1</v>
      </c>
      <c r="H1413" s="11">
        <v>6</v>
      </c>
    </row>
    <row r="1414" spans="1:8" x14ac:dyDescent="0.2">
      <c r="A1414" s="11" t="s">
        <v>656</v>
      </c>
      <c r="B1414" s="11" t="s">
        <v>646</v>
      </c>
      <c r="C1414" s="12" t="s">
        <v>324</v>
      </c>
      <c r="D1414" s="11" t="s">
        <v>309</v>
      </c>
      <c r="E1414" s="90" t="s">
        <v>335</v>
      </c>
      <c r="F1414" s="90" t="s">
        <v>636</v>
      </c>
      <c r="G1414" s="231">
        <v>2.7</v>
      </c>
      <c r="H1414" s="11">
        <v>4</v>
      </c>
    </row>
    <row r="1415" spans="1:8" x14ac:dyDescent="0.2">
      <c r="A1415" s="11" t="s">
        <v>656</v>
      </c>
      <c r="B1415" s="11" t="s">
        <v>646</v>
      </c>
      <c r="C1415" s="12" t="s">
        <v>324</v>
      </c>
      <c r="D1415" s="11" t="s">
        <v>310</v>
      </c>
      <c r="E1415" s="90" t="s">
        <v>308</v>
      </c>
      <c r="F1415" s="90" t="s">
        <v>636</v>
      </c>
      <c r="G1415" s="231">
        <v>8</v>
      </c>
      <c r="H1415" s="11">
        <v>11</v>
      </c>
    </row>
    <row r="1416" spans="1:8" x14ac:dyDescent="0.2">
      <c r="A1416" s="11" t="s">
        <v>656</v>
      </c>
      <c r="B1416" s="11" t="s">
        <v>646</v>
      </c>
      <c r="C1416" s="12" t="s">
        <v>324</v>
      </c>
      <c r="D1416" s="11" t="s">
        <v>311</v>
      </c>
      <c r="E1416" s="90" t="s">
        <v>308</v>
      </c>
      <c r="F1416" s="90" t="s">
        <v>636</v>
      </c>
      <c r="G1416" s="231">
        <v>9.6999999999999993</v>
      </c>
      <c r="H1416" s="11">
        <v>11</v>
      </c>
    </row>
    <row r="1417" spans="1:8" x14ac:dyDescent="0.2">
      <c r="A1417" s="11" t="s">
        <v>656</v>
      </c>
      <c r="B1417" s="11" t="s">
        <v>646</v>
      </c>
      <c r="C1417" s="12" t="s">
        <v>324</v>
      </c>
      <c r="D1417" s="11" t="s">
        <v>313</v>
      </c>
      <c r="E1417" s="90" t="s">
        <v>308</v>
      </c>
      <c r="F1417" s="90" t="s">
        <v>636</v>
      </c>
      <c r="G1417" s="231">
        <v>15</v>
      </c>
      <c r="H1417" s="11">
        <v>11</v>
      </c>
    </row>
    <row r="1418" spans="1:8" x14ac:dyDescent="0.2">
      <c r="A1418" s="11" t="s">
        <v>656</v>
      </c>
      <c r="B1418" s="11" t="s">
        <v>646</v>
      </c>
      <c r="C1418" s="12" t="s">
        <v>324</v>
      </c>
      <c r="D1418" s="11" t="s">
        <v>314</v>
      </c>
      <c r="E1418" s="90" t="s">
        <v>308</v>
      </c>
      <c r="F1418" s="90" t="s">
        <v>636</v>
      </c>
      <c r="G1418" s="231">
        <v>3.1</v>
      </c>
      <c r="H1418" s="11">
        <v>11</v>
      </c>
    </row>
    <row r="1419" spans="1:8" x14ac:dyDescent="0.2">
      <c r="A1419" s="11" t="s">
        <v>656</v>
      </c>
      <c r="B1419" s="11" t="s">
        <v>646</v>
      </c>
      <c r="C1419" s="12" t="s">
        <v>324</v>
      </c>
      <c r="D1419" s="11" t="s">
        <v>316</v>
      </c>
      <c r="E1419" s="90" t="s">
        <v>308</v>
      </c>
      <c r="F1419" s="90" t="s">
        <v>636</v>
      </c>
      <c r="G1419" s="231">
        <v>18.2</v>
      </c>
      <c r="H1419" s="11">
        <v>11</v>
      </c>
    </row>
    <row r="1420" spans="1:8" x14ac:dyDescent="0.2">
      <c r="A1420" s="11" t="s">
        <v>656</v>
      </c>
      <c r="B1420" s="11" t="s">
        <v>646</v>
      </c>
      <c r="C1420" s="12" t="s">
        <v>324</v>
      </c>
      <c r="D1420" s="11" t="s">
        <v>359</v>
      </c>
      <c r="E1420" s="90" t="s">
        <v>308</v>
      </c>
      <c r="F1420" s="90" t="s">
        <v>636</v>
      </c>
      <c r="G1420" s="231">
        <v>4.5999999999999996</v>
      </c>
      <c r="H1420" s="11">
        <v>11</v>
      </c>
    </row>
    <row r="1421" spans="1:8" x14ac:dyDescent="0.2">
      <c r="A1421" s="11" t="s">
        <v>656</v>
      </c>
      <c r="B1421" s="11" t="s">
        <v>646</v>
      </c>
      <c r="C1421" s="12" t="s">
        <v>324</v>
      </c>
      <c r="D1421" s="11" t="s">
        <v>360</v>
      </c>
      <c r="E1421" s="90" t="s">
        <v>325</v>
      </c>
      <c r="F1421" s="90" t="s">
        <v>638</v>
      </c>
      <c r="G1421" s="231">
        <v>1.7</v>
      </c>
      <c r="H1421" s="11">
        <v>4</v>
      </c>
    </row>
    <row r="1422" spans="1:8" x14ac:dyDescent="0.2">
      <c r="A1422" s="11" t="s">
        <v>656</v>
      </c>
      <c r="B1422" s="11" t="s">
        <v>646</v>
      </c>
      <c r="C1422" s="12" t="s">
        <v>324</v>
      </c>
      <c r="D1422" s="11" t="s">
        <v>361</v>
      </c>
      <c r="E1422" s="90" t="s">
        <v>560</v>
      </c>
      <c r="F1422" s="90" t="s">
        <v>636</v>
      </c>
      <c r="G1422" s="231">
        <v>3.5</v>
      </c>
      <c r="H1422" s="11">
        <v>4</v>
      </c>
    </row>
    <row r="1423" spans="1:8" x14ac:dyDescent="0.2">
      <c r="A1423" s="11" t="s">
        <v>656</v>
      </c>
      <c r="B1423" s="11" t="s">
        <v>646</v>
      </c>
      <c r="C1423" s="12" t="s">
        <v>324</v>
      </c>
      <c r="D1423" s="11" t="s">
        <v>362</v>
      </c>
      <c r="E1423" s="90" t="s">
        <v>336</v>
      </c>
      <c r="F1423" s="90" t="s">
        <v>636</v>
      </c>
      <c r="G1423" s="231">
        <v>4.5</v>
      </c>
      <c r="H1423" s="11">
        <v>6</v>
      </c>
    </row>
    <row r="1424" spans="1:8" x14ac:dyDescent="0.2">
      <c r="A1424" s="11" t="s">
        <v>656</v>
      </c>
      <c r="B1424" s="11" t="s">
        <v>646</v>
      </c>
      <c r="C1424" s="12" t="s">
        <v>324</v>
      </c>
      <c r="D1424" s="11" t="s">
        <v>366</v>
      </c>
      <c r="E1424" s="90" t="s">
        <v>336</v>
      </c>
      <c r="F1424" s="90" t="s">
        <v>636</v>
      </c>
      <c r="G1424" s="231">
        <v>31.2</v>
      </c>
      <c r="H1424" s="11">
        <v>6</v>
      </c>
    </row>
    <row r="1425" spans="1:8" x14ac:dyDescent="0.2">
      <c r="A1425" s="11" t="s">
        <v>656</v>
      </c>
      <c r="B1425" s="11" t="s">
        <v>646</v>
      </c>
      <c r="C1425" s="12" t="s">
        <v>324</v>
      </c>
      <c r="D1425" s="11" t="s">
        <v>369</v>
      </c>
      <c r="E1425" s="90" t="s">
        <v>308</v>
      </c>
      <c r="F1425" s="90" t="s">
        <v>636</v>
      </c>
      <c r="G1425" s="231">
        <v>16.3</v>
      </c>
      <c r="H1425" s="11">
        <v>11</v>
      </c>
    </row>
    <row r="1426" spans="1:8" x14ac:dyDescent="0.2">
      <c r="A1426" s="11" t="s">
        <v>656</v>
      </c>
      <c r="B1426" s="11" t="s">
        <v>646</v>
      </c>
      <c r="C1426" s="12" t="s">
        <v>324</v>
      </c>
      <c r="D1426" s="11" t="s">
        <v>363</v>
      </c>
      <c r="E1426" s="90" t="s">
        <v>308</v>
      </c>
      <c r="F1426" s="90" t="s">
        <v>636</v>
      </c>
      <c r="G1426" s="231">
        <v>23.8</v>
      </c>
      <c r="H1426" s="11">
        <v>11</v>
      </c>
    </row>
    <row r="1427" spans="1:8" x14ac:dyDescent="0.2">
      <c r="A1427" s="11" t="s">
        <v>656</v>
      </c>
      <c r="B1427" s="11" t="s">
        <v>646</v>
      </c>
      <c r="C1427" s="12" t="s">
        <v>324</v>
      </c>
      <c r="D1427" s="11" t="s">
        <v>367</v>
      </c>
      <c r="E1427" s="90" t="s">
        <v>308</v>
      </c>
      <c r="F1427" s="90" t="s">
        <v>636</v>
      </c>
      <c r="G1427" s="231">
        <v>74.099999999999994</v>
      </c>
      <c r="H1427" s="11">
        <v>11</v>
      </c>
    </row>
    <row r="1428" spans="1:8" x14ac:dyDescent="0.2">
      <c r="A1428" s="11" t="s">
        <v>656</v>
      </c>
      <c r="B1428" s="11" t="s">
        <v>646</v>
      </c>
      <c r="C1428" s="12" t="s">
        <v>324</v>
      </c>
      <c r="D1428" s="11" t="s">
        <v>365</v>
      </c>
      <c r="E1428" s="90" t="s">
        <v>559</v>
      </c>
      <c r="F1428" s="90" t="s">
        <v>636</v>
      </c>
      <c r="G1428" s="231">
        <v>43.5</v>
      </c>
      <c r="H1428" s="11">
        <v>11</v>
      </c>
    </row>
    <row r="1429" spans="1:8" x14ac:dyDescent="0.2">
      <c r="A1429" s="11" t="s">
        <v>657</v>
      </c>
      <c r="B1429" s="11" t="s">
        <v>5</v>
      </c>
      <c r="C1429" s="12" t="s">
        <v>580</v>
      </c>
      <c r="D1429" s="11" t="s">
        <v>327</v>
      </c>
      <c r="E1429" s="90" t="s">
        <v>561</v>
      </c>
      <c r="F1429" s="90" t="s">
        <v>636</v>
      </c>
      <c r="G1429" s="231">
        <v>7.8</v>
      </c>
      <c r="H1429" s="11">
        <v>16</v>
      </c>
    </row>
    <row r="1430" spans="1:8" x14ac:dyDescent="0.2">
      <c r="A1430" s="11" t="s">
        <v>657</v>
      </c>
      <c r="B1430" s="11" t="s">
        <v>5</v>
      </c>
      <c r="C1430" s="12" t="s">
        <v>580</v>
      </c>
      <c r="D1430" s="11" t="s">
        <v>328</v>
      </c>
      <c r="E1430" s="90" t="s">
        <v>332</v>
      </c>
      <c r="F1430" s="90" t="s">
        <v>636</v>
      </c>
      <c r="G1430" s="231">
        <v>20.100000000000001</v>
      </c>
      <c r="H1430" s="11">
        <v>16</v>
      </c>
    </row>
    <row r="1431" spans="1:8" x14ac:dyDescent="0.2">
      <c r="A1431" s="11" t="s">
        <v>657</v>
      </c>
      <c r="B1431" s="11" t="s">
        <v>5</v>
      </c>
      <c r="C1431" s="12" t="s">
        <v>580</v>
      </c>
      <c r="D1431" s="11" t="s">
        <v>294</v>
      </c>
      <c r="E1431" s="90" t="s">
        <v>305</v>
      </c>
      <c r="F1431" s="90" t="s">
        <v>636</v>
      </c>
      <c r="G1431" s="231">
        <v>9.3000000000000007</v>
      </c>
      <c r="H1431" s="11">
        <v>16</v>
      </c>
    </row>
    <row r="1432" spans="1:8" x14ac:dyDescent="0.2">
      <c r="A1432" s="11" t="s">
        <v>657</v>
      </c>
      <c r="B1432" s="11" t="s">
        <v>5</v>
      </c>
      <c r="C1432" s="12" t="s">
        <v>580</v>
      </c>
      <c r="D1432" s="11" t="s">
        <v>295</v>
      </c>
      <c r="E1432" s="90" t="s">
        <v>305</v>
      </c>
      <c r="F1432" s="90" t="s">
        <v>636</v>
      </c>
      <c r="G1432" s="231">
        <v>3.6</v>
      </c>
      <c r="H1432" s="11">
        <v>16</v>
      </c>
    </row>
    <row r="1433" spans="1:8" x14ac:dyDescent="0.2">
      <c r="A1433" s="11" t="s">
        <v>657</v>
      </c>
      <c r="B1433" s="11" t="s">
        <v>17</v>
      </c>
      <c r="C1433" s="12" t="s">
        <v>580</v>
      </c>
      <c r="D1433" s="11">
        <v>103</v>
      </c>
      <c r="E1433" s="90" t="s">
        <v>562</v>
      </c>
      <c r="F1433" s="90" t="s">
        <v>636</v>
      </c>
      <c r="G1433" s="231">
        <v>26.5</v>
      </c>
      <c r="H1433" s="11">
        <v>16</v>
      </c>
    </row>
    <row r="1434" spans="1:8" x14ac:dyDescent="0.2">
      <c r="A1434" s="11" t="s">
        <v>657</v>
      </c>
      <c r="B1434" s="11" t="s">
        <v>17</v>
      </c>
      <c r="C1434" s="12" t="s">
        <v>580</v>
      </c>
      <c r="D1434" s="11">
        <v>104</v>
      </c>
      <c r="E1434" s="90" t="s">
        <v>333</v>
      </c>
      <c r="F1434" s="90" t="s">
        <v>636</v>
      </c>
      <c r="G1434" s="231">
        <v>1.8</v>
      </c>
      <c r="H1434" s="11">
        <v>12</v>
      </c>
    </row>
    <row r="1435" spans="1:8" x14ac:dyDescent="0.2">
      <c r="A1435" s="11" t="s">
        <v>657</v>
      </c>
      <c r="B1435" s="11" t="s">
        <v>17</v>
      </c>
      <c r="C1435" s="12" t="s">
        <v>580</v>
      </c>
      <c r="D1435" s="11">
        <v>105</v>
      </c>
      <c r="E1435" s="90" t="s">
        <v>1081</v>
      </c>
      <c r="F1435" s="90" t="s">
        <v>638</v>
      </c>
      <c r="G1435" s="231">
        <v>2.5</v>
      </c>
      <c r="H1435" s="11">
        <v>16</v>
      </c>
    </row>
    <row r="1436" spans="1:8" x14ac:dyDescent="0.2">
      <c r="A1436" s="11" t="s">
        <v>657</v>
      </c>
      <c r="B1436" s="11" t="s">
        <v>17</v>
      </c>
      <c r="C1436" s="12" t="s">
        <v>580</v>
      </c>
      <c r="D1436" s="11">
        <v>106</v>
      </c>
      <c r="E1436" s="90" t="s">
        <v>563</v>
      </c>
      <c r="F1436" s="90" t="s">
        <v>636</v>
      </c>
      <c r="G1436" s="231">
        <v>28.3</v>
      </c>
      <c r="H1436" s="11">
        <v>16</v>
      </c>
    </row>
    <row r="1437" spans="1:8" x14ac:dyDescent="0.2">
      <c r="A1437" s="11" t="s">
        <v>657</v>
      </c>
      <c r="B1437" s="11" t="s">
        <v>17</v>
      </c>
      <c r="C1437" s="12" t="s">
        <v>580</v>
      </c>
      <c r="D1437" s="11">
        <v>109</v>
      </c>
      <c r="E1437" s="90" t="s">
        <v>332</v>
      </c>
      <c r="F1437" s="90" t="s">
        <v>636</v>
      </c>
      <c r="G1437" s="231">
        <v>14.5</v>
      </c>
      <c r="H1437" s="11">
        <v>16</v>
      </c>
    </row>
    <row r="1438" spans="1:8" x14ac:dyDescent="0.2">
      <c r="A1438" s="11" t="s">
        <v>657</v>
      </c>
      <c r="B1438" s="11" t="s">
        <v>17</v>
      </c>
      <c r="C1438" s="12" t="s">
        <v>580</v>
      </c>
      <c r="D1438" s="11">
        <v>110</v>
      </c>
      <c r="E1438" s="90" t="s">
        <v>727</v>
      </c>
      <c r="F1438" s="90" t="s">
        <v>636</v>
      </c>
      <c r="G1438" s="231">
        <v>11.9</v>
      </c>
      <c r="H1438" s="11">
        <v>16</v>
      </c>
    </row>
    <row r="1439" spans="1:8" x14ac:dyDescent="0.2">
      <c r="A1439" s="11" t="s">
        <v>657</v>
      </c>
      <c r="B1439" s="11" t="s">
        <v>17</v>
      </c>
      <c r="C1439" s="12" t="s">
        <v>580</v>
      </c>
      <c r="D1439" s="11">
        <v>111</v>
      </c>
      <c r="E1439" s="90" t="s">
        <v>727</v>
      </c>
      <c r="F1439" s="90" t="s">
        <v>638</v>
      </c>
      <c r="G1439" s="231">
        <v>11.9</v>
      </c>
      <c r="H1439" s="11">
        <v>16</v>
      </c>
    </row>
    <row r="1440" spans="1:8" x14ac:dyDescent="0.2">
      <c r="A1440" s="11" t="s">
        <v>657</v>
      </c>
      <c r="B1440" s="11" t="s">
        <v>17</v>
      </c>
      <c r="C1440" s="12" t="s">
        <v>580</v>
      </c>
      <c r="D1440" s="11">
        <v>112</v>
      </c>
      <c r="E1440" s="90" t="s">
        <v>727</v>
      </c>
      <c r="F1440" s="90" t="s">
        <v>636</v>
      </c>
      <c r="G1440" s="231">
        <v>19</v>
      </c>
      <c r="H1440" s="11">
        <v>16</v>
      </c>
    </row>
    <row r="1441" spans="1:9" x14ac:dyDescent="0.2">
      <c r="A1441" s="11" t="s">
        <v>657</v>
      </c>
      <c r="B1441" s="11" t="s">
        <v>17</v>
      </c>
      <c r="C1441" s="12" t="s">
        <v>580</v>
      </c>
      <c r="D1441" s="11">
        <v>113</v>
      </c>
      <c r="E1441" s="90" t="s">
        <v>9</v>
      </c>
      <c r="F1441" s="90" t="s">
        <v>636</v>
      </c>
      <c r="G1441" s="231">
        <v>4.7</v>
      </c>
      <c r="H1441" s="11">
        <v>16</v>
      </c>
    </row>
    <row r="1442" spans="1:9" x14ac:dyDescent="0.2">
      <c r="A1442" s="11" t="s">
        <v>657</v>
      </c>
      <c r="B1442" s="11" t="s">
        <v>17</v>
      </c>
      <c r="C1442" s="12" t="s">
        <v>580</v>
      </c>
      <c r="D1442" s="11">
        <v>116</v>
      </c>
      <c r="E1442" s="90" t="s">
        <v>728</v>
      </c>
      <c r="F1442" s="90" t="s">
        <v>636</v>
      </c>
      <c r="G1442" s="231">
        <v>8.5</v>
      </c>
      <c r="H1442" s="11">
        <v>16</v>
      </c>
    </row>
    <row r="1443" spans="1:9" x14ac:dyDescent="0.2">
      <c r="A1443" s="11" t="s">
        <v>657</v>
      </c>
      <c r="B1443" s="11" t="s">
        <v>17</v>
      </c>
      <c r="C1443" s="12" t="s">
        <v>580</v>
      </c>
      <c r="D1443" s="11">
        <v>117</v>
      </c>
      <c r="E1443" s="90" t="s">
        <v>729</v>
      </c>
      <c r="F1443" s="90" t="s">
        <v>636</v>
      </c>
      <c r="G1443" s="231">
        <v>2.9</v>
      </c>
      <c r="H1443" s="11">
        <v>16</v>
      </c>
    </row>
    <row r="1444" spans="1:9" x14ac:dyDescent="0.2">
      <c r="A1444" s="11" t="s">
        <v>657</v>
      </c>
      <c r="B1444" s="11" t="s">
        <v>17</v>
      </c>
      <c r="C1444" s="12" t="s">
        <v>580</v>
      </c>
      <c r="D1444" s="11">
        <v>119</v>
      </c>
      <c r="E1444" s="90" t="s">
        <v>730</v>
      </c>
      <c r="F1444" s="90" t="s">
        <v>638</v>
      </c>
      <c r="G1444" s="231">
        <v>2.5</v>
      </c>
      <c r="H1444" s="11">
        <v>12</v>
      </c>
      <c r="I1444" s="3"/>
    </row>
    <row r="1445" spans="1:9" x14ac:dyDescent="0.2">
      <c r="A1445" s="11" t="s">
        <v>657</v>
      </c>
      <c r="B1445" s="11" t="s">
        <v>17</v>
      </c>
      <c r="C1445" s="12" t="s">
        <v>580</v>
      </c>
      <c r="D1445" s="11">
        <v>121</v>
      </c>
      <c r="E1445" s="90" t="s">
        <v>731</v>
      </c>
      <c r="F1445" s="90" t="s">
        <v>636</v>
      </c>
      <c r="G1445" s="231">
        <v>9.6999999999999993</v>
      </c>
      <c r="H1445" s="11">
        <v>16</v>
      </c>
    </row>
    <row r="1446" spans="1:9" x14ac:dyDescent="0.2">
      <c r="A1446" s="11" t="s">
        <v>657</v>
      </c>
      <c r="B1446" s="11" t="s">
        <v>17</v>
      </c>
      <c r="C1446" s="12" t="s">
        <v>580</v>
      </c>
      <c r="D1446" s="11">
        <v>122</v>
      </c>
      <c r="E1446" s="90" t="s">
        <v>563</v>
      </c>
      <c r="F1446" s="90" t="s">
        <v>636</v>
      </c>
      <c r="G1446" s="231">
        <v>29.6</v>
      </c>
      <c r="H1446" s="11">
        <v>16</v>
      </c>
    </row>
    <row r="1447" spans="1:9" x14ac:dyDescent="0.2">
      <c r="A1447" s="11" t="s">
        <v>657</v>
      </c>
      <c r="B1447" s="11" t="s">
        <v>17</v>
      </c>
      <c r="C1447" s="12" t="s">
        <v>580</v>
      </c>
      <c r="D1447" s="11">
        <v>101</v>
      </c>
      <c r="E1447" s="90" t="s">
        <v>305</v>
      </c>
      <c r="F1447" s="90" t="s">
        <v>636</v>
      </c>
      <c r="G1447" s="231">
        <v>17</v>
      </c>
      <c r="H1447" s="11">
        <v>6</v>
      </c>
    </row>
    <row r="1448" spans="1:9" x14ac:dyDescent="0.2">
      <c r="A1448" s="11" t="s">
        <v>657</v>
      </c>
      <c r="B1448" s="11" t="s">
        <v>17</v>
      </c>
      <c r="C1448" s="12" t="s">
        <v>580</v>
      </c>
      <c r="D1448" s="11">
        <v>102</v>
      </c>
      <c r="E1448" s="90" t="s">
        <v>321</v>
      </c>
      <c r="F1448" s="90" t="s">
        <v>636</v>
      </c>
      <c r="G1448" s="231">
        <v>14.4</v>
      </c>
      <c r="H1448" s="11">
        <v>6</v>
      </c>
    </row>
    <row r="1449" spans="1:9" x14ac:dyDescent="0.2">
      <c r="A1449" s="11" t="s">
        <v>657</v>
      </c>
      <c r="B1449" s="11" t="s">
        <v>17</v>
      </c>
      <c r="C1449" s="12" t="s">
        <v>580</v>
      </c>
      <c r="D1449" s="11">
        <v>123</v>
      </c>
      <c r="E1449" s="90" t="s">
        <v>337</v>
      </c>
      <c r="F1449" s="90" t="s">
        <v>638</v>
      </c>
      <c r="G1449" s="231">
        <v>6.7</v>
      </c>
      <c r="H1449" s="11">
        <v>6</v>
      </c>
    </row>
    <row r="1450" spans="1:9" x14ac:dyDescent="0.2">
      <c r="A1450" s="11" t="s">
        <v>657</v>
      </c>
      <c r="B1450" s="11" t="s">
        <v>51</v>
      </c>
      <c r="C1450" s="12" t="s">
        <v>580</v>
      </c>
      <c r="D1450" s="11">
        <v>203</v>
      </c>
      <c r="E1450" s="90" t="s">
        <v>250</v>
      </c>
      <c r="F1450" s="90" t="s">
        <v>636</v>
      </c>
      <c r="G1450" s="231">
        <v>15.5</v>
      </c>
      <c r="H1450" s="11">
        <v>4</v>
      </c>
    </row>
    <row r="1451" spans="1:9" x14ac:dyDescent="0.2">
      <c r="A1451" s="11" t="s">
        <v>657</v>
      </c>
      <c r="B1451" s="11" t="s">
        <v>51</v>
      </c>
      <c r="C1451" s="12" t="s">
        <v>580</v>
      </c>
      <c r="D1451" s="11">
        <v>204</v>
      </c>
      <c r="E1451" s="90" t="s">
        <v>25</v>
      </c>
      <c r="F1451" s="90" t="s">
        <v>636</v>
      </c>
      <c r="G1451" s="231">
        <v>15.5</v>
      </c>
      <c r="H1451" s="11">
        <v>4</v>
      </c>
    </row>
    <row r="1452" spans="1:9" x14ac:dyDescent="0.2">
      <c r="A1452" s="11" t="s">
        <v>657</v>
      </c>
      <c r="B1452" s="11" t="s">
        <v>51</v>
      </c>
      <c r="C1452" s="12" t="s">
        <v>580</v>
      </c>
      <c r="D1452" s="11">
        <v>205</v>
      </c>
      <c r="E1452" s="90" t="s">
        <v>25</v>
      </c>
      <c r="F1452" s="90" t="s">
        <v>636</v>
      </c>
      <c r="G1452" s="231">
        <v>14.7</v>
      </c>
      <c r="H1452" s="11">
        <v>4</v>
      </c>
    </row>
    <row r="1453" spans="1:9" x14ac:dyDescent="0.2">
      <c r="A1453" s="11" t="s">
        <v>657</v>
      </c>
      <c r="B1453" s="11" t="s">
        <v>51</v>
      </c>
      <c r="C1453" s="12" t="s">
        <v>580</v>
      </c>
      <c r="D1453" s="11">
        <v>206</v>
      </c>
      <c r="E1453" s="90" t="s">
        <v>334</v>
      </c>
      <c r="F1453" s="90" t="s">
        <v>636</v>
      </c>
      <c r="G1453" s="231">
        <v>13.6</v>
      </c>
      <c r="H1453" s="11">
        <v>16</v>
      </c>
    </row>
    <row r="1454" spans="1:9" x14ac:dyDescent="0.2">
      <c r="A1454" s="11" t="s">
        <v>657</v>
      </c>
      <c r="B1454" s="11" t="s">
        <v>51</v>
      </c>
      <c r="C1454" s="12" t="s">
        <v>580</v>
      </c>
      <c r="D1454" s="11">
        <v>207</v>
      </c>
      <c r="E1454" s="90" t="s">
        <v>1107</v>
      </c>
      <c r="F1454" s="90" t="s">
        <v>638</v>
      </c>
      <c r="G1454" s="231">
        <v>4.3</v>
      </c>
      <c r="H1454" s="11">
        <v>16</v>
      </c>
    </row>
    <row r="1455" spans="1:9" x14ac:dyDescent="0.2">
      <c r="A1455" s="11" t="s">
        <v>657</v>
      </c>
      <c r="B1455" s="11" t="s">
        <v>51</v>
      </c>
      <c r="C1455" s="12" t="s">
        <v>580</v>
      </c>
      <c r="D1455" s="11">
        <v>208</v>
      </c>
      <c r="E1455" s="90" t="s">
        <v>1107</v>
      </c>
      <c r="F1455" s="90" t="s">
        <v>638</v>
      </c>
      <c r="G1455" s="231">
        <v>1</v>
      </c>
      <c r="H1455" s="11">
        <v>16</v>
      </c>
    </row>
    <row r="1456" spans="1:9" x14ac:dyDescent="0.2">
      <c r="A1456" s="11" t="s">
        <v>657</v>
      </c>
      <c r="B1456" s="11" t="s">
        <v>51</v>
      </c>
      <c r="C1456" s="12" t="s">
        <v>580</v>
      </c>
      <c r="D1456" s="11">
        <v>209</v>
      </c>
      <c r="E1456" s="90" t="s">
        <v>1107</v>
      </c>
      <c r="F1456" s="90" t="s">
        <v>638</v>
      </c>
      <c r="G1456" s="231">
        <v>1</v>
      </c>
      <c r="H1456" s="11">
        <v>16</v>
      </c>
    </row>
    <row r="1457" spans="1:8" x14ac:dyDescent="0.2">
      <c r="A1457" s="11" t="s">
        <v>657</v>
      </c>
      <c r="B1457" s="11" t="s">
        <v>51</v>
      </c>
      <c r="C1457" s="12" t="s">
        <v>580</v>
      </c>
      <c r="D1457" s="11">
        <v>210</v>
      </c>
      <c r="E1457" s="90" t="s">
        <v>710</v>
      </c>
      <c r="F1457" s="90" t="s">
        <v>638</v>
      </c>
      <c r="G1457" s="231">
        <v>2.9</v>
      </c>
      <c r="H1457" s="11">
        <v>16</v>
      </c>
    </row>
    <row r="1458" spans="1:8" x14ac:dyDescent="0.2">
      <c r="A1458" s="11" t="s">
        <v>657</v>
      </c>
      <c r="B1458" s="11" t="s">
        <v>51</v>
      </c>
      <c r="C1458" s="12" t="s">
        <v>580</v>
      </c>
      <c r="D1458" s="11">
        <v>211</v>
      </c>
      <c r="E1458" s="90" t="s">
        <v>11</v>
      </c>
      <c r="F1458" s="90" t="s">
        <v>638</v>
      </c>
      <c r="G1458" s="231">
        <v>1</v>
      </c>
      <c r="H1458" s="11">
        <v>16</v>
      </c>
    </row>
    <row r="1459" spans="1:8" x14ac:dyDescent="0.2">
      <c r="A1459" s="11" t="s">
        <v>657</v>
      </c>
      <c r="B1459" s="11" t="s">
        <v>51</v>
      </c>
      <c r="C1459" s="12" t="s">
        <v>580</v>
      </c>
      <c r="D1459" s="11">
        <v>212</v>
      </c>
      <c r="E1459" s="90" t="s">
        <v>11</v>
      </c>
      <c r="F1459" s="90" t="s">
        <v>638</v>
      </c>
      <c r="G1459" s="231">
        <v>1</v>
      </c>
      <c r="H1459" s="11">
        <v>16</v>
      </c>
    </row>
    <row r="1460" spans="1:8" x14ac:dyDescent="0.2">
      <c r="A1460" s="11" t="s">
        <v>657</v>
      </c>
      <c r="B1460" s="11" t="s">
        <v>51</v>
      </c>
      <c r="C1460" s="12" t="s">
        <v>580</v>
      </c>
      <c r="D1460" s="11">
        <v>213</v>
      </c>
      <c r="E1460" s="90" t="s">
        <v>1094</v>
      </c>
      <c r="F1460" s="90" t="s">
        <v>636</v>
      </c>
      <c r="G1460" s="231">
        <v>18</v>
      </c>
      <c r="H1460" s="11">
        <v>16</v>
      </c>
    </row>
    <row r="1461" spans="1:8" x14ac:dyDescent="0.2">
      <c r="A1461" s="11" t="s">
        <v>657</v>
      </c>
      <c r="B1461" s="11" t="s">
        <v>51</v>
      </c>
      <c r="C1461" s="12" t="s">
        <v>580</v>
      </c>
      <c r="D1461" s="11">
        <v>214</v>
      </c>
      <c r="E1461" s="90" t="s">
        <v>678</v>
      </c>
      <c r="F1461" s="90" t="s">
        <v>636</v>
      </c>
      <c r="G1461" s="231">
        <v>11.4</v>
      </c>
      <c r="H1461" s="11">
        <v>16</v>
      </c>
    </row>
    <row r="1462" spans="1:8" x14ac:dyDescent="0.2">
      <c r="A1462" s="11" t="s">
        <v>657</v>
      </c>
      <c r="B1462" s="11" t="s">
        <v>51</v>
      </c>
      <c r="C1462" s="12" t="s">
        <v>580</v>
      </c>
      <c r="D1462" s="11">
        <v>215</v>
      </c>
      <c r="E1462" s="90" t="s">
        <v>710</v>
      </c>
      <c r="F1462" s="90" t="s">
        <v>638</v>
      </c>
      <c r="G1462" s="231">
        <v>1.8</v>
      </c>
      <c r="H1462" s="11">
        <v>16</v>
      </c>
    </row>
    <row r="1463" spans="1:8" x14ac:dyDescent="0.2">
      <c r="A1463" s="11" t="s">
        <v>657</v>
      </c>
      <c r="B1463" s="11" t="s">
        <v>51</v>
      </c>
      <c r="C1463" s="12" t="s">
        <v>580</v>
      </c>
      <c r="D1463" s="11">
        <v>216</v>
      </c>
      <c r="E1463" s="90" t="s">
        <v>11</v>
      </c>
      <c r="F1463" s="90" t="s">
        <v>638</v>
      </c>
      <c r="G1463" s="231">
        <v>1.6</v>
      </c>
      <c r="H1463" s="11">
        <v>16</v>
      </c>
    </row>
    <row r="1464" spans="1:8" x14ac:dyDescent="0.2">
      <c r="A1464" s="11" t="s">
        <v>657</v>
      </c>
      <c r="B1464" s="11" t="s">
        <v>51</v>
      </c>
      <c r="C1464" s="12" t="s">
        <v>580</v>
      </c>
      <c r="D1464" s="11">
        <v>217</v>
      </c>
      <c r="E1464" s="90" t="s">
        <v>1107</v>
      </c>
      <c r="F1464" s="90" t="s">
        <v>638</v>
      </c>
      <c r="G1464" s="231">
        <v>3.9</v>
      </c>
      <c r="H1464" s="11">
        <v>16</v>
      </c>
    </row>
    <row r="1465" spans="1:8" x14ac:dyDescent="0.2">
      <c r="A1465" s="11" t="s">
        <v>657</v>
      </c>
      <c r="B1465" s="11" t="s">
        <v>51</v>
      </c>
      <c r="C1465" s="12" t="s">
        <v>580</v>
      </c>
      <c r="D1465" s="11">
        <v>218</v>
      </c>
      <c r="E1465" s="90" t="s">
        <v>1107</v>
      </c>
      <c r="F1465" s="90" t="s">
        <v>638</v>
      </c>
      <c r="G1465" s="231">
        <v>0.7</v>
      </c>
      <c r="H1465" s="11">
        <v>16</v>
      </c>
    </row>
    <row r="1466" spans="1:8" x14ac:dyDescent="0.2">
      <c r="A1466" s="11" t="s">
        <v>657</v>
      </c>
      <c r="B1466" s="11" t="s">
        <v>51</v>
      </c>
      <c r="C1466" s="12" t="s">
        <v>580</v>
      </c>
      <c r="D1466" s="11">
        <v>219</v>
      </c>
      <c r="E1466" s="90" t="s">
        <v>25</v>
      </c>
      <c r="F1466" s="90" t="s">
        <v>636</v>
      </c>
      <c r="G1466" s="231">
        <v>10.4</v>
      </c>
      <c r="H1466" s="11">
        <v>16</v>
      </c>
    </row>
    <row r="1467" spans="1:8" x14ac:dyDescent="0.2">
      <c r="A1467" s="11" t="s">
        <v>657</v>
      </c>
      <c r="B1467" s="11" t="s">
        <v>51</v>
      </c>
      <c r="C1467" s="12" t="s">
        <v>580</v>
      </c>
      <c r="D1467" s="11">
        <v>220</v>
      </c>
      <c r="E1467" s="90" t="s">
        <v>25</v>
      </c>
      <c r="F1467" s="90" t="s">
        <v>636</v>
      </c>
      <c r="G1467" s="231">
        <v>15.5</v>
      </c>
      <c r="H1467" s="11">
        <v>16</v>
      </c>
    </row>
    <row r="1468" spans="1:8" x14ac:dyDescent="0.2">
      <c r="A1468" s="11" t="s">
        <v>657</v>
      </c>
      <c r="B1468" s="11" t="s">
        <v>51</v>
      </c>
      <c r="C1468" s="12" t="s">
        <v>580</v>
      </c>
      <c r="D1468" s="11">
        <v>221</v>
      </c>
      <c r="E1468" s="90" t="s">
        <v>25</v>
      </c>
      <c r="F1468" s="90" t="s">
        <v>636</v>
      </c>
      <c r="G1468" s="231">
        <v>15.3</v>
      </c>
      <c r="H1468" s="11">
        <v>16</v>
      </c>
    </row>
    <row r="1469" spans="1:8" x14ac:dyDescent="0.2">
      <c r="A1469" s="11" t="s">
        <v>657</v>
      </c>
      <c r="B1469" s="11" t="s">
        <v>51</v>
      </c>
      <c r="C1469" s="12" t="s">
        <v>580</v>
      </c>
      <c r="D1469" s="11">
        <v>222</v>
      </c>
      <c r="E1469" s="90" t="s">
        <v>669</v>
      </c>
      <c r="F1469" s="90" t="s">
        <v>636</v>
      </c>
      <c r="G1469" s="231">
        <v>7</v>
      </c>
      <c r="H1469" s="11">
        <v>16</v>
      </c>
    </row>
    <row r="1470" spans="1:8" x14ac:dyDescent="0.2">
      <c r="A1470" s="11" t="s">
        <v>657</v>
      </c>
      <c r="B1470" s="11" t="s">
        <v>51</v>
      </c>
      <c r="C1470" s="12" t="s">
        <v>580</v>
      </c>
      <c r="D1470" s="11">
        <v>223</v>
      </c>
      <c r="E1470" s="90" t="s">
        <v>333</v>
      </c>
      <c r="F1470" s="90" t="s">
        <v>636</v>
      </c>
      <c r="G1470" s="231">
        <v>3.1</v>
      </c>
      <c r="H1470" s="11">
        <v>12</v>
      </c>
    </row>
    <row r="1471" spans="1:8" x14ac:dyDescent="0.2">
      <c r="A1471" s="11" t="s">
        <v>657</v>
      </c>
      <c r="B1471" s="11" t="s">
        <v>51</v>
      </c>
      <c r="C1471" s="12" t="s">
        <v>580</v>
      </c>
      <c r="D1471" s="11">
        <v>224</v>
      </c>
      <c r="E1471" s="90" t="s">
        <v>562</v>
      </c>
      <c r="F1471" s="90" t="s">
        <v>636</v>
      </c>
      <c r="G1471" s="231">
        <v>15.9</v>
      </c>
      <c r="H1471" s="11">
        <v>16</v>
      </c>
    </row>
    <row r="1472" spans="1:8" x14ac:dyDescent="0.2">
      <c r="A1472" s="11" t="s">
        <v>657</v>
      </c>
      <c r="B1472" s="11" t="s">
        <v>51</v>
      </c>
      <c r="C1472" s="12" t="s">
        <v>580</v>
      </c>
      <c r="D1472" s="11">
        <v>225</v>
      </c>
      <c r="E1472" s="90" t="s">
        <v>718</v>
      </c>
      <c r="F1472" s="90" t="s">
        <v>638</v>
      </c>
      <c r="G1472" s="231">
        <v>3.4</v>
      </c>
      <c r="H1472" s="11">
        <v>16</v>
      </c>
    </row>
    <row r="1473" spans="1:10" x14ac:dyDescent="0.2">
      <c r="A1473" s="11" t="s">
        <v>657</v>
      </c>
      <c r="B1473" s="11" t="s">
        <v>51</v>
      </c>
      <c r="C1473" s="12" t="s">
        <v>580</v>
      </c>
      <c r="D1473" s="11">
        <v>226</v>
      </c>
      <c r="E1473" s="90" t="s">
        <v>1081</v>
      </c>
      <c r="F1473" s="90" t="s">
        <v>638</v>
      </c>
      <c r="G1473" s="231">
        <v>1.1000000000000001</v>
      </c>
      <c r="H1473" s="11">
        <v>16</v>
      </c>
    </row>
    <row r="1474" spans="1:10" x14ac:dyDescent="0.2">
      <c r="A1474" s="11" t="s">
        <v>657</v>
      </c>
      <c r="B1474" s="11" t="s">
        <v>51</v>
      </c>
      <c r="C1474" s="12" t="s">
        <v>580</v>
      </c>
      <c r="D1474" s="11">
        <v>227</v>
      </c>
      <c r="E1474" s="90" t="s">
        <v>1081</v>
      </c>
      <c r="F1474" s="90" t="s">
        <v>638</v>
      </c>
      <c r="G1474" s="231">
        <v>1.1000000000000001</v>
      </c>
      <c r="H1474" s="11">
        <v>16</v>
      </c>
    </row>
    <row r="1475" spans="1:10" x14ac:dyDescent="0.2">
      <c r="A1475" s="11" t="s">
        <v>657</v>
      </c>
      <c r="B1475" s="11" t="s">
        <v>51</v>
      </c>
      <c r="C1475" s="12" t="s">
        <v>580</v>
      </c>
      <c r="D1475" s="11">
        <v>201</v>
      </c>
      <c r="E1475" s="90" t="s">
        <v>305</v>
      </c>
      <c r="F1475" s="90" t="s">
        <v>636</v>
      </c>
      <c r="G1475" s="231">
        <v>12.4</v>
      </c>
      <c r="H1475" s="11">
        <v>16</v>
      </c>
    </row>
    <row r="1476" spans="1:10" x14ac:dyDescent="0.2">
      <c r="A1476" s="11" t="s">
        <v>657</v>
      </c>
      <c r="B1476" s="11" t="s">
        <v>51</v>
      </c>
      <c r="C1476" s="12" t="s">
        <v>580</v>
      </c>
      <c r="D1476" s="11">
        <v>202</v>
      </c>
      <c r="E1476" s="90" t="s">
        <v>305</v>
      </c>
      <c r="F1476" s="90" t="s">
        <v>636</v>
      </c>
      <c r="G1476" s="231">
        <v>18.3</v>
      </c>
      <c r="H1476" s="11">
        <v>16</v>
      </c>
    </row>
    <row r="1477" spans="1:10" x14ac:dyDescent="0.2">
      <c r="A1477" s="11" t="s">
        <v>657</v>
      </c>
      <c r="B1477" s="11" t="s">
        <v>51</v>
      </c>
      <c r="C1477" s="12" t="s">
        <v>580</v>
      </c>
      <c r="D1477" s="11">
        <v>228</v>
      </c>
      <c r="E1477" s="90" t="s">
        <v>321</v>
      </c>
      <c r="F1477" s="90" t="s">
        <v>636</v>
      </c>
      <c r="G1477" s="231">
        <v>14</v>
      </c>
      <c r="H1477" s="11">
        <v>16</v>
      </c>
    </row>
    <row r="1478" spans="1:10" x14ac:dyDescent="0.2">
      <c r="A1478" s="11" t="s">
        <v>665</v>
      </c>
      <c r="B1478" s="11" t="s">
        <v>17</v>
      </c>
      <c r="C1478" s="12" t="s">
        <v>668</v>
      </c>
      <c r="D1478" s="11">
        <v>201</v>
      </c>
      <c r="E1478" s="90" t="s">
        <v>370</v>
      </c>
      <c r="F1478" s="90" t="s">
        <v>791</v>
      </c>
      <c r="G1478" s="231">
        <v>22.2</v>
      </c>
      <c r="H1478" s="11">
        <v>6</v>
      </c>
      <c r="I1478" s="14"/>
      <c r="J1478" s="15"/>
    </row>
    <row r="1479" spans="1:10" x14ac:dyDescent="0.2">
      <c r="A1479" s="11" t="s">
        <v>665</v>
      </c>
      <c r="B1479" s="11" t="s">
        <v>17</v>
      </c>
      <c r="C1479" s="12" t="s">
        <v>668</v>
      </c>
      <c r="D1479" s="11">
        <v>202</v>
      </c>
      <c r="E1479" s="90" t="s">
        <v>6</v>
      </c>
      <c r="F1479" s="90" t="s">
        <v>638</v>
      </c>
      <c r="G1479" s="231">
        <v>13.3</v>
      </c>
      <c r="H1479" s="11">
        <v>6</v>
      </c>
    </row>
    <row r="1480" spans="1:10" x14ac:dyDescent="0.2">
      <c r="A1480" s="11" t="s">
        <v>665</v>
      </c>
      <c r="B1480" s="11" t="s">
        <v>17</v>
      </c>
      <c r="C1480" s="12" t="s">
        <v>668</v>
      </c>
      <c r="D1480" s="11">
        <v>203</v>
      </c>
      <c r="E1480" s="90" t="s">
        <v>235</v>
      </c>
      <c r="F1480" s="90" t="s">
        <v>638</v>
      </c>
      <c r="G1480" s="231">
        <v>24</v>
      </c>
      <c r="H1480" s="11">
        <v>6</v>
      </c>
    </row>
    <row r="1481" spans="1:10" x14ac:dyDescent="0.2">
      <c r="A1481" s="11" t="s">
        <v>665</v>
      </c>
      <c r="B1481" s="11" t="s">
        <v>17</v>
      </c>
      <c r="C1481" s="12" t="s">
        <v>668</v>
      </c>
      <c r="D1481" s="11">
        <v>218</v>
      </c>
      <c r="E1481" s="90" t="s">
        <v>370</v>
      </c>
      <c r="F1481" s="90" t="s">
        <v>791</v>
      </c>
      <c r="G1481" s="231">
        <v>31.3</v>
      </c>
      <c r="H1481" s="11">
        <v>6</v>
      </c>
    </row>
    <row r="1482" spans="1:10" x14ac:dyDescent="0.2">
      <c r="A1482" s="11" t="s">
        <v>665</v>
      </c>
      <c r="B1482" s="11" t="s">
        <v>51</v>
      </c>
      <c r="C1482" s="12" t="s">
        <v>668</v>
      </c>
      <c r="D1482" s="11">
        <v>205</v>
      </c>
      <c r="E1482" s="90" t="s">
        <v>710</v>
      </c>
      <c r="F1482" s="90" t="s">
        <v>638</v>
      </c>
      <c r="G1482" s="231">
        <v>3.76</v>
      </c>
      <c r="H1482" s="11">
        <v>13</v>
      </c>
    </row>
    <row r="1483" spans="1:10" x14ac:dyDescent="0.2">
      <c r="A1483" s="11" t="s">
        <v>665</v>
      </c>
      <c r="B1483" s="11" t="s">
        <v>51</v>
      </c>
      <c r="C1483" s="12" t="s">
        <v>668</v>
      </c>
      <c r="D1483" s="11">
        <v>206</v>
      </c>
      <c r="E1483" s="90" t="s">
        <v>11</v>
      </c>
      <c r="F1483" s="90" t="s">
        <v>638</v>
      </c>
      <c r="G1483" s="231">
        <v>1.26</v>
      </c>
      <c r="H1483" s="11">
        <v>13</v>
      </c>
    </row>
    <row r="1484" spans="1:10" x14ac:dyDescent="0.2">
      <c r="A1484" s="11" t="s">
        <v>665</v>
      </c>
      <c r="B1484" s="11" t="s">
        <v>51</v>
      </c>
      <c r="C1484" s="12" t="s">
        <v>668</v>
      </c>
      <c r="D1484" s="11">
        <v>207</v>
      </c>
      <c r="E1484" s="90" t="s">
        <v>1140</v>
      </c>
      <c r="F1484" s="90" t="s">
        <v>638</v>
      </c>
      <c r="G1484" s="231">
        <v>1.56</v>
      </c>
      <c r="H1484" s="11">
        <v>13</v>
      </c>
      <c r="I1484" s="14"/>
      <c r="J1484" s="15"/>
    </row>
    <row r="1485" spans="1:10" x14ac:dyDescent="0.2">
      <c r="A1485" s="11" t="s">
        <v>665</v>
      </c>
      <c r="B1485" s="11" t="s">
        <v>51</v>
      </c>
      <c r="C1485" s="12" t="s">
        <v>668</v>
      </c>
      <c r="D1485" s="11">
        <v>208</v>
      </c>
      <c r="E1485" s="90" t="s">
        <v>9</v>
      </c>
      <c r="F1485" s="90" t="s">
        <v>636</v>
      </c>
      <c r="G1485" s="231">
        <v>21.46</v>
      </c>
      <c r="H1485" s="11">
        <v>17</v>
      </c>
    </row>
    <row r="1486" spans="1:10" x14ac:dyDescent="0.2">
      <c r="A1486" s="11" t="s">
        <v>665</v>
      </c>
      <c r="B1486" s="11" t="s">
        <v>51</v>
      </c>
      <c r="C1486" s="12" t="s">
        <v>668</v>
      </c>
      <c r="D1486" s="11">
        <v>209</v>
      </c>
      <c r="E1486" s="90" t="s">
        <v>6</v>
      </c>
      <c r="F1486" s="90" t="s">
        <v>638</v>
      </c>
      <c r="G1486" s="231">
        <v>6.71</v>
      </c>
      <c r="H1486" s="11">
        <v>15</v>
      </c>
      <c r="I1486" s="14"/>
      <c r="J1486" s="15"/>
    </row>
    <row r="1487" spans="1:10" x14ac:dyDescent="0.2">
      <c r="A1487" s="11" t="s">
        <v>665</v>
      </c>
      <c r="B1487" s="11" t="s">
        <v>51</v>
      </c>
      <c r="C1487" s="12" t="s">
        <v>668</v>
      </c>
      <c r="D1487" s="11">
        <v>210</v>
      </c>
      <c r="E1487" s="90" t="s">
        <v>254</v>
      </c>
      <c r="F1487" s="90" t="s">
        <v>638</v>
      </c>
      <c r="G1487" s="231">
        <v>10.029999999999999</v>
      </c>
      <c r="H1487" s="11">
        <v>1</v>
      </c>
    </row>
    <row r="1488" spans="1:10" x14ac:dyDescent="0.2">
      <c r="A1488" s="11" t="s">
        <v>665</v>
      </c>
      <c r="B1488" s="11" t="s">
        <v>51</v>
      </c>
      <c r="C1488" s="12" t="s">
        <v>668</v>
      </c>
      <c r="D1488" s="11">
        <v>211</v>
      </c>
      <c r="E1488" s="90" t="s">
        <v>672</v>
      </c>
      <c r="F1488" s="90" t="s">
        <v>638</v>
      </c>
      <c r="G1488" s="231">
        <v>12.19</v>
      </c>
      <c r="H1488" s="11">
        <v>13</v>
      </c>
    </row>
    <row r="1489" spans="1:10" x14ac:dyDescent="0.2">
      <c r="A1489" s="11" t="s">
        <v>665</v>
      </c>
      <c r="B1489" s="11" t="s">
        <v>51</v>
      </c>
      <c r="C1489" s="12" t="s">
        <v>668</v>
      </c>
      <c r="D1489" s="11">
        <v>212</v>
      </c>
      <c r="E1489" s="90" t="s">
        <v>678</v>
      </c>
      <c r="F1489" s="90" t="s">
        <v>636</v>
      </c>
      <c r="G1489" s="231">
        <v>18.28</v>
      </c>
      <c r="H1489" s="11">
        <v>13</v>
      </c>
    </row>
    <row r="1490" spans="1:10" x14ac:dyDescent="0.2">
      <c r="A1490" s="11" t="s">
        <v>665</v>
      </c>
      <c r="B1490" s="11" t="s">
        <v>51</v>
      </c>
      <c r="C1490" s="12" t="s">
        <v>668</v>
      </c>
      <c r="D1490" s="11">
        <v>213</v>
      </c>
      <c r="E1490" s="90" t="s">
        <v>1105</v>
      </c>
      <c r="F1490" s="90" t="s">
        <v>636</v>
      </c>
      <c r="G1490" s="231">
        <v>28.3</v>
      </c>
      <c r="H1490" s="11">
        <v>4</v>
      </c>
    </row>
    <row r="1491" spans="1:10" x14ac:dyDescent="0.2">
      <c r="A1491" s="11" t="s">
        <v>665</v>
      </c>
      <c r="B1491" s="11" t="s">
        <v>51</v>
      </c>
      <c r="C1491" s="12" t="s">
        <v>668</v>
      </c>
      <c r="D1491" s="11">
        <v>214</v>
      </c>
      <c r="E1491" s="90" t="s">
        <v>122</v>
      </c>
      <c r="F1491" s="90" t="s">
        <v>636</v>
      </c>
      <c r="G1491" s="231">
        <v>20.25</v>
      </c>
      <c r="H1491" s="11">
        <v>4</v>
      </c>
    </row>
    <row r="1492" spans="1:10" x14ac:dyDescent="0.2">
      <c r="A1492" s="11" t="s">
        <v>665</v>
      </c>
      <c r="B1492" s="11" t="s">
        <v>51</v>
      </c>
      <c r="C1492" s="12" t="s">
        <v>668</v>
      </c>
      <c r="D1492" s="11">
        <v>215</v>
      </c>
      <c r="E1492" s="90" t="s">
        <v>330</v>
      </c>
      <c r="F1492" s="90" t="s">
        <v>636</v>
      </c>
      <c r="G1492" s="231">
        <v>16.649999999999999</v>
      </c>
      <c r="H1492" s="11">
        <v>15</v>
      </c>
    </row>
    <row r="1493" spans="1:10" x14ac:dyDescent="0.2">
      <c r="A1493" s="11" t="s">
        <v>665</v>
      </c>
      <c r="B1493" s="11" t="s">
        <v>51</v>
      </c>
      <c r="C1493" s="12" t="s">
        <v>668</v>
      </c>
      <c r="D1493" s="11">
        <v>216</v>
      </c>
      <c r="E1493" s="90" t="s">
        <v>338</v>
      </c>
      <c r="F1493" s="90" t="s">
        <v>636</v>
      </c>
      <c r="G1493" s="231">
        <v>18.87</v>
      </c>
      <c r="H1493" s="11">
        <v>15</v>
      </c>
    </row>
    <row r="1494" spans="1:10" x14ac:dyDescent="0.2">
      <c r="A1494" s="11" t="s">
        <v>665</v>
      </c>
      <c r="B1494" s="11" t="s">
        <v>51</v>
      </c>
      <c r="C1494" s="12" t="s">
        <v>668</v>
      </c>
      <c r="D1494" s="11">
        <v>217</v>
      </c>
      <c r="E1494" s="90" t="s">
        <v>338</v>
      </c>
      <c r="F1494" s="90" t="s">
        <v>636</v>
      </c>
      <c r="G1494" s="231">
        <v>28.86</v>
      </c>
      <c r="H1494" s="11">
        <v>15</v>
      </c>
    </row>
    <row r="1495" spans="1:10" x14ac:dyDescent="0.2">
      <c r="A1495" s="11" t="s">
        <v>665</v>
      </c>
      <c r="B1495" s="11" t="s">
        <v>51</v>
      </c>
      <c r="C1495" s="12" t="s">
        <v>668</v>
      </c>
      <c r="D1495" s="11">
        <v>219</v>
      </c>
      <c r="E1495" s="90" t="s">
        <v>338</v>
      </c>
      <c r="F1495" s="90" t="s">
        <v>636</v>
      </c>
      <c r="G1495" s="231">
        <v>32.06</v>
      </c>
      <c r="H1495" s="11">
        <v>15</v>
      </c>
    </row>
    <row r="1496" spans="1:10" x14ac:dyDescent="0.2">
      <c r="A1496" s="11" t="s">
        <v>665</v>
      </c>
      <c r="B1496" s="11" t="s">
        <v>51</v>
      </c>
      <c r="C1496" s="12" t="s">
        <v>668</v>
      </c>
      <c r="D1496" s="11">
        <v>220</v>
      </c>
      <c r="E1496" s="90" t="s">
        <v>1139</v>
      </c>
      <c r="F1496" s="90" t="s">
        <v>638</v>
      </c>
      <c r="G1496" s="231">
        <v>9.24</v>
      </c>
      <c r="H1496" s="11">
        <v>1</v>
      </c>
    </row>
    <row r="1497" spans="1:10" x14ac:dyDescent="0.2">
      <c r="A1497" s="11" t="s">
        <v>665</v>
      </c>
      <c r="B1497" s="11" t="s">
        <v>51</v>
      </c>
      <c r="C1497" s="12" t="s">
        <v>668</v>
      </c>
      <c r="D1497" s="11">
        <v>221</v>
      </c>
      <c r="E1497" s="90" t="s">
        <v>9</v>
      </c>
      <c r="F1497" s="90" t="s">
        <v>636</v>
      </c>
      <c r="G1497" s="231">
        <v>10.14</v>
      </c>
      <c r="H1497" s="11">
        <v>17</v>
      </c>
    </row>
    <row r="1498" spans="1:10" x14ac:dyDescent="0.2">
      <c r="A1498" s="11" t="s">
        <v>665</v>
      </c>
      <c r="B1498" s="11" t="s">
        <v>51</v>
      </c>
      <c r="C1498" s="12" t="s">
        <v>668</v>
      </c>
      <c r="D1498" s="11">
        <v>222</v>
      </c>
      <c r="E1498" s="90" t="s">
        <v>331</v>
      </c>
      <c r="F1498" s="90" t="s">
        <v>638</v>
      </c>
      <c r="G1498" s="231">
        <v>10.14</v>
      </c>
      <c r="H1498" s="11">
        <v>15</v>
      </c>
      <c r="I1498" s="14"/>
      <c r="J1498" s="15"/>
    </row>
    <row r="1499" spans="1:10" x14ac:dyDescent="0.2">
      <c r="A1499" s="11" t="s">
        <v>665</v>
      </c>
      <c r="B1499" s="11" t="s">
        <v>51</v>
      </c>
      <c r="C1499" s="12" t="s">
        <v>668</v>
      </c>
      <c r="D1499" s="11">
        <v>223</v>
      </c>
      <c r="E1499" s="90" t="s">
        <v>718</v>
      </c>
      <c r="F1499" s="90" t="s">
        <v>638</v>
      </c>
      <c r="G1499" s="231">
        <v>4.37</v>
      </c>
      <c r="H1499" s="11">
        <v>13</v>
      </c>
    </row>
    <row r="1500" spans="1:10" x14ac:dyDescent="0.2">
      <c r="A1500" s="11" t="s">
        <v>665</v>
      </c>
      <c r="B1500" s="11" t="s">
        <v>51</v>
      </c>
      <c r="C1500" s="12" t="s">
        <v>668</v>
      </c>
      <c r="D1500" s="11">
        <v>224</v>
      </c>
      <c r="E1500" s="90" t="s">
        <v>1081</v>
      </c>
      <c r="F1500" s="90" t="s">
        <v>638</v>
      </c>
      <c r="G1500" s="231">
        <v>1.47</v>
      </c>
      <c r="H1500" s="11">
        <v>13</v>
      </c>
    </row>
    <row r="1501" spans="1:10" x14ac:dyDescent="0.2">
      <c r="A1501" s="11" t="s">
        <v>665</v>
      </c>
      <c r="B1501" s="11" t="s">
        <v>51</v>
      </c>
      <c r="C1501" s="12" t="s">
        <v>668</v>
      </c>
      <c r="D1501" s="11">
        <v>225</v>
      </c>
      <c r="E1501" s="90" t="s">
        <v>1081</v>
      </c>
      <c r="F1501" s="90" t="s">
        <v>638</v>
      </c>
      <c r="G1501" s="231">
        <v>1.47</v>
      </c>
      <c r="H1501" s="11">
        <v>13</v>
      </c>
    </row>
    <row r="1502" spans="1:10" x14ac:dyDescent="0.2">
      <c r="A1502" s="11" t="s">
        <v>665</v>
      </c>
      <c r="B1502" s="11" t="s">
        <v>51</v>
      </c>
      <c r="C1502" s="12" t="s">
        <v>668</v>
      </c>
      <c r="D1502" s="11">
        <v>226</v>
      </c>
      <c r="E1502" s="90" t="s">
        <v>239</v>
      </c>
      <c r="F1502" s="90" t="s">
        <v>638</v>
      </c>
      <c r="G1502" s="231">
        <v>15.08</v>
      </c>
      <c r="H1502" s="11">
        <v>1</v>
      </c>
    </row>
    <row r="1503" spans="1:10" x14ac:dyDescent="0.2">
      <c r="A1503" s="11" t="s">
        <v>665</v>
      </c>
      <c r="B1503" s="11" t="s">
        <v>17</v>
      </c>
      <c r="C1503" s="12" t="s">
        <v>567</v>
      </c>
      <c r="D1503" s="11">
        <v>102</v>
      </c>
      <c r="E1503" s="90" t="s">
        <v>6</v>
      </c>
      <c r="F1503" s="90" t="s">
        <v>638</v>
      </c>
      <c r="G1503" s="231">
        <v>19.2</v>
      </c>
      <c r="H1503" s="11">
        <v>6</v>
      </c>
    </row>
    <row r="1504" spans="1:10" x14ac:dyDescent="0.2">
      <c r="A1504" s="11" t="s">
        <v>665</v>
      </c>
      <c r="B1504" s="11" t="s">
        <v>17</v>
      </c>
      <c r="C1504" s="12" t="s">
        <v>567</v>
      </c>
      <c r="D1504" s="11">
        <v>101</v>
      </c>
      <c r="E1504" s="90" t="s">
        <v>370</v>
      </c>
      <c r="F1504" s="90" t="s">
        <v>791</v>
      </c>
      <c r="G1504" s="231">
        <v>25.1</v>
      </c>
      <c r="H1504" s="11">
        <v>6</v>
      </c>
    </row>
    <row r="1505" spans="1:10" x14ac:dyDescent="0.2">
      <c r="A1505" s="11" t="s">
        <v>665</v>
      </c>
      <c r="B1505" s="11" t="s">
        <v>17</v>
      </c>
      <c r="C1505" s="12" t="s">
        <v>708</v>
      </c>
      <c r="D1505" s="11">
        <v>105</v>
      </c>
      <c r="E1505" s="90" t="s">
        <v>562</v>
      </c>
      <c r="F1505" s="90" t="s">
        <v>638</v>
      </c>
      <c r="G1505" s="231">
        <v>22.8</v>
      </c>
      <c r="H1505" s="11">
        <v>6</v>
      </c>
    </row>
    <row r="1506" spans="1:10" x14ac:dyDescent="0.2">
      <c r="A1506" s="11" t="s">
        <v>665</v>
      </c>
      <c r="B1506" s="11" t="s">
        <v>17</v>
      </c>
      <c r="C1506" s="12" t="s">
        <v>708</v>
      </c>
      <c r="D1506" s="11">
        <v>106</v>
      </c>
      <c r="E1506" s="90" t="s">
        <v>718</v>
      </c>
      <c r="F1506" s="90" t="s">
        <v>638</v>
      </c>
      <c r="G1506" s="231">
        <v>3</v>
      </c>
      <c r="H1506" s="11">
        <v>3</v>
      </c>
      <c r="I1506" s="14"/>
      <c r="J1506" s="15"/>
    </row>
    <row r="1507" spans="1:10" x14ac:dyDescent="0.2">
      <c r="A1507" s="11" t="s">
        <v>665</v>
      </c>
      <c r="B1507" s="11" t="s">
        <v>17</v>
      </c>
      <c r="C1507" s="12" t="s">
        <v>708</v>
      </c>
      <c r="D1507" s="11">
        <v>107</v>
      </c>
      <c r="E1507" s="90" t="s">
        <v>678</v>
      </c>
      <c r="F1507" s="90" t="s">
        <v>636</v>
      </c>
      <c r="G1507" s="231">
        <v>10</v>
      </c>
      <c r="H1507" s="11">
        <v>4</v>
      </c>
      <c r="I1507" s="14"/>
      <c r="J1507" s="15"/>
    </row>
    <row r="1508" spans="1:10" x14ac:dyDescent="0.2">
      <c r="A1508" s="11" t="s">
        <v>665</v>
      </c>
      <c r="B1508" s="11" t="s">
        <v>17</v>
      </c>
      <c r="C1508" s="12" t="s">
        <v>708</v>
      </c>
      <c r="D1508" s="11">
        <v>108</v>
      </c>
      <c r="E1508" s="90" t="s">
        <v>678</v>
      </c>
      <c r="F1508" s="90" t="s">
        <v>636</v>
      </c>
      <c r="G1508" s="231">
        <v>10</v>
      </c>
      <c r="H1508" s="11">
        <v>4</v>
      </c>
      <c r="I1508" s="14"/>
      <c r="J1508" s="15"/>
    </row>
    <row r="1509" spans="1:10" x14ac:dyDescent="0.2">
      <c r="A1509" s="11" t="s">
        <v>665</v>
      </c>
      <c r="B1509" s="11" t="s">
        <v>17</v>
      </c>
      <c r="C1509" s="12" t="s">
        <v>708</v>
      </c>
      <c r="D1509" s="11">
        <v>109</v>
      </c>
      <c r="E1509" s="90" t="s">
        <v>1110</v>
      </c>
      <c r="F1509" s="90" t="s">
        <v>636</v>
      </c>
      <c r="G1509" s="231">
        <v>10</v>
      </c>
      <c r="H1509" s="11">
        <v>4</v>
      </c>
      <c r="I1509" s="14"/>
      <c r="J1509" s="15"/>
    </row>
    <row r="1510" spans="1:10" x14ac:dyDescent="0.2">
      <c r="A1510" s="11" t="s">
        <v>665</v>
      </c>
      <c r="B1510" s="11" t="s">
        <v>17</v>
      </c>
      <c r="C1510" s="12" t="s">
        <v>708</v>
      </c>
      <c r="D1510" s="11">
        <v>110</v>
      </c>
      <c r="E1510" s="90" t="s">
        <v>9</v>
      </c>
      <c r="F1510" s="90" t="s">
        <v>636</v>
      </c>
      <c r="G1510" s="231">
        <v>30</v>
      </c>
      <c r="H1510" s="11">
        <v>17</v>
      </c>
      <c r="I1510" s="14"/>
      <c r="J1510" s="15"/>
    </row>
    <row r="1511" spans="1:10" x14ac:dyDescent="0.2">
      <c r="A1511" s="11" t="s">
        <v>665</v>
      </c>
      <c r="B1511" s="11" t="s">
        <v>17</v>
      </c>
      <c r="C1511" s="12" t="s">
        <v>708</v>
      </c>
      <c r="D1511" s="11">
        <v>111</v>
      </c>
      <c r="E1511" s="90" t="s">
        <v>364</v>
      </c>
      <c r="F1511" s="90" t="s">
        <v>636</v>
      </c>
      <c r="G1511" s="231">
        <v>16.399999999999999</v>
      </c>
      <c r="H1511" s="11">
        <v>3</v>
      </c>
      <c r="I1511" s="14"/>
      <c r="J1511" s="15"/>
    </row>
    <row r="1512" spans="1:10" x14ac:dyDescent="0.2">
      <c r="A1512" s="11" t="s">
        <v>665</v>
      </c>
      <c r="B1512" s="11" t="s">
        <v>17</v>
      </c>
      <c r="C1512" s="12" t="s">
        <v>708</v>
      </c>
      <c r="D1512" s="11">
        <v>112</v>
      </c>
      <c r="E1512" s="90" t="s">
        <v>1070</v>
      </c>
      <c r="F1512" s="90" t="s">
        <v>636</v>
      </c>
      <c r="G1512" s="231">
        <v>11.7</v>
      </c>
      <c r="H1512" s="11">
        <v>2</v>
      </c>
    </row>
    <row r="1513" spans="1:10" x14ac:dyDescent="0.2">
      <c r="A1513" s="11" t="s">
        <v>665</v>
      </c>
      <c r="B1513" s="11" t="s">
        <v>17</v>
      </c>
      <c r="C1513" s="12" t="s">
        <v>708</v>
      </c>
      <c r="D1513" s="11">
        <v>128</v>
      </c>
      <c r="E1513" s="90" t="s">
        <v>1081</v>
      </c>
      <c r="F1513" s="90" t="s">
        <v>636</v>
      </c>
      <c r="G1513" s="231">
        <v>1.5</v>
      </c>
      <c r="H1513" s="11">
        <v>2</v>
      </c>
    </row>
    <row r="1514" spans="1:10" x14ac:dyDescent="0.2">
      <c r="A1514" s="11" t="s">
        <v>780</v>
      </c>
      <c r="B1514" s="11" t="s">
        <v>17</v>
      </c>
      <c r="C1514" s="12" t="s">
        <v>689</v>
      </c>
      <c r="D1514" s="11">
        <v>1</v>
      </c>
      <c r="E1514" s="90" t="s">
        <v>711</v>
      </c>
      <c r="F1514" s="90" t="s">
        <v>638</v>
      </c>
      <c r="G1514" s="231">
        <v>4.46</v>
      </c>
      <c r="H1514" s="11">
        <v>3</v>
      </c>
    </row>
    <row r="1515" spans="1:10" x14ac:dyDescent="0.2">
      <c r="A1515" s="11" t="s">
        <v>780</v>
      </c>
      <c r="B1515" s="11" t="s">
        <v>17</v>
      </c>
      <c r="C1515" s="12" t="s">
        <v>689</v>
      </c>
      <c r="D1515" s="11">
        <v>2</v>
      </c>
      <c r="E1515" s="90" t="s">
        <v>1081</v>
      </c>
      <c r="F1515" s="90" t="s">
        <v>638</v>
      </c>
      <c r="G1515" s="231">
        <v>2.2799999999999998</v>
      </c>
      <c r="H1515" s="11">
        <v>2</v>
      </c>
    </row>
    <row r="1516" spans="1:10" x14ac:dyDescent="0.2">
      <c r="A1516" s="11" t="s">
        <v>780</v>
      </c>
      <c r="B1516" s="11" t="s">
        <v>17</v>
      </c>
      <c r="C1516" s="12" t="s">
        <v>689</v>
      </c>
      <c r="D1516" s="11">
        <v>3</v>
      </c>
      <c r="E1516" s="90" t="s">
        <v>1081</v>
      </c>
      <c r="F1516" s="90" t="s">
        <v>638</v>
      </c>
      <c r="G1516" s="231">
        <v>2.2799999999999998</v>
      </c>
      <c r="H1516" s="11">
        <v>2</v>
      </c>
      <c r="I1516" s="14"/>
      <c r="J1516" s="15"/>
    </row>
    <row r="1517" spans="1:10" x14ac:dyDescent="0.2">
      <c r="A1517" s="11" t="s">
        <v>780</v>
      </c>
      <c r="B1517" s="11" t="s">
        <v>17</v>
      </c>
      <c r="C1517" s="12" t="s">
        <v>689</v>
      </c>
      <c r="D1517" s="11">
        <v>4</v>
      </c>
      <c r="E1517" s="90" t="s">
        <v>737</v>
      </c>
      <c r="F1517" s="90" t="s">
        <v>636</v>
      </c>
      <c r="G1517" s="231">
        <v>6.57</v>
      </c>
      <c r="H1517" s="11">
        <v>2</v>
      </c>
      <c r="I1517" s="14"/>
      <c r="J1517" s="15"/>
    </row>
    <row r="1518" spans="1:10" x14ac:dyDescent="0.2">
      <c r="A1518" s="11" t="s">
        <v>780</v>
      </c>
      <c r="B1518" s="11" t="s">
        <v>17</v>
      </c>
      <c r="C1518" s="12" t="s">
        <v>689</v>
      </c>
      <c r="D1518" s="11">
        <v>5</v>
      </c>
      <c r="E1518" s="90" t="s">
        <v>738</v>
      </c>
      <c r="F1518" s="90" t="s">
        <v>636</v>
      </c>
      <c r="G1518" s="231">
        <v>4.6900000000000004</v>
      </c>
      <c r="H1518" s="11">
        <v>2</v>
      </c>
      <c r="I1518" s="14"/>
      <c r="J1518" s="15"/>
    </row>
    <row r="1519" spans="1:10" x14ac:dyDescent="0.2">
      <c r="A1519" s="11" t="s">
        <v>780</v>
      </c>
      <c r="B1519" s="11" t="s">
        <v>17</v>
      </c>
      <c r="C1519" s="12" t="s">
        <v>689</v>
      </c>
      <c r="D1519" s="11">
        <v>6</v>
      </c>
      <c r="E1519" s="90" t="s">
        <v>739</v>
      </c>
      <c r="F1519" s="90" t="s">
        <v>636</v>
      </c>
      <c r="G1519" s="231">
        <v>26.93</v>
      </c>
      <c r="H1519" s="11">
        <v>2</v>
      </c>
      <c r="I1519" s="14"/>
      <c r="J1519" s="15"/>
    </row>
    <row r="1520" spans="1:10" x14ac:dyDescent="0.2">
      <c r="A1520" s="11" t="s">
        <v>780</v>
      </c>
      <c r="B1520" s="11" t="s">
        <v>17</v>
      </c>
      <c r="C1520" s="12" t="s">
        <v>689</v>
      </c>
      <c r="D1520" s="11">
        <v>7</v>
      </c>
      <c r="E1520" s="90" t="s">
        <v>1155</v>
      </c>
      <c r="F1520" s="90" t="s">
        <v>636</v>
      </c>
      <c r="G1520" s="231">
        <v>3.17</v>
      </c>
      <c r="H1520" s="11">
        <v>2</v>
      </c>
    </row>
    <row r="1521" spans="1:10" x14ac:dyDescent="0.2">
      <c r="A1521" s="11" t="s">
        <v>780</v>
      </c>
      <c r="B1521" s="11" t="s">
        <v>17</v>
      </c>
      <c r="C1521" s="12" t="s">
        <v>689</v>
      </c>
      <c r="D1521" s="11">
        <v>8</v>
      </c>
      <c r="E1521" s="90" t="s">
        <v>11</v>
      </c>
      <c r="F1521" s="90" t="s">
        <v>636</v>
      </c>
      <c r="G1521" s="231">
        <v>1.66</v>
      </c>
      <c r="H1521" s="11">
        <v>13</v>
      </c>
    </row>
    <row r="1522" spans="1:10" x14ac:dyDescent="0.2">
      <c r="A1522" s="11" t="s">
        <v>780</v>
      </c>
      <c r="B1522" s="11" t="s">
        <v>17</v>
      </c>
      <c r="C1522" s="12" t="s">
        <v>689</v>
      </c>
      <c r="D1522" s="11">
        <v>9</v>
      </c>
      <c r="E1522" s="90" t="s">
        <v>743</v>
      </c>
      <c r="F1522" s="90" t="s">
        <v>638</v>
      </c>
      <c r="G1522" s="231">
        <v>2.97</v>
      </c>
      <c r="H1522" s="11">
        <v>2</v>
      </c>
    </row>
    <row r="1523" spans="1:10" x14ac:dyDescent="0.2">
      <c r="A1523" s="11" t="s">
        <v>780</v>
      </c>
      <c r="B1523" s="11" t="s">
        <v>17</v>
      </c>
      <c r="C1523" s="12" t="s">
        <v>689</v>
      </c>
      <c r="D1523" s="11">
        <v>10</v>
      </c>
      <c r="E1523" s="90" t="s">
        <v>6</v>
      </c>
      <c r="F1523" s="90" t="s">
        <v>636</v>
      </c>
      <c r="G1523" s="231">
        <v>13.03</v>
      </c>
      <c r="H1523" s="11">
        <v>6</v>
      </c>
    </row>
    <row r="1524" spans="1:10" x14ac:dyDescent="0.2">
      <c r="A1524" s="11" t="s">
        <v>780</v>
      </c>
      <c r="B1524" s="11" t="s">
        <v>17</v>
      </c>
      <c r="C1524" s="12" t="s">
        <v>689</v>
      </c>
      <c r="D1524" s="11">
        <v>11</v>
      </c>
      <c r="E1524" s="90" t="s">
        <v>25</v>
      </c>
      <c r="F1524" s="90" t="s">
        <v>636</v>
      </c>
      <c r="G1524" s="231">
        <v>10.07</v>
      </c>
      <c r="H1524" s="11">
        <v>4</v>
      </c>
    </row>
    <row r="1525" spans="1:10" x14ac:dyDescent="0.2">
      <c r="A1525" s="11" t="s">
        <v>780</v>
      </c>
      <c r="B1525" s="11" t="s">
        <v>17</v>
      </c>
      <c r="C1525" s="12" t="s">
        <v>689</v>
      </c>
      <c r="D1525" s="11">
        <v>12</v>
      </c>
      <c r="E1525" s="90" t="s">
        <v>25</v>
      </c>
      <c r="F1525" s="90" t="s">
        <v>636</v>
      </c>
      <c r="G1525" s="231">
        <v>16.22</v>
      </c>
      <c r="H1525" s="11">
        <v>4</v>
      </c>
      <c r="I1525" s="14"/>
      <c r="J1525" s="15"/>
    </row>
    <row r="1526" spans="1:10" x14ac:dyDescent="0.2">
      <c r="A1526" s="11" t="s">
        <v>780</v>
      </c>
      <c r="B1526" s="11" t="s">
        <v>17</v>
      </c>
      <c r="C1526" s="12" t="s">
        <v>689</v>
      </c>
      <c r="D1526" s="11">
        <v>13</v>
      </c>
      <c r="E1526" s="90" t="s">
        <v>25</v>
      </c>
      <c r="F1526" s="90" t="s">
        <v>636</v>
      </c>
      <c r="G1526" s="231">
        <v>10.08</v>
      </c>
      <c r="H1526" s="11">
        <v>4</v>
      </c>
    </row>
    <row r="1527" spans="1:10" x14ac:dyDescent="0.2">
      <c r="A1527" s="11" t="s">
        <v>780</v>
      </c>
      <c r="B1527" s="11" t="s">
        <v>17</v>
      </c>
      <c r="C1527" s="12" t="s">
        <v>689</v>
      </c>
      <c r="D1527" s="11">
        <v>14</v>
      </c>
      <c r="E1527" s="90" t="s">
        <v>370</v>
      </c>
      <c r="F1527" s="90" t="s">
        <v>798</v>
      </c>
      <c r="G1527" s="231">
        <v>10</v>
      </c>
      <c r="H1527" s="11">
        <v>6</v>
      </c>
    </row>
    <row r="1528" spans="1:10" x14ac:dyDescent="0.2">
      <c r="A1528" s="11" t="s">
        <v>780</v>
      </c>
      <c r="B1528" s="11" t="s">
        <v>17</v>
      </c>
      <c r="C1528" s="12" t="s">
        <v>689</v>
      </c>
      <c r="D1528" s="11">
        <v>15</v>
      </c>
      <c r="E1528" s="90" t="s">
        <v>1067</v>
      </c>
      <c r="F1528" s="90" t="s">
        <v>636</v>
      </c>
      <c r="G1528" s="231">
        <v>11.07</v>
      </c>
      <c r="H1528" s="11">
        <v>2</v>
      </c>
    </row>
    <row r="1529" spans="1:10" x14ac:dyDescent="0.2">
      <c r="A1529" s="11" t="s">
        <v>780</v>
      </c>
      <c r="B1529" s="11" t="s">
        <v>17</v>
      </c>
      <c r="C1529" s="12" t="s">
        <v>689</v>
      </c>
      <c r="D1529" s="11">
        <v>16</v>
      </c>
      <c r="E1529" s="90" t="s">
        <v>12</v>
      </c>
      <c r="F1529" s="90" t="s">
        <v>638</v>
      </c>
      <c r="G1529" s="231">
        <v>1.93</v>
      </c>
      <c r="H1529" s="11">
        <v>12</v>
      </c>
      <c r="I1529" s="14"/>
      <c r="J1529" s="15"/>
    </row>
    <row r="1530" spans="1:10" x14ac:dyDescent="0.2">
      <c r="A1530" s="11" t="s">
        <v>780</v>
      </c>
      <c r="B1530" s="11" t="s">
        <v>17</v>
      </c>
      <c r="C1530" s="12" t="s">
        <v>689</v>
      </c>
      <c r="D1530" s="11">
        <v>17</v>
      </c>
      <c r="E1530" s="90" t="s">
        <v>698</v>
      </c>
      <c r="F1530" s="90" t="s">
        <v>636</v>
      </c>
      <c r="G1530" s="231">
        <v>16.45</v>
      </c>
      <c r="H1530" s="11">
        <v>2</v>
      </c>
      <c r="I1530" s="14"/>
      <c r="J1530" s="15"/>
    </row>
    <row r="1531" spans="1:10" x14ac:dyDescent="0.2">
      <c r="A1531" s="11" t="s">
        <v>780</v>
      </c>
      <c r="B1531" s="11" t="s">
        <v>17</v>
      </c>
      <c r="C1531" s="12" t="s">
        <v>689</v>
      </c>
      <c r="D1531" s="11">
        <v>18</v>
      </c>
      <c r="E1531" s="90" t="s">
        <v>240</v>
      </c>
      <c r="F1531" s="90" t="s">
        <v>636</v>
      </c>
      <c r="G1531" s="231">
        <v>12.09</v>
      </c>
      <c r="H1531" s="11">
        <v>2</v>
      </c>
      <c r="I1531" s="14"/>
      <c r="J1531" s="15"/>
    </row>
    <row r="1532" spans="1:10" x14ac:dyDescent="0.2">
      <c r="A1532" s="11" t="s">
        <v>780</v>
      </c>
      <c r="B1532" s="11" t="s">
        <v>17</v>
      </c>
      <c r="C1532" s="12" t="s">
        <v>689</v>
      </c>
      <c r="D1532" s="11">
        <v>19</v>
      </c>
      <c r="E1532" s="90" t="s">
        <v>664</v>
      </c>
      <c r="F1532" s="90" t="s">
        <v>636</v>
      </c>
      <c r="G1532" s="231">
        <v>15.13</v>
      </c>
      <c r="H1532" s="11">
        <v>2</v>
      </c>
    </row>
    <row r="1533" spans="1:10" x14ac:dyDescent="0.2">
      <c r="A1533" s="11" t="s">
        <v>780</v>
      </c>
      <c r="B1533" s="11" t="s">
        <v>17</v>
      </c>
      <c r="C1533" s="12" t="s">
        <v>689</v>
      </c>
      <c r="D1533" s="11">
        <v>20</v>
      </c>
      <c r="E1533" s="90" t="s">
        <v>25</v>
      </c>
      <c r="F1533" s="90" t="s">
        <v>636</v>
      </c>
      <c r="G1533" s="231">
        <v>13.52</v>
      </c>
      <c r="H1533" s="11">
        <v>4</v>
      </c>
    </row>
    <row r="1534" spans="1:10" x14ac:dyDescent="0.2">
      <c r="A1534" s="11" t="s">
        <v>780</v>
      </c>
      <c r="B1534" s="11" t="s">
        <v>17</v>
      </c>
      <c r="C1534" s="12" t="s">
        <v>689</v>
      </c>
      <c r="D1534" s="11">
        <v>27</v>
      </c>
      <c r="E1534" s="90" t="s">
        <v>742</v>
      </c>
      <c r="F1534" s="90" t="s">
        <v>636</v>
      </c>
      <c r="G1534" s="231">
        <v>34.56</v>
      </c>
      <c r="H1534" s="11">
        <v>6</v>
      </c>
      <c r="I1534" s="14"/>
      <c r="J1534" s="15"/>
    </row>
    <row r="1535" spans="1:10" x14ac:dyDescent="0.2">
      <c r="A1535" s="11" t="s">
        <v>780</v>
      </c>
      <c r="B1535" s="11" t="s">
        <v>17</v>
      </c>
      <c r="C1535" s="12" t="s">
        <v>689</v>
      </c>
      <c r="D1535" s="11" t="s">
        <v>792</v>
      </c>
      <c r="E1535" s="90" t="s">
        <v>1085</v>
      </c>
      <c r="F1535" s="90" t="s">
        <v>638</v>
      </c>
      <c r="G1535" s="231">
        <v>1.48</v>
      </c>
      <c r="H1535" s="11">
        <v>13</v>
      </c>
    </row>
    <row r="1536" spans="1:10" x14ac:dyDescent="0.2">
      <c r="A1536" s="11" t="s">
        <v>780</v>
      </c>
      <c r="B1536" s="11" t="s">
        <v>17</v>
      </c>
      <c r="C1536" s="12" t="s">
        <v>689</v>
      </c>
      <c r="D1536" s="11" t="s">
        <v>793</v>
      </c>
      <c r="E1536" s="90" t="s">
        <v>794</v>
      </c>
      <c r="F1536" s="90" t="s">
        <v>638</v>
      </c>
      <c r="G1536" s="231">
        <v>1.45</v>
      </c>
      <c r="H1536" s="11">
        <v>13</v>
      </c>
    </row>
    <row r="1537" spans="1:8" x14ac:dyDescent="0.2">
      <c r="A1537" s="11" t="s">
        <v>780</v>
      </c>
      <c r="B1537" s="11" t="s">
        <v>17</v>
      </c>
      <c r="C1537" s="12" t="s">
        <v>689</v>
      </c>
      <c r="D1537" s="11" t="s">
        <v>795</v>
      </c>
      <c r="E1537" s="90" t="s">
        <v>8</v>
      </c>
      <c r="F1537" s="90" t="s">
        <v>638</v>
      </c>
      <c r="G1537" s="231">
        <v>1.71</v>
      </c>
      <c r="H1537" s="11">
        <v>13</v>
      </c>
    </row>
    <row r="1538" spans="1:8" x14ac:dyDescent="0.2">
      <c r="A1538" s="11" t="s">
        <v>780</v>
      </c>
      <c r="B1538" s="11" t="s">
        <v>5</v>
      </c>
      <c r="C1538" s="12" t="s">
        <v>689</v>
      </c>
      <c r="D1538" s="11">
        <v>21</v>
      </c>
      <c r="E1538" s="90" t="s">
        <v>6</v>
      </c>
      <c r="F1538" s="90" t="s">
        <v>638</v>
      </c>
      <c r="G1538" s="231">
        <v>8.1199999999999992</v>
      </c>
      <c r="H1538" s="11">
        <v>6</v>
      </c>
    </row>
    <row r="1539" spans="1:8" x14ac:dyDescent="0.2">
      <c r="A1539" s="11" t="s">
        <v>780</v>
      </c>
      <c r="B1539" s="11" t="s">
        <v>5</v>
      </c>
      <c r="C1539" s="12" t="s">
        <v>689</v>
      </c>
      <c r="D1539" s="11">
        <v>22</v>
      </c>
      <c r="E1539" s="90" t="s">
        <v>9</v>
      </c>
      <c r="F1539" s="90" t="s">
        <v>638</v>
      </c>
      <c r="G1539" s="231">
        <v>14</v>
      </c>
      <c r="H1539" s="11">
        <v>9</v>
      </c>
    </row>
    <row r="1540" spans="1:8" x14ac:dyDescent="0.2">
      <c r="A1540" s="11" t="s">
        <v>780</v>
      </c>
      <c r="B1540" s="11" t="s">
        <v>5</v>
      </c>
      <c r="C1540" s="12" t="s">
        <v>689</v>
      </c>
      <c r="D1540" s="11">
        <v>23</v>
      </c>
      <c r="E1540" s="90" t="s">
        <v>9</v>
      </c>
      <c r="F1540" s="90" t="s">
        <v>638</v>
      </c>
      <c r="G1540" s="231">
        <v>10</v>
      </c>
      <c r="H1540" s="11">
        <v>17</v>
      </c>
    </row>
    <row r="1541" spans="1:8" x14ac:dyDescent="0.2">
      <c r="A1541" s="11" t="s">
        <v>780</v>
      </c>
      <c r="B1541" s="11" t="s">
        <v>5</v>
      </c>
      <c r="C1541" s="12" t="s">
        <v>689</v>
      </c>
      <c r="D1541" s="11">
        <v>24</v>
      </c>
      <c r="E1541" s="90" t="s">
        <v>740</v>
      </c>
      <c r="F1541" s="90" t="s">
        <v>636</v>
      </c>
      <c r="G1541" s="231">
        <v>14.5</v>
      </c>
      <c r="H1541" s="11">
        <v>13</v>
      </c>
    </row>
    <row r="1542" spans="1:8" x14ac:dyDescent="0.2">
      <c r="A1542" s="11" t="s">
        <v>780</v>
      </c>
      <c r="B1542" s="11" t="s">
        <v>5</v>
      </c>
      <c r="C1542" s="12" t="s">
        <v>689</v>
      </c>
      <c r="D1542" s="11" t="s">
        <v>741</v>
      </c>
      <c r="E1542" s="90" t="s">
        <v>11</v>
      </c>
      <c r="F1542" s="90" t="s">
        <v>638</v>
      </c>
      <c r="G1542" s="231">
        <v>5.5</v>
      </c>
      <c r="H1542" s="11">
        <v>13</v>
      </c>
    </row>
    <row r="1543" spans="1:8" x14ac:dyDescent="0.2">
      <c r="A1543" s="11" t="s">
        <v>780</v>
      </c>
      <c r="B1543" s="11" t="s">
        <v>5</v>
      </c>
      <c r="C1543" s="12" t="s">
        <v>689</v>
      </c>
      <c r="D1543" s="11" t="s">
        <v>796</v>
      </c>
      <c r="E1543" s="90" t="s">
        <v>794</v>
      </c>
      <c r="F1543" s="90" t="s">
        <v>638</v>
      </c>
      <c r="G1543" s="231">
        <v>1.75</v>
      </c>
      <c r="H1543" s="11">
        <v>13</v>
      </c>
    </row>
    <row r="1544" spans="1:8" x14ac:dyDescent="0.2">
      <c r="A1544" s="11" t="s">
        <v>780</v>
      </c>
      <c r="B1544" s="11" t="s">
        <v>5</v>
      </c>
      <c r="C1544" s="12" t="s">
        <v>689</v>
      </c>
      <c r="D1544" s="11" t="s">
        <v>797</v>
      </c>
      <c r="E1544" s="90" t="s">
        <v>8</v>
      </c>
      <c r="F1544" s="90" t="s">
        <v>638</v>
      </c>
      <c r="G1544" s="231">
        <v>2.29</v>
      </c>
      <c r="H1544" s="11">
        <v>13</v>
      </c>
    </row>
    <row r="1545" spans="1:8" x14ac:dyDescent="0.2">
      <c r="A1545" s="11" t="s">
        <v>780</v>
      </c>
      <c r="B1545" s="11" t="s">
        <v>5</v>
      </c>
      <c r="C1545" s="12" t="s">
        <v>689</v>
      </c>
      <c r="D1545" s="11">
        <v>25</v>
      </c>
      <c r="E1545" s="90" t="s">
        <v>12</v>
      </c>
      <c r="F1545" s="90" t="s">
        <v>638</v>
      </c>
      <c r="G1545" s="231">
        <v>1.8</v>
      </c>
      <c r="H1545" s="11">
        <v>12</v>
      </c>
    </row>
    <row r="1546" spans="1:8" x14ac:dyDescent="0.2">
      <c r="A1546" s="11" t="s">
        <v>780</v>
      </c>
      <c r="B1546" s="11" t="s">
        <v>5</v>
      </c>
      <c r="C1546" s="12" t="s">
        <v>689</v>
      </c>
      <c r="D1546" s="11">
        <v>26</v>
      </c>
      <c r="E1546" s="90" t="s">
        <v>6</v>
      </c>
      <c r="F1546" s="90" t="s">
        <v>638</v>
      </c>
      <c r="G1546" s="231">
        <v>7</v>
      </c>
      <c r="H1546" s="11">
        <v>17</v>
      </c>
    </row>
    <row r="1547" spans="1:8" x14ac:dyDescent="0.2">
      <c r="A1547" s="11" t="s">
        <v>656</v>
      </c>
      <c r="B1547" s="11" t="s">
        <v>660</v>
      </c>
      <c r="C1547" s="12" t="s">
        <v>634</v>
      </c>
      <c r="D1547" s="11">
        <v>237</v>
      </c>
      <c r="E1547" s="90" t="s">
        <v>9</v>
      </c>
      <c r="F1547" s="90" t="s">
        <v>636</v>
      </c>
      <c r="G1547" s="231">
        <v>15</v>
      </c>
      <c r="H1547" s="11">
        <v>17</v>
      </c>
    </row>
    <row r="1548" spans="1:8" x14ac:dyDescent="0.2">
      <c r="A1548" s="11" t="s">
        <v>656</v>
      </c>
      <c r="B1548" s="11" t="s">
        <v>5</v>
      </c>
      <c r="C1548" s="97" t="s">
        <v>855</v>
      </c>
      <c r="D1548" s="11" t="s">
        <v>802</v>
      </c>
      <c r="E1548" s="12" t="s">
        <v>856</v>
      </c>
      <c r="F1548" s="100" t="s">
        <v>803</v>
      </c>
      <c r="G1548" s="104">
        <v>34.659999999999997</v>
      </c>
      <c r="H1548" s="96">
        <v>4</v>
      </c>
    </row>
    <row r="1549" spans="1:8" x14ac:dyDescent="0.2">
      <c r="A1549" s="11" t="s">
        <v>656</v>
      </c>
      <c r="B1549" s="11" t="s">
        <v>5</v>
      </c>
      <c r="C1549" s="97" t="s">
        <v>855</v>
      </c>
      <c r="D1549" s="11" t="s">
        <v>804</v>
      </c>
      <c r="E1549" s="12" t="s">
        <v>10</v>
      </c>
      <c r="F1549" s="100" t="s">
        <v>817</v>
      </c>
      <c r="G1549" s="104">
        <v>36.92</v>
      </c>
      <c r="H1549" s="96">
        <v>13</v>
      </c>
    </row>
    <row r="1550" spans="1:8" x14ac:dyDescent="0.2">
      <c r="A1550" s="11" t="s">
        <v>656</v>
      </c>
      <c r="B1550" s="11" t="s">
        <v>5</v>
      </c>
      <c r="C1550" s="97" t="s">
        <v>855</v>
      </c>
      <c r="D1550" s="11" t="s">
        <v>805</v>
      </c>
      <c r="E1550" s="12" t="s">
        <v>857</v>
      </c>
      <c r="F1550" s="100" t="s">
        <v>806</v>
      </c>
      <c r="G1550" s="104">
        <v>16.89</v>
      </c>
      <c r="H1550" s="96">
        <v>4</v>
      </c>
    </row>
    <row r="1551" spans="1:8" x14ac:dyDescent="0.2">
      <c r="A1551" s="11" t="s">
        <v>656</v>
      </c>
      <c r="B1551" s="11" t="s">
        <v>5</v>
      </c>
      <c r="C1551" s="97" t="s">
        <v>855</v>
      </c>
      <c r="D1551" s="11" t="s">
        <v>807</v>
      </c>
      <c r="E1551" s="12" t="s">
        <v>235</v>
      </c>
      <c r="F1551" s="100" t="s">
        <v>808</v>
      </c>
      <c r="G1551" s="104">
        <v>7.11</v>
      </c>
      <c r="H1551" s="96">
        <v>6</v>
      </c>
    </row>
    <row r="1552" spans="1:8" x14ac:dyDescent="0.2">
      <c r="A1552" s="11" t="s">
        <v>656</v>
      </c>
      <c r="B1552" s="11" t="s">
        <v>5</v>
      </c>
      <c r="C1552" s="97" t="s">
        <v>855</v>
      </c>
      <c r="D1552" s="11" t="s">
        <v>809</v>
      </c>
      <c r="E1552" s="12" t="s">
        <v>272</v>
      </c>
      <c r="F1552" s="100" t="s">
        <v>1170</v>
      </c>
      <c r="G1552" s="104">
        <v>25.32</v>
      </c>
      <c r="H1552" s="96">
        <v>4</v>
      </c>
    </row>
    <row r="1553" spans="1:8" x14ac:dyDescent="0.2">
      <c r="A1553" s="11" t="s">
        <v>656</v>
      </c>
      <c r="B1553" s="11" t="s">
        <v>5</v>
      </c>
      <c r="C1553" s="97" t="s">
        <v>855</v>
      </c>
      <c r="D1553" s="11" t="s">
        <v>810</v>
      </c>
      <c r="E1553" s="12" t="s">
        <v>241</v>
      </c>
      <c r="F1553" s="100" t="s">
        <v>1165</v>
      </c>
      <c r="G1553" s="104">
        <v>23.23</v>
      </c>
      <c r="H1553" s="96">
        <v>4</v>
      </c>
    </row>
    <row r="1554" spans="1:8" x14ac:dyDescent="0.2">
      <c r="A1554" s="11" t="s">
        <v>656</v>
      </c>
      <c r="B1554" s="11" t="s">
        <v>5</v>
      </c>
      <c r="C1554" s="97" t="s">
        <v>855</v>
      </c>
      <c r="D1554" s="11" t="s">
        <v>811</v>
      </c>
      <c r="E1554" s="90" t="s">
        <v>6</v>
      </c>
      <c r="F1554" s="100" t="s">
        <v>1164</v>
      </c>
      <c r="G1554" s="104">
        <v>32.520000000000003</v>
      </c>
      <c r="H1554" s="96">
        <v>6</v>
      </c>
    </row>
    <row r="1555" spans="1:8" x14ac:dyDescent="0.2">
      <c r="A1555" s="11" t="s">
        <v>656</v>
      </c>
      <c r="B1555" s="11" t="s">
        <v>5</v>
      </c>
      <c r="C1555" s="97" t="s">
        <v>855</v>
      </c>
      <c r="D1555" s="11" t="s">
        <v>812</v>
      </c>
      <c r="E1555" s="97" t="s">
        <v>325</v>
      </c>
      <c r="F1555" s="100" t="s">
        <v>806</v>
      </c>
      <c r="G1555" s="104">
        <v>3.67</v>
      </c>
      <c r="H1555" s="96">
        <v>6</v>
      </c>
    </row>
    <row r="1556" spans="1:8" x14ac:dyDescent="0.2">
      <c r="A1556" s="11" t="s">
        <v>656</v>
      </c>
      <c r="B1556" s="11" t="s">
        <v>5</v>
      </c>
      <c r="C1556" s="97" t="s">
        <v>855</v>
      </c>
      <c r="D1556" s="11" t="s">
        <v>813</v>
      </c>
      <c r="E1556" s="97" t="s">
        <v>1141</v>
      </c>
      <c r="F1556" s="100" t="s">
        <v>806</v>
      </c>
      <c r="G1556" s="104">
        <v>3.79</v>
      </c>
      <c r="H1556" s="96">
        <v>6</v>
      </c>
    </row>
    <row r="1557" spans="1:8" x14ac:dyDescent="0.2">
      <c r="A1557" s="11" t="s">
        <v>656</v>
      </c>
      <c r="B1557" s="11" t="s">
        <v>5</v>
      </c>
      <c r="C1557" s="97" t="s">
        <v>855</v>
      </c>
      <c r="D1557" s="11" t="s">
        <v>814</v>
      </c>
      <c r="E1557" s="97" t="s">
        <v>325</v>
      </c>
      <c r="F1557" s="100" t="s">
        <v>806</v>
      </c>
      <c r="G1557" s="104">
        <v>3.72</v>
      </c>
      <c r="H1557" s="96">
        <v>6</v>
      </c>
    </row>
    <row r="1558" spans="1:8" x14ac:dyDescent="0.2">
      <c r="A1558" s="11" t="s">
        <v>656</v>
      </c>
      <c r="B1558" s="11" t="s">
        <v>5</v>
      </c>
      <c r="C1558" s="97" t="s">
        <v>855</v>
      </c>
      <c r="D1558" s="11" t="s">
        <v>815</v>
      </c>
      <c r="E1558" s="12" t="s">
        <v>1142</v>
      </c>
      <c r="F1558" s="100" t="s">
        <v>806</v>
      </c>
      <c r="G1558" s="104">
        <v>3.58</v>
      </c>
      <c r="H1558" s="96">
        <v>6</v>
      </c>
    </row>
    <row r="1559" spans="1:8" x14ac:dyDescent="0.2">
      <c r="A1559" s="11" t="s">
        <v>656</v>
      </c>
      <c r="B1559" s="11" t="s">
        <v>5</v>
      </c>
      <c r="C1559" s="97" t="s">
        <v>855</v>
      </c>
      <c r="D1559" s="11" t="s">
        <v>816</v>
      </c>
      <c r="E1559" s="12" t="s">
        <v>858</v>
      </c>
      <c r="F1559" s="100" t="s">
        <v>817</v>
      </c>
      <c r="G1559" s="104">
        <v>11.86</v>
      </c>
      <c r="H1559" s="96">
        <v>17</v>
      </c>
    </row>
    <row r="1560" spans="1:8" x14ac:dyDescent="0.2">
      <c r="A1560" s="11" t="s">
        <v>656</v>
      </c>
      <c r="B1560" s="11" t="s">
        <v>5</v>
      </c>
      <c r="C1560" s="97" t="s">
        <v>855</v>
      </c>
      <c r="D1560" s="11" t="s">
        <v>818</v>
      </c>
      <c r="E1560" s="12" t="s">
        <v>9</v>
      </c>
      <c r="F1560" s="90" t="s">
        <v>638</v>
      </c>
      <c r="G1560" s="104">
        <v>23.69</v>
      </c>
      <c r="H1560" s="96">
        <v>17</v>
      </c>
    </row>
    <row r="1561" spans="1:8" x14ac:dyDescent="0.2">
      <c r="A1561" s="11" t="s">
        <v>656</v>
      </c>
      <c r="B1561" s="11" t="s">
        <v>5</v>
      </c>
      <c r="C1561" s="97" t="s">
        <v>855</v>
      </c>
      <c r="D1561" s="11" t="s">
        <v>819</v>
      </c>
      <c r="E1561" s="12" t="s">
        <v>859</v>
      </c>
      <c r="F1561" s="90" t="s">
        <v>638</v>
      </c>
      <c r="G1561" s="104">
        <v>27.16</v>
      </c>
      <c r="H1561" s="96">
        <v>17</v>
      </c>
    </row>
    <row r="1562" spans="1:8" x14ac:dyDescent="0.2">
      <c r="A1562" s="11" t="s">
        <v>656</v>
      </c>
      <c r="B1562" s="11" t="s">
        <v>5</v>
      </c>
      <c r="C1562" s="97" t="s">
        <v>855</v>
      </c>
      <c r="D1562" s="11" t="s">
        <v>820</v>
      </c>
      <c r="E1562" s="12" t="s">
        <v>370</v>
      </c>
      <c r="F1562" s="90" t="s">
        <v>638</v>
      </c>
      <c r="G1562" s="104">
        <v>26</v>
      </c>
      <c r="H1562" s="96">
        <v>6</v>
      </c>
    </row>
    <row r="1563" spans="1:8" x14ac:dyDescent="0.2">
      <c r="A1563" s="11" t="s">
        <v>656</v>
      </c>
      <c r="B1563" s="11" t="s">
        <v>5</v>
      </c>
      <c r="C1563" s="97" t="s">
        <v>855</v>
      </c>
      <c r="D1563" s="11" t="s">
        <v>821</v>
      </c>
      <c r="E1563" s="12" t="s">
        <v>860</v>
      </c>
      <c r="F1563" s="90" t="s">
        <v>638</v>
      </c>
      <c r="G1563" s="104">
        <v>42.48</v>
      </c>
      <c r="H1563" s="96">
        <v>6</v>
      </c>
    </row>
    <row r="1564" spans="1:8" x14ac:dyDescent="0.2">
      <c r="A1564" s="11" t="s">
        <v>656</v>
      </c>
      <c r="B1564" s="11" t="s">
        <v>5</v>
      </c>
      <c r="C1564" s="97" t="s">
        <v>855</v>
      </c>
      <c r="D1564" s="11" t="s">
        <v>822</v>
      </c>
      <c r="E1564" s="90" t="s">
        <v>6</v>
      </c>
      <c r="F1564" s="100" t="s">
        <v>1169</v>
      </c>
      <c r="G1564" s="104">
        <v>16.89</v>
      </c>
      <c r="H1564" s="96">
        <v>6</v>
      </c>
    </row>
    <row r="1565" spans="1:8" x14ac:dyDescent="0.2">
      <c r="A1565" s="11" t="s">
        <v>656</v>
      </c>
      <c r="B1565" s="11" t="s">
        <v>17</v>
      </c>
      <c r="C1565" s="97" t="s">
        <v>855</v>
      </c>
      <c r="D1565" s="11" t="s">
        <v>823</v>
      </c>
      <c r="E1565" s="12" t="s">
        <v>824</v>
      </c>
      <c r="F1565" s="100" t="s">
        <v>808</v>
      </c>
      <c r="G1565" s="104">
        <v>6.42</v>
      </c>
      <c r="H1565" s="96">
        <v>6</v>
      </c>
    </row>
    <row r="1566" spans="1:8" x14ac:dyDescent="0.2">
      <c r="A1566" s="11" t="s">
        <v>656</v>
      </c>
      <c r="B1566" s="11" t="s">
        <v>17</v>
      </c>
      <c r="C1566" s="97" t="s">
        <v>855</v>
      </c>
      <c r="D1566" s="11" t="s">
        <v>825</v>
      </c>
      <c r="E1566" s="12" t="s">
        <v>9</v>
      </c>
      <c r="F1566" s="90" t="s">
        <v>638</v>
      </c>
      <c r="G1566" s="104">
        <v>46.89</v>
      </c>
      <c r="H1566" s="96">
        <v>6</v>
      </c>
    </row>
    <row r="1567" spans="1:8" x14ac:dyDescent="0.2">
      <c r="A1567" s="11" t="s">
        <v>656</v>
      </c>
      <c r="B1567" s="11" t="s">
        <v>17</v>
      </c>
      <c r="C1567" s="97" t="s">
        <v>855</v>
      </c>
      <c r="D1567" s="11" t="s">
        <v>826</v>
      </c>
      <c r="E1567" s="12" t="s">
        <v>827</v>
      </c>
      <c r="F1567" s="90" t="s">
        <v>638</v>
      </c>
      <c r="G1567" s="104">
        <v>11.85</v>
      </c>
      <c r="H1567" s="96">
        <v>6</v>
      </c>
    </row>
    <row r="1568" spans="1:8" x14ac:dyDescent="0.2">
      <c r="A1568" s="11" t="s">
        <v>656</v>
      </c>
      <c r="B1568" s="11" t="s">
        <v>17</v>
      </c>
      <c r="C1568" s="97" t="s">
        <v>855</v>
      </c>
      <c r="D1568" s="11" t="s">
        <v>828</v>
      </c>
      <c r="E1568" s="12" t="s">
        <v>861</v>
      </c>
      <c r="F1568" s="90" t="s">
        <v>638</v>
      </c>
      <c r="G1568" s="104">
        <v>12.15</v>
      </c>
      <c r="H1568" s="96">
        <v>1</v>
      </c>
    </row>
    <row r="1569" spans="1:8" x14ac:dyDescent="0.2">
      <c r="A1569" s="11" t="s">
        <v>656</v>
      </c>
      <c r="B1569" s="11" t="s">
        <v>17</v>
      </c>
      <c r="C1569" s="97" t="s">
        <v>855</v>
      </c>
      <c r="D1569" s="11" t="s">
        <v>829</v>
      </c>
      <c r="E1569" s="12" t="s">
        <v>265</v>
      </c>
      <c r="F1569" s="100" t="s">
        <v>806</v>
      </c>
      <c r="G1569" s="104">
        <v>3.6</v>
      </c>
      <c r="H1569" s="96">
        <v>1</v>
      </c>
    </row>
    <row r="1570" spans="1:8" x14ac:dyDescent="0.2">
      <c r="A1570" s="11" t="s">
        <v>656</v>
      </c>
      <c r="B1570" s="11" t="s">
        <v>17</v>
      </c>
      <c r="C1570" s="97" t="s">
        <v>855</v>
      </c>
      <c r="D1570" s="11" t="s">
        <v>830</v>
      </c>
      <c r="E1570" s="12" t="s">
        <v>265</v>
      </c>
      <c r="F1570" s="100" t="s">
        <v>806</v>
      </c>
      <c r="G1570" s="104">
        <v>3.68</v>
      </c>
      <c r="H1570" s="96">
        <v>1</v>
      </c>
    </row>
    <row r="1571" spans="1:8" x14ac:dyDescent="0.2">
      <c r="A1571" s="11" t="s">
        <v>656</v>
      </c>
      <c r="B1571" s="11" t="s">
        <v>17</v>
      </c>
      <c r="C1571" s="97" t="s">
        <v>855</v>
      </c>
      <c r="D1571" s="11" t="s">
        <v>831</v>
      </c>
      <c r="E1571" s="12" t="s">
        <v>861</v>
      </c>
      <c r="F1571" s="100" t="s">
        <v>806</v>
      </c>
      <c r="G1571" s="104">
        <v>11.84</v>
      </c>
      <c r="H1571" s="96">
        <v>1</v>
      </c>
    </row>
    <row r="1572" spans="1:8" x14ac:dyDescent="0.2">
      <c r="A1572" s="11" t="s">
        <v>656</v>
      </c>
      <c r="B1572" s="11" t="s">
        <v>17</v>
      </c>
      <c r="C1572" s="97" t="s">
        <v>855</v>
      </c>
      <c r="D1572" s="11" t="s">
        <v>832</v>
      </c>
      <c r="E1572" s="12" t="s">
        <v>127</v>
      </c>
      <c r="F1572" s="100" t="s">
        <v>806</v>
      </c>
      <c r="G1572" s="104">
        <v>6.17</v>
      </c>
      <c r="H1572" s="96">
        <v>1</v>
      </c>
    </row>
    <row r="1573" spans="1:8" x14ac:dyDescent="0.2">
      <c r="A1573" s="11" t="s">
        <v>656</v>
      </c>
      <c r="B1573" s="11" t="s">
        <v>17</v>
      </c>
      <c r="C1573" s="97" t="s">
        <v>855</v>
      </c>
      <c r="D1573" s="11" t="s">
        <v>833</v>
      </c>
      <c r="E1573" s="12" t="s">
        <v>265</v>
      </c>
      <c r="F1573" s="100" t="s">
        <v>806</v>
      </c>
      <c r="G1573" s="104">
        <v>3.98</v>
      </c>
      <c r="H1573" s="96">
        <v>1</v>
      </c>
    </row>
    <row r="1574" spans="1:8" x14ac:dyDescent="0.2">
      <c r="A1574" s="11" t="s">
        <v>656</v>
      </c>
      <c r="B1574" s="11" t="s">
        <v>17</v>
      </c>
      <c r="C1574" s="97" t="s">
        <v>855</v>
      </c>
      <c r="D1574" s="11" t="s">
        <v>834</v>
      </c>
      <c r="E1574" s="12" t="s">
        <v>265</v>
      </c>
      <c r="F1574" s="100" t="s">
        <v>806</v>
      </c>
      <c r="G1574" s="104">
        <v>2.56</v>
      </c>
      <c r="H1574" s="96">
        <v>1</v>
      </c>
    </row>
    <row r="1575" spans="1:8" x14ac:dyDescent="0.2">
      <c r="A1575" s="11" t="s">
        <v>656</v>
      </c>
      <c r="B1575" s="11" t="s">
        <v>17</v>
      </c>
      <c r="C1575" s="97" t="s">
        <v>855</v>
      </c>
      <c r="D1575" s="11" t="s">
        <v>835</v>
      </c>
      <c r="E1575" s="12" t="s">
        <v>836</v>
      </c>
      <c r="F1575" s="100" t="s">
        <v>806</v>
      </c>
      <c r="G1575" s="104">
        <v>18.61</v>
      </c>
      <c r="H1575" s="96">
        <v>4</v>
      </c>
    </row>
    <row r="1576" spans="1:8" x14ac:dyDescent="0.2">
      <c r="A1576" s="11" t="s">
        <v>656</v>
      </c>
      <c r="B1576" s="11" t="s">
        <v>17</v>
      </c>
      <c r="C1576" s="97" t="s">
        <v>855</v>
      </c>
      <c r="D1576" s="11" t="s">
        <v>837</v>
      </c>
      <c r="E1576" s="12" t="s">
        <v>11</v>
      </c>
      <c r="F1576" s="100" t="s">
        <v>806</v>
      </c>
      <c r="G1576" s="104">
        <v>1.9</v>
      </c>
      <c r="H1576" s="96">
        <v>13</v>
      </c>
    </row>
    <row r="1577" spans="1:8" x14ac:dyDescent="0.2">
      <c r="A1577" s="11" t="s">
        <v>656</v>
      </c>
      <c r="B1577" s="11" t="s">
        <v>17</v>
      </c>
      <c r="C1577" s="97" t="s">
        <v>855</v>
      </c>
      <c r="D1577" s="11" t="s">
        <v>838</v>
      </c>
      <c r="E1577" s="12" t="s">
        <v>9</v>
      </c>
      <c r="F1577" s="100" t="s">
        <v>806</v>
      </c>
      <c r="G1577" s="104">
        <v>24.6</v>
      </c>
      <c r="H1577" s="96">
        <v>4</v>
      </c>
    </row>
    <row r="1578" spans="1:8" x14ac:dyDescent="0.2">
      <c r="A1578" s="11" t="s">
        <v>656</v>
      </c>
      <c r="B1578" s="11" t="s">
        <v>17</v>
      </c>
      <c r="C1578" s="97" t="s">
        <v>855</v>
      </c>
      <c r="D1578" s="11" t="s">
        <v>839</v>
      </c>
      <c r="E1578" s="12" t="s">
        <v>1132</v>
      </c>
      <c r="F1578" s="90" t="s">
        <v>638</v>
      </c>
      <c r="G1578" s="104">
        <v>7.68</v>
      </c>
      <c r="H1578" s="96">
        <v>4</v>
      </c>
    </row>
    <row r="1579" spans="1:8" ht="25.5" x14ac:dyDescent="0.2">
      <c r="A1579" s="11" t="s">
        <v>656</v>
      </c>
      <c r="B1579" s="11" t="s">
        <v>17</v>
      </c>
      <c r="C1579" s="97" t="s">
        <v>855</v>
      </c>
      <c r="D1579" s="11" t="s">
        <v>840</v>
      </c>
      <c r="E1579" s="12" t="s">
        <v>841</v>
      </c>
      <c r="F1579" s="230" t="s">
        <v>1166</v>
      </c>
      <c r="G1579" s="104">
        <v>172.81</v>
      </c>
      <c r="H1579" s="96">
        <v>1</v>
      </c>
    </row>
    <row r="1580" spans="1:8" x14ac:dyDescent="0.2">
      <c r="A1580" s="11" t="s">
        <v>656</v>
      </c>
      <c r="B1580" s="11" t="s">
        <v>17</v>
      </c>
      <c r="C1580" s="97" t="s">
        <v>855</v>
      </c>
      <c r="D1580" s="11" t="s">
        <v>842</v>
      </c>
      <c r="E1580" s="12" t="s">
        <v>843</v>
      </c>
      <c r="F1580" s="100" t="s">
        <v>808</v>
      </c>
      <c r="G1580" s="104">
        <v>6.28</v>
      </c>
      <c r="H1580" s="96">
        <v>1</v>
      </c>
    </row>
    <row r="1581" spans="1:8" ht="25.5" x14ac:dyDescent="0.2">
      <c r="A1581" s="11" t="s">
        <v>656</v>
      </c>
      <c r="B1581" s="11" t="s">
        <v>17</v>
      </c>
      <c r="C1581" s="97" t="s">
        <v>855</v>
      </c>
      <c r="D1581" s="11" t="s">
        <v>844</v>
      </c>
      <c r="E1581" s="12" t="s">
        <v>845</v>
      </c>
      <c r="F1581" s="230" t="s">
        <v>1166</v>
      </c>
      <c r="G1581" s="104">
        <v>28.46</v>
      </c>
      <c r="H1581" s="96">
        <v>1</v>
      </c>
    </row>
    <row r="1582" spans="1:8" x14ac:dyDescent="0.2">
      <c r="A1582" s="11" t="s">
        <v>656</v>
      </c>
      <c r="B1582" s="11" t="s">
        <v>17</v>
      </c>
      <c r="C1582" s="97" t="s">
        <v>855</v>
      </c>
      <c r="D1582" s="11" t="s">
        <v>846</v>
      </c>
      <c r="E1582" s="12" t="s">
        <v>370</v>
      </c>
      <c r="F1582" s="90" t="s">
        <v>638</v>
      </c>
      <c r="G1582" s="104">
        <v>11.57</v>
      </c>
      <c r="H1582" s="96">
        <v>6</v>
      </c>
    </row>
    <row r="1583" spans="1:8" ht="25.5" x14ac:dyDescent="0.2">
      <c r="A1583" s="11" t="s">
        <v>656</v>
      </c>
      <c r="B1583" s="11" t="s">
        <v>17</v>
      </c>
      <c r="C1583" s="97" t="s">
        <v>855</v>
      </c>
      <c r="D1583" s="11" t="s">
        <v>847</v>
      </c>
      <c r="E1583" s="12" t="s">
        <v>848</v>
      </c>
      <c r="F1583" s="230" t="s">
        <v>1166</v>
      </c>
      <c r="G1583" s="104">
        <v>16.02</v>
      </c>
      <c r="H1583" s="96">
        <v>2</v>
      </c>
    </row>
    <row r="1584" spans="1:8" x14ac:dyDescent="0.2">
      <c r="A1584" s="11" t="s">
        <v>656</v>
      </c>
      <c r="B1584" s="11" t="s">
        <v>17</v>
      </c>
      <c r="C1584" s="97" t="s">
        <v>855</v>
      </c>
      <c r="D1584" s="11" t="s">
        <v>849</v>
      </c>
      <c r="E1584" s="12" t="s">
        <v>850</v>
      </c>
      <c r="F1584" s="90" t="s">
        <v>638</v>
      </c>
      <c r="G1584" s="104">
        <v>52.92</v>
      </c>
      <c r="H1584" s="96">
        <v>1</v>
      </c>
    </row>
    <row r="1585" spans="1:8" ht="38.25" x14ac:dyDescent="0.2">
      <c r="A1585" s="11" t="s">
        <v>656</v>
      </c>
      <c r="B1585" s="11" t="s">
        <v>17</v>
      </c>
      <c r="C1585" s="97" t="s">
        <v>855</v>
      </c>
      <c r="D1585" s="11" t="s">
        <v>851</v>
      </c>
      <c r="E1585" s="12" t="s">
        <v>852</v>
      </c>
      <c r="F1585" s="230" t="s">
        <v>1167</v>
      </c>
      <c r="G1585" s="104">
        <v>19.190000000000001</v>
      </c>
      <c r="H1585" s="96">
        <v>2</v>
      </c>
    </row>
    <row r="1586" spans="1:8" ht="25.5" x14ac:dyDescent="0.2">
      <c r="A1586" s="11" t="s">
        <v>656</v>
      </c>
      <c r="B1586" s="11" t="s">
        <v>17</v>
      </c>
      <c r="C1586" s="97" t="s">
        <v>855</v>
      </c>
      <c r="D1586" s="11" t="s">
        <v>853</v>
      </c>
      <c r="E1586" s="12" t="s">
        <v>664</v>
      </c>
      <c r="F1586" s="230" t="s">
        <v>1166</v>
      </c>
      <c r="G1586" s="104">
        <v>19.34</v>
      </c>
      <c r="H1586" s="96">
        <v>2</v>
      </c>
    </row>
    <row r="1587" spans="1:8" x14ac:dyDescent="0.2">
      <c r="A1587" s="11" t="s">
        <v>656</v>
      </c>
      <c r="B1587" s="11" t="s">
        <v>17</v>
      </c>
      <c r="C1587" s="97" t="s">
        <v>855</v>
      </c>
      <c r="D1587" s="11" t="s">
        <v>854</v>
      </c>
      <c r="E1587" s="12" t="s">
        <v>235</v>
      </c>
      <c r="F1587" s="100" t="s">
        <v>1168</v>
      </c>
      <c r="G1587" s="104">
        <v>5.07</v>
      </c>
      <c r="H1587" s="96">
        <v>6</v>
      </c>
    </row>
    <row r="1588" spans="1:8" x14ac:dyDescent="0.2">
      <c r="A1588" s="11" t="s">
        <v>654</v>
      </c>
      <c r="B1588" s="11" t="s">
        <v>17</v>
      </c>
      <c r="C1588" s="12" t="s">
        <v>584</v>
      </c>
      <c r="D1588" s="11" t="s">
        <v>452</v>
      </c>
      <c r="E1588" s="90" t="s">
        <v>7</v>
      </c>
      <c r="F1588" s="90" t="s">
        <v>636</v>
      </c>
      <c r="G1588" s="231">
        <v>10.7</v>
      </c>
      <c r="H1588" s="11">
        <v>11</v>
      </c>
    </row>
    <row r="1589" spans="1:8" x14ac:dyDescent="0.2">
      <c r="A1589" s="11" t="s">
        <v>656</v>
      </c>
      <c r="B1589" s="11" t="s">
        <v>642</v>
      </c>
      <c r="C1589" s="12" t="s">
        <v>567</v>
      </c>
      <c r="D1589" s="11">
        <v>140</v>
      </c>
      <c r="E1589" s="90" t="s">
        <v>784</v>
      </c>
      <c r="F1589" s="90" t="s">
        <v>659</v>
      </c>
      <c r="G1589" s="231">
        <v>232.2</v>
      </c>
      <c r="H1589" s="11">
        <v>8</v>
      </c>
    </row>
    <row r="1590" spans="1:8" x14ac:dyDescent="0.2">
      <c r="A1590" s="96" t="s">
        <v>657</v>
      </c>
      <c r="B1590" s="96" t="s">
        <v>17</v>
      </c>
      <c r="C1590" s="97" t="s">
        <v>580</v>
      </c>
      <c r="D1590" s="96">
        <v>114</v>
      </c>
      <c r="E1590" s="98" t="s">
        <v>565</v>
      </c>
      <c r="F1590" s="98" t="s">
        <v>638</v>
      </c>
      <c r="G1590" s="232">
        <v>5.5</v>
      </c>
      <c r="H1590" s="96">
        <v>16</v>
      </c>
    </row>
    <row r="1591" spans="1:8" x14ac:dyDescent="0.2">
      <c r="A1591" s="96" t="s">
        <v>657</v>
      </c>
      <c r="B1591" s="96" t="s">
        <v>17</v>
      </c>
      <c r="C1591" s="97" t="s">
        <v>580</v>
      </c>
      <c r="D1591" s="96">
        <v>115</v>
      </c>
      <c r="E1591" s="98" t="s">
        <v>566</v>
      </c>
      <c r="F1591" s="98" t="s">
        <v>636</v>
      </c>
      <c r="G1591" s="232">
        <v>8</v>
      </c>
      <c r="H1591" s="96">
        <v>16</v>
      </c>
    </row>
    <row r="1592" spans="1:8" x14ac:dyDescent="0.2">
      <c r="A1592" s="96" t="s">
        <v>783</v>
      </c>
      <c r="B1592" s="96" t="s">
        <v>5</v>
      </c>
      <c r="C1592" s="97" t="s">
        <v>1180</v>
      </c>
      <c r="D1592" s="96">
        <v>2</v>
      </c>
      <c r="E1592" s="97" t="s">
        <v>9</v>
      </c>
      <c r="F1592" s="98" t="s">
        <v>638</v>
      </c>
      <c r="G1592" s="102">
        <v>7.9</v>
      </c>
      <c r="H1592" s="11">
        <v>17</v>
      </c>
    </row>
    <row r="1593" spans="1:8" x14ac:dyDescent="0.2">
      <c r="A1593" s="96" t="s">
        <v>783</v>
      </c>
      <c r="B1593" s="96" t="s">
        <v>5</v>
      </c>
      <c r="C1593" s="97" t="s">
        <v>1180</v>
      </c>
      <c r="D1593" s="96">
        <v>3</v>
      </c>
      <c r="E1593" s="97" t="s">
        <v>1159</v>
      </c>
      <c r="F1593" s="95" t="s">
        <v>638</v>
      </c>
      <c r="G1593" s="103">
        <v>19.48</v>
      </c>
      <c r="H1593" s="11">
        <v>1</v>
      </c>
    </row>
    <row r="1594" spans="1:8" x14ac:dyDescent="0.2">
      <c r="A1594" s="96" t="s">
        <v>783</v>
      </c>
      <c r="B1594" s="96" t="s">
        <v>5</v>
      </c>
      <c r="C1594" s="97" t="s">
        <v>1180</v>
      </c>
      <c r="D1594" s="96">
        <v>4</v>
      </c>
      <c r="E1594" s="90" t="s">
        <v>6</v>
      </c>
      <c r="F1594" s="95" t="s">
        <v>638</v>
      </c>
      <c r="G1594" s="103">
        <v>13.46</v>
      </c>
      <c r="H1594" s="11">
        <v>1</v>
      </c>
    </row>
    <row r="1595" spans="1:8" x14ac:dyDescent="0.2">
      <c r="A1595" s="96" t="s">
        <v>783</v>
      </c>
      <c r="B1595" s="96" t="s">
        <v>5</v>
      </c>
      <c r="C1595" s="97" t="s">
        <v>1180</v>
      </c>
      <c r="D1595" s="96">
        <v>5</v>
      </c>
      <c r="E1595" s="97" t="s">
        <v>1101</v>
      </c>
      <c r="F1595" s="95" t="s">
        <v>638</v>
      </c>
      <c r="G1595" s="103">
        <v>8.25</v>
      </c>
      <c r="H1595" s="91">
        <v>1</v>
      </c>
    </row>
    <row r="1596" spans="1:8" x14ac:dyDescent="0.2">
      <c r="A1596" s="96" t="s">
        <v>783</v>
      </c>
      <c r="B1596" s="96" t="s">
        <v>5</v>
      </c>
      <c r="C1596" s="97" t="s">
        <v>1180</v>
      </c>
      <c r="D1596" s="96">
        <v>6</v>
      </c>
      <c r="E1596" s="97" t="s">
        <v>1156</v>
      </c>
      <c r="F1596" s="99" t="s">
        <v>638</v>
      </c>
      <c r="G1596" s="103">
        <v>4.05</v>
      </c>
      <c r="H1596" s="91">
        <v>11</v>
      </c>
    </row>
    <row r="1597" spans="1:8" x14ac:dyDescent="0.2">
      <c r="A1597" s="96" t="s">
        <v>783</v>
      </c>
      <c r="B1597" s="96" t="s">
        <v>5</v>
      </c>
      <c r="C1597" s="97" t="s">
        <v>1180</v>
      </c>
      <c r="D1597" s="96">
        <v>7</v>
      </c>
      <c r="E1597" s="97" t="s">
        <v>709</v>
      </c>
      <c r="F1597" s="99" t="s">
        <v>638</v>
      </c>
      <c r="G1597" s="103">
        <v>7.31</v>
      </c>
      <c r="H1597" s="91">
        <v>4</v>
      </c>
    </row>
    <row r="1598" spans="1:8" x14ac:dyDescent="0.2">
      <c r="A1598" s="96" t="s">
        <v>783</v>
      </c>
      <c r="B1598" s="96" t="s">
        <v>5</v>
      </c>
      <c r="C1598" s="97" t="s">
        <v>1180</v>
      </c>
      <c r="D1598" s="96">
        <v>8</v>
      </c>
      <c r="E1598" s="97" t="s">
        <v>1161</v>
      </c>
      <c r="F1598" s="98" t="s">
        <v>638</v>
      </c>
      <c r="G1598" s="103">
        <v>6.11</v>
      </c>
      <c r="H1598" s="91">
        <v>1</v>
      </c>
    </row>
    <row r="1599" spans="1:8" x14ac:dyDescent="0.2">
      <c r="A1599" s="96" t="s">
        <v>783</v>
      </c>
      <c r="B1599" s="96" t="s">
        <v>5</v>
      </c>
      <c r="C1599" s="97" t="s">
        <v>1180</v>
      </c>
      <c r="D1599" s="96">
        <v>9</v>
      </c>
      <c r="E1599" s="97" t="s">
        <v>6</v>
      </c>
      <c r="F1599" s="98" t="s">
        <v>638</v>
      </c>
      <c r="G1599" s="103">
        <v>4.6100000000000003</v>
      </c>
      <c r="H1599" s="91">
        <v>1</v>
      </c>
    </row>
    <row r="1600" spans="1:8" x14ac:dyDescent="0.2">
      <c r="A1600" s="96" t="s">
        <v>783</v>
      </c>
      <c r="B1600" s="96" t="s">
        <v>5</v>
      </c>
      <c r="C1600" s="97" t="s">
        <v>1180</v>
      </c>
      <c r="D1600" s="96">
        <v>10</v>
      </c>
      <c r="E1600" s="97" t="s">
        <v>1157</v>
      </c>
      <c r="F1600" s="95" t="s">
        <v>638</v>
      </c>
      <c r="G1600" s="103">
        <v>2.5</v>
      </c>
      <c r="H1600" s="91">
        <v>12</v>
      </c>
    </row>
    <row r="1601" spans="1:8" x14ac:dyDescent="0.2">
      <c r="A1601" s="96" t="s">
        <v>783</v>
      </c>
      <c r="B1601" s="96" t="s">
        <v>5</v>
      </c>
      <c r="C1601" s="97" t="s">
        <v>1180</v>
      </c>
      <c r="D1601" s="11">
        <v>11</v>
      </c>
      <c r="E1601" s="12" t="s">
        <v>1162</v>
      </c>
      <c r="F1601" s="95" t="s">
        <v>638</v>
      </c>
      <c r="G1601" s="104">
        <v>6.89</v>
      </c>
      <c r="H1601" s="11">
        <v>1</v>
      </c>
    </row>
    <row r="1602" spans="1:8" x14ac:dyDescent="0.2">
      <c r="A1602" s="96" t="s">
        <v>783</v>
      </c>
      <c r="B1602" s="96" t="s">
        <v>5</v>
      </c>
      <c r="C1602" s="97" t="s">
        <v>1180</v>
      </c>
      <c r="D1602" s="11">
        <v>12</v>
      </c>
      <c r="E1602" s="12" t="s">
        <v>1152</v>
      </c>
      <c r="F1602" s="95" t="s">
        <v>638</v>
      </c>
      <c r="G1602" s="104">
        <v>16.46</v>
      </c>
      <c r="H1602" s="91">
        <v>4</v>
      </c>
    </row>
    <row r="1603" spans="1:8" x14ac:dyDescent="0.2">
      <c r="A1603" s="96" t="s">
        <v>783</v>
      </c>
      <c r="B1603" s="96" t="s">
        <v>5</v>
      </c>
      <c r="C1603" s="97" t="s">
        <v>1180</v>
      </c>
      <c r="D1603" s="11">
        <v>13</v>
      </c>
      <c r="E1603" s="12" t="s">
        <v>248</v>
      </c>
      <c r="F1603" s="99" t="s">
        <v>638</v>
      </c>
      <c r="G1603" s="104">
        <v>20.6</v>
      </c>
      <c r="H1603" s="11">
        <v>14</v>
      </c>
    </row>
    <row r="1604" spans="1:8" x14ac:dyDescent="0.2">
      <c r="A1604" s="96" t="s">
        <v>783</v>
      </c>
      <c r="B1604" s="96" t="s">
        <v>5</v>
      </c>
      <c r="C1604" s="97" t="s">
        <v>1180</v>
      </c>
      <c r="D1604" s="11">
        <v>14</v>
      </c>
      <c r="E1604" s="12" t="s">
        <v>1124</v>
      </c>
      <c r="F1604" s="99" t="s">
        <v>638</v>
      </c>
      <c r="G1604" s="104">
        <v>39.9</v>
      </c>
      <c r="H1604" s="11">
        <v>7</v>
      </c>
    </row>
    <row r="1605" spans="1:8" x14ac:dyDescent="0.2">
      <c r="A1605" s="96" t="s">
        <v>783</v>
      </c>
      <c r="B1605" s="11" t="s">
        <v>17</v>
      </c>
      <c r="C1605" s="97" t="s">
        <v>1180</v>
      </c>
      <c r="D1605" s="11">
        <v>108</v>
      </c>
      <c r="E1605" s="12" t="s">
        <v>1124</v>
      </c>
      <c r="F1605" s="99" t="s">
        <v>638</v>
      </c>
      <c r="G1605" s="104">
        <v>40.35</v>
      </c>
      <c r="H1605" s="11">
        <v>7</v>
      </c>
    </row>
    <row r="1606" spans="1:8" x14ac:dyDescent="0.2">
      <c r="A1606" s="96" t="s">
        <v>783</v>
      </c>
      <c r="B1606" s="11" t="s">
        <v>51</v>
      </c>
      <c r="C1606" s="97" t="s">
        <v>1180</v>
      </c>
      <c r="D1606" s="11">
        <v>201</v>
      </c>
      <c r="E1606" s="12" t="s">
        <v>166</v>
      </c>
      <c r="F1606" s="95" t="s">
        <v>638</v>
      </c>
      <c r="G1606" s="104">
        <v>1.17</v>
      </c>
      <c r="H1606" s="11">
        <v>1</v>
      </c>
    </row>
    <row r="1607" spans="1:8" x14ac:dyDescent="0.2">
      <c r="A1607" s="96" t="s">
        <v>783</v>
      </c>
      <c r="B1607" s="11" t="s">
        <v>51</v>
      </c>
      <c r="C1607" s="97" t="s">
        <v>1180</v>
      </c>
      <c r="D1607" s="11">
        <v>202</v>
      </c>
      <c r="E1607" s="12" t="s">
        <v>11</v>
      </c>
      <c r="F1607" s="95" t="s">
        <v>638</v>
      </c>
      <c r="G1607" s="104">
        <v>1.17</v>
      </c>
      <c r="H1607" s="11">
        <v>13</v>
      </c>
    </row>
    <row r="1608" spans="1:8" x14ac:dyDescent="0.2">
      <c r="A1608" s="96" t="s">
        <v>783</v>
      </c>
      <c r="B1608" s="11" t="s">
        <v>51</v>
      </c>
      <c r="C1608" s="97" t="s">
        <v>1180</v>
      </c>
      <c r="D1608" s="11">
        <v>203</v>
      </c>
      <c r="E1608" s="12" t="s">
        <v>781</v>
      </c>
      <c r="F1608" s="95" t="s">
        <v>782</v>
      </c>
      <c r="G1608" s="104">
        <v>16.13</v>
      </c>
      <c r="H1608" s="11">
        <v>1</v>
      </c>
    </row>
    <row r="1609" spans="1:8" x14ac:dyDescent="0.2">
      <c r="A1609" s="96" t="s">
        <v>783</v>
      </c>
      <c r="B1609" s="11" t="s">
        <v>51</v>
      </c>
      <c r="C1609" s="97" t="s">
        <v>1180</v>
      </c>
      <c r="D1609" s="11">
        <v>204</v>
      </c>
      <c r="E1609" s="12" t="s">
        <v>1096</v>
      </c>
      <c r="F1609" s="99" t="s">
        <v>782</v>
      </c>
      <c r="G1609" s="104">
        <v>16.23</v>
      </c>
      <c r="H1609" s="91">
        <v>1</v>
      </c>
    </row>
    <row r="1610" spans="1:8" x14ac:dyDescent="0.2">
      <c r="A1610" s="96" t="s">
        <v>783</v>
      </c>
      <c r="B1610" s="11" t="s">
        <v>51</v>
      </c>
      <c r="C1610" s="97" t="s">
        <v>1180</v>
      </c>
      <c r="D1610" s="11">
        <v>205</v>
      </c>
      <c r="E1610" s="12" t="s">
        <v>1125</v>
      </c>
      <c r="F1610" s="95" t="s">
        <v>638</v>
      </c>
      <c r="G1610" s="104">
        <v>40.35</v>
      </c>
      <c r="H1610" s="11">
        <v>7</v>
      </c>
    </row>
    <row r="1611" spans="1:8" x14ac:dyDescent="0.2">
      <c r="A1611" s="96" t="s">
        <v>783</v>
      </c>
      <c r="B1611" s="11" t="s">
        <v>51</v>
      </c>
      <c r="C1611" s="97" t="s">
        <v>1180</v>
      </c>
      <c r="D1611" s="11">
        <v>206</v>
      </c>
      <c r="E1611" s="12" t="s">
        <v>1158</v>
      </c>
      <c r="F1611" s="99" t="s">
        <v>638</v>
      </c>
      <c r="G1611" s="104">
        <v>10.32</v>
      </c>
      <c r="H1611" s="11">
        <v>1</v>
      </c>
    </row>
    <row r="1612" spans="1:8" x14ac:dyDescent="0.2">
      <c r="A1612" s="96" t="s">
        <v>783</v>
      </c>
      <c r="B1612" s="11" t="s">
        <v>51</v>
      </c>
      <c r="C1612" s="97" t="s">
        <v>1180</v>
      </c>
      <c r="D1612" s="11">
        <v>207</v>
      </c>
      <c r="E1612" s="12" t="s">
        <v>1133</v>
      </c>
      <c r="F1612" s="99" t="s">
        <v>638</v>
      </c>
      <c r="G1612" s="104">
        <v>2.73</v>
      </c>
      <c r="H1612" s="11">
        <v>1</v>
      </c>
    </row>
    <row r="1613" spans="1:8" x14ac:dyDescent="0.2">
      <c r="A1613" s="96" t="s">
        <v>783</v>
      </c>
      <c r="B1613" s="11" t="s">
        <v>51</v>
      </c>
      <c r="C1613" s="97" t="s">
        <v>1180</v>
      </c>
      <c r="D1613" s="11">
        <v>208</v>
      </c>
      <c r="E1613" s="12" t="s">
        <v>246</v>
      </c>
      <c r="F1613" s="95" t="s">
        <v>638</v>
      </c>
      <c r="G1613" s="104">
        <v>4.26</v>
      </c>
      <c r="H1613" s="11">
        <v>1</v>
      </c>
    </row>
    <row r="1614" spans="1:8" x14ac:dyDescent="0.2">
      <c r="A1614" s="96" t="s">
        <v>783</v>
      </c>
      <c r="B1614" s="11" t="s">
        <v>51</v>
      </c>
      <c r="C1614" s="97" t="s">
        <v>1180</v>
      </c>
      <c r="D1614" s="11">
        <v>209</v>
      </c>
      <c r="E1614" s="12" t="s">
        <v>242</v>
      </c>
      <c r="F1614" s="99" t="s">
        <v>782</v>
      </c>
      <c r="G1614" s="104">
        <v>18.350000000000001</v>
      </c>
      <c r="H1614" s="11">
        <v>1</v>
      </c>
    </row>
    <row r="1615" spans="1:8" x14ac:dyDescent="0.2">
      <c r="A1615" s="96" t="s">
        <v>783</v>
      </c>
      <c r="B1615" s="11" t="s">
        <v>51</v>
      </c>
      <c r="C1615" s="97" t="s">
        <v>1180</v>
      </c>
      <c r="D1615" s="11">
        <v>210</v>
      </c>
      <c r="E1615" s="97" t="s">
        <v>6</v>
      </c>
      <c r="F1615" s="95" t="s">
        <v>638</v>
      </c>
      <c r="G1615" s="104">
        <v>15.43</v>
      </c>
      <c r="H1615" s="11">
        <v>1</v>
      </c>
    </row>
    <row r="1616" spans="1:8" x14ac:dyDescent="0.2">
      <c r="A1616" s="96" t="s">
        <v>783</v>
      </c>
      <c r="B1616" s="11" t="s">
        <v>51</v>
      </c>
      <c r="C1616" s="97" t="s">
        <v>1180</v>
      </c>
      <c r="D1616" s="11">
        <v>211</v>
      </c>
      <c r="E1616" s="12" t="s">
        <v>1123</v>
      </c>
      <c r="F1616" s="99" t="s">
        <v>782</v>
      </c>
      <c r="G1616" s="104">
        <v>10.94</v>
      </c>
      <c r="H1616" s="11">
        <v>2</v>
      </c>
    </row>
    <row r="1617" spans="1:8" x14ac:dyDescent="0.2">
      <c r="A1617" s="96" t="s">
        <v>783</v>
      </c>
      <c r="B1617" s="11" t="s">
        <v>51</v>
      </c>
      <c r="C1617" s="97" t="s">
        <v>1180</v>
      </c>
      <c r="D1617" s="11">
        <v>212</v>
      </c>
      <c r="E1617" s="12" t="s">
        <v>1097</v>
      </c>
      <c r="F1617" s="99" t="s">
        <v>782</v>
      </c>
      <c r="G1617" s="104">
        <v>6.6</v>
      </c>
      <c r="H1617" s="91">
        <v>13</v>
      </c>
    </row>
    <row r="1618" spans="1:8" x14ac:dyDescent="0.2">
      <c r="A1618" s="96" t="s">
        <v>783</v>
      </c>
      <c r="B1618" s="11" t="s">
        <v>51</v>
      </c>
      <c r="C1618" s="97" t="s">
        <v>1180</v>
      </c>
      <c r="D1618" s="11">
        <v>213</v>
      </c>
      <c r="E1618" s="12" t="s">
        <v>242</v>
      </c>
      <c r="F1618" s="99" t="s">
        <v>782</v>
      </c>
      <c r="G1618" s="104">
        <v>20.16</v>
      </c>
      <c r="H1618" s="91">
        <v>1</v>
      </c>
    </row>
    <row r="1619" spans="1:8" x14ac:dyDescent="0.2">
      <c r="A1619" s="96" t="s">
        <v>783</v>
      </c>
      <c r="B1619" s="11" t="s">
        <v>51</v>
      </c>
      <c r="C1619" s="97" t="s">
        <v>1180</v>
      </c>
      <c r="D1619" s="11">
        <v>214</v>
      </c>
      <c r="E1619" s="12" t="s">
        <v>246</v>
      </c>
      <c r="F1619" s="95" t="s">
        <v>638</v>
      </c>
      <c r="G1619" s="104">
        <v>4.92</v>
      </c>
      <c r="H1619" s="11">
        <v>1</v>
      </c>
    </row>
    <row r="1620" spans="1:8" x14ac:dyDescent="0.2">
      <c r="A1620" s="96" t="s">
        <v>783</v>
      </c>
      <c r="B1620" s="11" t="s">
        <v>51</v>
      </c>
      <c r="C1620" s="97" t="s">
        <v>1180</v>
      </c>
      <c r="D1620" s="11">
        <v>215</v>
      </c>
      <c r="E1620" s="12" t="s">
        <v>246</v>
      </c>
      <c r="F1620" s="95" t="s">
        <v>638</v>
      </c>
      <c r="G1620" s="104">
        <v>4.92</v>
      </c>
      <c r="H1620" s="11">
        <v>1</v>
      </c>
    </row>
    <row r="1621" spans="1:8" x14ac:dyDescent="0.2">
      <c r="A1621" s="96" t="s">
        <v>783</v>
      </c>
      <c r="B1621" s="11" t="s">
        <v>51</v>
      </c>
      <c r="C1621" s="97" t="s">
        <v>1180</v>
      </c>
      <c r="D1621" s="11">
        <v>216</v>
      </c>
      <c r="E1621" s="12" t="s">
        <v>242</v>
      </c>
      <c r="F1621" s="99" t="s">
        <v>782</v>
      </c>
      <c r="G1621" s="104">
        <v>20.87</v>
      </c>
      <c r="H1621" s="11">
        <v>1</v>
      </c>
    </row>
    <row r="1622" spans="1:8" x14ac:dyDescent="0.2">
      <c r="A1622" s="96" t="s">
        <v>783</v>
      </c>
      <c r="B1622" s="11" t="s">
        <v>51</v>
      </c>
      <c r="C1622" s="97" t="s">
        <v>1180</v>
      </c>
      <c r="D1622" s="11">
        <v>217</v>
      </c>
      <c r="E1622" s="12" t="s">
        <v>255</v>
      </c>
      <c r="F1622" s="99" t="s">
        <v>782</v>
      </c>
      <c r="G1622" s="104">
        <v>3.97</v>
      </c>
      <c r="H1622" s="11">
        <v>1</v>
      </c>
    </row>
    <row r="1623" spans="1:8" x14ac:dyDescent="0.2">
      <c r="A1623" s="96" t="s">
        <v>783</v>
      </c>
      <c r="B1623" s="11" t="s">
        <v>51</v>
      </c>
      <c r="C1623" s="97" t="s">
        <v>1180</v>
      </c>
      <c r="D1623" s="11">
        <v>218</v>
      </c>
      <c r="E1623" s="12" t="s">
        <v>246</v>
      </c>
      <c r="F1623" s="95" t="s">
        <v>638</v>
      </c>
      <c r="G1623" s="104">
        <v>17.71</v>
      </c>
      <c r="H1623" s="11">
        <v>1</v>
      </c>
    </row>
    <row r="1624" spans="1:8" x14ac:dyDescent="0.2">
      <c r="A1624" s="96" t="s">
        <v>783</v>
      </c>
      <c r="B1624" s="11" t="s">
        <v>51</v>
      </c>
      <c r="C1624" s="97" t="s">
        <v>1180</v>
      </c>
      <c r="D1624" s="11">
        <v>219</v>
      </c>
      <c r="E1624" s="12" t="s">
        <v>255</v>
      </c>
      <c r="F1624" s="99" t="s">
        <v>782</v>
      </c>
      <c r="G1624" s="104">
        <v>12.57</v>
      </c>
      <c r="H1624" s="11">
        <v>1</v>
      </c>
    </row>
    <row r="1625" spans="1:8" x14ac:dyDescent="0.2">
      <c r="A1625" s="96" t="s">
        <v>783</v>
      </c>
      <c r="B1625" s="11" t="s">
        <v>51</v>
      </c>
      <c r="C1625" s="97" t="s">
        <v>1180</v>
      </c>
      <c r="D1625" s="11">
        <v>220</v>
      </c>
      <c r="E1625" s="12" t="s">
        <v>246</v>
      </c>
      <c r="F1625" s="95" t="s">
        <v>638</v>
      </c>
      <c r="G1625" s="104">
        <v>3.96</v>
      </c>
      <c r="H1625" s="11">
        <v>1</v>
      </c>
    </row>
    <row r="1626" spans="1:8" x14ac:dyDescent="0.2">
      <c r="A1626" s="96" t="s">
        <v>783</v>
      </c>
      <c r="B1626" s="11" t="s">
        <v>51</v>
      </c>
      <c r="C1626" s="97" t="s">
        <v>1180</v>
      </c>
      <c r="D1626" s="11">
        <v>221</v>
      </c>
      <c r="E1626" s="97" t="s">
        <v>6</v>
      </c>
      <c r="F1626" s="95" t="s">
        <v>638</v>
      </c>
      <c r="G1626" s="104">
        <v>15.26</v>
      </c>
      <c r="H1626" s="11">
        <v>1</v>
      </c>
    </row>
    <row r="1627" spans="1:8" x14ac:dyDescent="0.2">
      <c r="A1627" s="96" t="s">
        <v>783</v>
      </c>
      <c r="B1627" s="11" t="s">
        <v>88</v>
      </c>
      <c r="C1627" s="97" t="s">
        <v>1180</v>
      </c>
      <c r="D1627" s="11">
        <v>301</v>
      </c>
      <c r="E1627" s="12" t="s">
        <v>246</v>
      </c>
      <c r="F1627" s="95" t="s">
        <v>638</v>
      </c>
      <c r="G1627" s="104">
        <v>3.96</v>
      </c>
      <c r="H1627" s="11">
        <v>1</v>
      </c>
    </row>
    <row r="1628" spans="1:8" x14ac:dyDescent="0.2">
      <c r="A1628" s="96" t="s">
        <v>783</v>
      </c>
      <c r="B1628" s="11" t="s">
        <v>88</v>
      </c>
      <c r="C1628" s="97" t="s">
        <v>1180</v>
      </c>
      <c r="D1628" s="11">
        <v>302</v>
      </c>
      <c r="E1628" s="12" t="s">
        <v>255</v>
      </c>
      <c r="F1628" s="100" t="s">
        <v>782</v>
      </c>
      <c r="G1628" s="104">
        <v>14.52</v>
      </c>
      <c r="H1628" s="11">
        <v>1</v>
      </c>
    </row>
    <row r="1629" spans="1:8" x14ac:dyDescent="0.2">
      <c r="A1629" s="96" t="s">
        <v>783</v>
      </c>
      <c r="B1629" s="11" t="s">
        <v>88</v>
      </c>
      <c r="C1629" s="97" t="s">
        <v>1180</v>
      </c>
      <c r="D1629" s="11">
        <v>303</v>
      </c>
      <c r="E1629" s="12" t="s">
        <v>1136</v>
      </c>
      <c r="F1629" s="100" t="s">
        <v>782</v>
      </c>
      <c r="G1629" s="104">
        <v>16.149999999999999</v>
      </c>
      <c r="H1629" s="11">
        <v>2</v>
      </c>
    </row>
    <row r="1630" spans="1:8" x14ac:dyDescent="0.2">
      <c r="A1630" s="96" t="s">
        <v>783</v>
      </c>
      <c r="B1630" s="96" t="s">
        <v>88</v>
      </c>
      <c r="C1630" s="97" t="s">
        <v>1180</v>
      </c>
      <c r="D1630" s="11">
        <v>304</v>
      </c>
      <c r="E1630" s="12" t="s">
        <v>1125</v>
      </c>
      <c r="F1630" s="95" t="s">
        <v>638</v>
      </c>
      <c r="G1630" s="104">
        <v>40.35</v>
      </c>
      <c r="H1630" s="91">
        <v>7</v>
      </c>
    </row>
    <row r="1631" spans="1:8" x14ac:dyDescent="0.2">
      <c r="A1631" s="96" t="s">
        <v>783</v>
      </c>
      <c r="B1631" s="11" t="s">
        <v>88</v>
      </c>
      <c r="C1631" s="97" t="s">
        <v>1180</v>
      </c>
      <c r="D1631" s="11">
        <v>305</v>
      </c>
      <c r="E1631" s="12" t="s">
        <v>1158</v>
      </c>
      <c r="F1631" s="95" t="s">
        <v>638</v>
      </c>
      <c r="G1631" s="104">
        <v>10.32</v>
      </c>
      <c r="H1631" s="91">
        <v>1</v>
      </c>
    </row>
    <row r="1632" spans="1:8" x14ac:dyDescent="0.2">
      <c r="A1632" s="96" t="s">
        <v>783</v>
      </c>
      <c r="B1632" s="11" t="s">
        <v>88</v>
      </c>
      <c r="C1632" s="97" t="s">
        <v>1180</v>
      </c>
      <c r="D1632" s="11">
        <v>306</v>
      </c>
      <c r="E1632" s="12" t="s">
        <v>1133</v>
      </c>
      <c r="F1632" s="95" t="s">
        <v>638</v>
      </c>
      <c r="G1632" s="104">
        <v>2.72</v>
      </c>
      <c r="H1632" s="91">
        <v>1</v>
      </c>
    </row>
    <row r="1633" spans="1:8" x14ac:dyDescent="0.2">
      <c r="A1633" s="96" t="s">
        <v>783</v>
      </c>
      <c r="B1633" s="11" t="s">
        <v>88</v>
      </c>
      <c r="C1633" s="97" t="s">
        <v>1180</v>
      </c>
      <c r="D1633" s="11">
        <v>307</v>
      </c>
      <c r="E1633" s="12" t="s">
        <v>246</v>
      </c>
      <c r="F1633" s="95" t="s">
        <v>638</v>
      </c>
      <c r="G1633" s="104">
        <v>4.26</v>
      </c>
      <c r="H1633" s="91">
        <v>1</v>
      </c>
    </row>
    <row r="1634" spans="1:8" x14ac:dyDescent="0.2">
      <c r="A1634" s="96" t="s">
        <v>783</v>
      </c>
      <c r="B1634" s="96" t="s">
        <v>88</v>
      </c>
      <c r="C1634" s="97" t="s">
        <v>1180</v>
      </c>
      <c r="D1634" s="11">
        <v>308</v>
      </c>
      <c r="E1634" s="12" t="s">
        <v>242</v>
      </c>
      <c r="F1634" s="101" t="s">
        <v>782</v>
      </c>
      <c r="G1634" s="104">
        <v>18.309999999999999</v>
      </c>
      <c r="H1634" s="91">
        <v>1</v>
      </c>
    </row>
    <row r="1635" spans="1:8" x14ac:dyDescent="0.2">
      <c r="A1635" s="96" t="s">
        <v>783</v>
      </c>
      <c r="B1635" s="11" t="s">
        <v>88</v>
      </c>
      <c r="C1635" s="97" t="s">
        <v>1180</v>
      </c>
      <c r="D1635" s="11">
        <v>309</v>
      </c>
      <c r="E1635" s="97" t="s">
        <v>6</v>
      </c>
      <c r="F1635" s="101" t="s">
        <v>638</v>
      </c>
      <c r="G1635" s="104">
        <v>15.31</v>
      </c>
      <c r="H1635" s="91">
        <v>1</v>
      </c>
    </row>
    <row r="1636" spans="1:8" x14ac:dyDescent="0.2">
      <c r="A1636" s="96" t="s">
        <v>783</v>
      </c>
      <c r="B1636" s="11" t="s">
        <v>88</v>
      </c>
      <c r="C1636" s="97" t="s">
        <v>1180</v>
      </c>
      <c r="D1636" s="11">
        <v>310</v>
      </c>
      <c r="E1636" s="12" t="s">
        <v>438</v>
      </c>
      <c r="F1636" s="101" t="s">
        <v>782</v>
      </c>
      <c r="G1636" s="104">
        <v>17.89</v>
      </c>
      <c r="H1636" s="91">
        <v>13</v>
      </c>
    </row>
    <row r="1637" spans="1:8" x14ac:dyDescent="0.2">
      <c r="A1637" s="96" t="s">
        <v>783</v>
      </c>
      <c r="B1637" s="11" t="s">
        <v>88</v>
      </c>
      <c r="C1637" s="97" t="s">
        <v>1180</v>
      </c>
      <c r="D1637" s="11">
        <v>311</v>
      </c>
      <c r="E1637" s="12" t="s">
        <v>242</v>
      </c>
      <c r="F1637" s="101" t="s">
        <v>782</v>
      </c>
      <c r="G1637" s="104">
        <v>20.16</v>
      </c>
      <c r="H1637" s="91">
        <v>1</v>
      </c>
    </row>
    <row r="1638" spans="1:8" x14ac:dyDescent="0.2">
      <c r="A1638" s="96" t="s">
        <v>783</v>
      </c>
      <c r="B1638" s="96" t="s">
        <v>88</v>
      </c>
      <c r="C1638" s="97" t="s">
        <v>1180</v>
      </c>
      <c r="D1638" s="11">
        <v>312</v>
      </c>
      <c r="E1638" s="12" t="s">
        <v>246</v>
      </c>
      <c r="F1638" s="101" t="s">
        <v>638</v>
      </c>
      <c r="G1638" s="104">
        <v>4.92</v>
      </c>
      <c r="H1638" s="91">
        <v>1</v>
      </c>
    </row>
    <row r="1639" spans="1:8" x14ac:dyDescent="0.2">
      <c r="A1639" s="96" t="s">
        <v>783</v>
      </c>
      <c r="B1639" s="11" t="s">
        <v>88</v>
      </c>
      <c r="C1639" s="97" t="s">
        <v>1180</v>
      </c>
      <c r="D1639" s="11">
        <v>313</v>
      </c>
      <c r="E1639" s="12" t="s">
        <v>246</v>
      </c>
      <c r="F1639" s="101" t="s">
        <v>638</v>
      </c>
      <c r="G1639" s="104">
        <v>4.9400000000000004</v>
      </c>
      <c r="H1639" s="91">
        <v>1</v>
      </c>
    </row>
    <row r="1640" spans="1:8" x14ac:dyDescent="0.2">
      <c r="A1640" s="96" t="s">
        <v>783</v>
      </c>
      <c r="B1640" s="11" t="s">
        <v>88</v>
      </c>
      <c r="C1640" s="97" t="s">
        <v>1180</v>
      </c>
      <c r="D1640" s="11">
        <v>314</v>
      </c>
      <c r="E1640" s="12" t="s">
        <v>242</v>
      </c>
      <c r="F1640" s="101" t="s">
        <v>782</v>
      </c>
      <c r="G1640" s="104">
        <v>20.87</v>
      </c>
      <c r="H1640" s="91">
        <v>1</v>
      </c>
    </row>
    <row r="1641" spans="1:8" x14ac:dyDescent="0.2">
      <c r="A1641" s="96" t="s">
        <v>783</v>
      </c>
      <c r="B1641" s="11" t="s">
        <v>88</v>
      </c>
      <c r="C1641" s="97" t="s">
        <v>1180</v>
      </c>
      <c r="D1641" s="11">
        <v>315</v>
      </c>
      <c r="E1641" s="12" t="s">
        <v>255</v>
      </c>
      <c r="F1641" s="101" t="s">
        <v>782</v>
      </c>
      <c r="G1641" s="104">
        <v>17.41</v>
      </c>
      <c r="H1641" s="91">
        <v>1</v>
      </c>
    </row>
    <row r="1642" spans="1:8" x14ac:dyDescent="0.2">
      <c r="A1642" s="96" t="s">
        <v>783</v>
      </c>
      <c r="B1642" s="96" t="s">
        <v>88</v>
      </c>
      <c r="C1642" s="97" t="s">
        <v>1180</v>
      </c>
      <c r="D1642" s="11">
        <v>316</v>
      </c>
      <c r="E1642" s="12" t="s">
        <v>246</v>
      </c>
      <c r="F1642" s="101" t="s">
        <v>638</v>
      </c>
      <c r="G1642" s="104">
        <v>4.24</v>
      </c>
      <c r="H1642" s="91">
        <v>1</v>
      </c>
    </row>
    <row r="1643" spans="1:8" x14ac:dyDescent="0.2">
      <c r="A1643" s="96" t="s">
        <v>783</v>
      </c>
      <c r="B1643" s="11" t="s">
        <v>88</v>
      </c>
      <c r="C1643" s="97" t="s">
        <v>1180</v>
      </c>
      <c r="D1643" s="11">
        <v>317</v>
      </c>
      <c r="E1643" s="12" t="s">
        <v>255</v>
      </c>
      <c r="F1643" s="101" t="s">
        <v>782</v>
      </c>
      <c r="G1643" s="104">
        <v>13.19</v>
      </c>
      <c r="H1643" s="91">
        <v>1</v>
      </c>
    </row>
    <row r="1644" spans="1:8" x14ac:dyDescent="0.2">
      <c r="A1644" s="96" t="s">
        <v>783</v>
      </c>
      <c r="B1644" s="11" t="s">
        <v>88</v>
      </c>
      <c r="C1644" s="97" t="s">
        <v>1180</v>
      </c>
      <c r="D1644" s="11">
        <v>318</v>
      </c>
      <c r="E1644" s="12" t="s">
        <v>246</v>
      </c>
      <c r="F1644" s="101" t="s">
        <v>638</v>
      </c>
      <c r="G1644" s="104">
        <v>3.96</v>
      </c>
      <c r="H1644" s="91">
        <v>1</v>
      </c>
    </row>
    <row r="1645" spans="1:8" x14ac:dyDescent="0.2">
      <c r="A1645" s="96" t="s">
        <v>783</v>
      </c>
      <c r="B1645" s="11" t="s">
        <v>88</v>
      </c>
      <c r="C1645" s="97" t="s">
        <v>1180</v>
      </c>
      <c r="D1645" s="11">
        <v>319</v>
      </c>
      <c r="E1645" s="97" t="s">
        <v>6</v>
      </c>
      <c r="F1645" s="100" t="s">
        <v>638</v>
      </c>
      <c r="G1645" s="104">
        <v>15.26</v>
      </c>
      <c r="H1645" s="11">
        <v>1</v>
      </c>
    </row>
    <row r="1646" spans="1:8" x14ac:dyDescent="0.2">
      <c r="A1646" s="96" t="s">
        <v>1058</v>
      </c>
      <c r="B1646" s="96" t="s">
        <v>662</v>
      </c>
      <c r="C1646" s="97" t="s">
        <v>1059</v>
      </c>
      <c r="D1646" s="96" t="s">
        <v>1060</v>
      </c>
      <c r="E1646" s="97" t="s">
        <v>6</v>
      </c>
      <c r="F1646" s="98" t="s">
        <v>638</v>
      </c>
      <c r="G1646" s="232">
        <v>14.2</v>
      </c>
      <c r="H1646" s="96">
        <v>6</v>
      </c>
    </row>
    <row r="1647" spans="1:8" x14ac:dyDescent="0.2">
      <c r="A1647" s="96" t="s">
        <v>1058</v>
      </c>
      <c r="B1647" s="96" t="s">
        <v>662</v>
      </c>
      <c r="C1647" s="97" t="s">
        <v>1059</v>
      </c>
      <c r="D1647" s="96" t="s">
        <v>1061</v>
      </c>
      <c r="E1647" s="97" t="s">
        <v>664</v>
      </c>
      <c r="F1647" s="98" t="s">
        <v>636</v>
      </c>
      <c r="G1647" s="232">
        <v>19</v>
      </c>
      <c r="H1647" s="96">
        <v>2</v>
      </c>
    </row>
    <row r="1648" spans="1:8" x14ac:dyDescent="0.2">
      <c r="A1648" s="96" t="s">
        <v>1058</v>
      </c>
      <c r="B1648" s="96" t="s">
        <v>662</v>
      </c>
      <c r="C1648" s="97" t="s">
        <v>1059</v>
      </c>
      <c r="D1648" s="96">
        <v>305</v>
      </c>
      <c r="E1648" s="98" t="s">
        <v>12</v>
      </c>
      <c r="F1648" s="98" t="s">
        <v>638</v>
      </c>
      <c r="G1648" s="232">
        <v>1.2</v>
      </c>
      <c r="H1648" s="96">
        <v>6</v>
      </c>
    </row>
    <row r="1649" spans="1:8" x14ac:dyDescent="0.2">
      <c r="A1649" s="96" t="s">
        <v>1058</v>
      </c>
      <c r="B1649" s="96" t="s">
        <v>662</v>
      </c>
      <c r="C1649" s="97" t="s">
        <v>1059</v>
      </c>
      <c r="D1649" s="96">
        <v>306</v>
      </c>
      <c r="E1649" s="98" t="s">
        <v>8</v>
      </c>
      <c r="F1649" s="98" t="s">
        <v>638</v>
      </c>
      <c r="G1649" s="232">
        <v>2.7</v>
      </c>
      <c r="H1649" s="96">
        <v>6</v>
      </c>
    </row>
    <row r="1650" spans="1:8" x14ac:dyDescent="0.2">
      <c r="A1650" s="96" t="s">
        <v>1058</v>
      </c>
      <c r="B1650" s="96" t="s">
        <v>662</v>
      </c>
      <c r="C1650" s="97" t="s">
        <v>1059</v>
      </c>
      <c r="D1650" s="96">
        <v>307</v>
      </c>
      <c r="E1650" s="98" t="s">
        <v>171</v>
      </c>
      <c r="F1650" s="98" t="s">
        <v>638</v>
      </c>
      <c r="G1650" s="232">
        <v>3.3</v>
      </c>
      <c r="H1650" s="96">
        <v>6</v>
      </c>
    </row>
    <row r="1651" spans="1:8" x14ac:dyDescent="0.2">
      <c r="A1651" s="96" t="s">
        <v>1058</v>
      </c>
      <c r="B1651" s="96" t="s">
        <v>662</v>
      </c>
      <c r="C1651" s="97" t="s">
        <v>1059</v>
      </c>
      <c r="D1651" s="96">
        <v>308</v>
      </c>
      <c r="E1651" s="98" t="s">
        <v>325</v>
      </c>
      <c r="F1651" s="98" t="s">
        <v>638</v>
      </c>
      <c r="G1651" s="232">
        <v>2.1</v>
      </c>
      <c r="H1651" s="96">
        <v>6</v>
      </c>
    </row>
    <row r="1652" spans="1:8" x14ac:dyDescent="0.2">
      <c r="A1652" s="96" t="s">
        <v>1058</v>
      </c>
      <c r="B1652" s="96" t="s">
        <v>662</v>
      </c>
      <c r="C1652" s="97" t="s">
        <v>1059</v>
      </c>
      <c r="D1652" s="96">
        <v>309</v>
      </c>
      <c r="E1652" s="98" t="s">
        <v>8</v>
      </c>
      <c r="F1652" s="98" t="s">
        <v>638</v>
      </c>
      <c r="G1652" s="232">
        <v>2.6</v>
      </c>
      <c r="H1652" s="96">
        <v>6</v>
      </c>
    </row>
    <row r="1653" spans="1:8" x14ac:dyDescent="0.2">
      <c r="A1653" s="96" t="s">
        <v>1058</v>
      </c>
      <c r="B1653" s="96" t="s">
        <v>662</v>
      </c>
      <c r="C1653" s="97" t="s">
        <v>1059</v>
      </c>
      <c r="D1653" s="96">
        <v>310</v>
      </c>
      <c r="E1653" s="98" t="s">
        <v>171</v>
      </c>
      <c r="F1653" s="98" t="s">
        <v>638</v>
      </c>
      <c r="G1653" s="232">
        <v>4.3</v>
      </c>
      <c r="H1653" s="96">
        <v>6</v>
      </c>
    </row>
    <row r="1654" spans="1:8" x14ac:dyDescent="0.2">
      <c r="A1654" s="96" t="s">
        <v>1058</v>
      </c>
      <c r="B1654" s="96" t="s">
        <v>662</v>
      </c>
      <c r="C1654" s="97" t="s">
        <v>1059</v>
      </c>
      <c r="D1654" s="96">
        <v>311</v>
      </c>
      <c r="E1654" s="98" t="s">
        <v>325</v>
      </c>
      <c r="F1654" s="98" t="s">
        <v>638</v>
      </c>
      <c r="G1654" s="232">
        <v>1.7</v>
      </c>
      <c r="H1654" s="96">
        <v>6</v>
      </c>
    </row>
    <row r="1655" spans="1:8" x14ac:dyDescent="0.2">
      <c r="A1655" s="96" t="s">
        <v>1058</v>
      </c>
      <c r="B1655" s="96" t="s">
        <v>662</v>
      </c>
      <c r="C1655" s="97" t="s">
        <v>1059</v>
      </c>
      <c r="D1655" s="96">
        <v>312</v>
      </c>
      <c r="E1655" s="98" t="s">
        <v>664</v>
      </c>
      <c r="F1655" s="98" t="s">
        <v>636</v>
      </c>
      <c r="G1655" s="232">
        <v>19.2</v>
      </c>
      <c r="H1655" s="96">
        <v>2</v>
      </c>
    </row>
    <row r="1656" spans="1:8" x14ac:dyDescent="0.2">
      <c r="A1656" s="96" t="s">
        <v>1058</v>
      </c>
      <c r="B1656" s="96" t="s">
        <v>662</v>
      </c>
      <c r="C1656" s="97" t="s">
        <v>1059</v>
      </c>
      <c r="D1656" s="96">
        <v>313</v>
      </c>
      <c r="E1656" s="98" t="s">
        <v>664</v>
      </c>
      <c r="F1656" s="98" t="s">
        <v>636</v>
      </c>
      <c r="G1656" s="232">
        <v>11.6</v>
      </c>
      <c r="H1656" s="96">
        <v>2</v>
      </c>
    </row>
    <row r="1657" spans="1:8" x14ac:dyDescent="0.2">
      <c r="A1657" s="96" t="s">
        <v>1058</v>
      </c>
      <c r="B1657" s="96" t="s">
        <v>662</v>
      </c>
      <c r="C1657" s="97" t="s">
        <v>1059</v>
      </c>
      <c r="D1657" s="96">
        <v>314</v>
      </c>
      <c r="E1657" s="98" t="s">
        <v>664</v>
      </c>
      <c r="F1657" s="98" t="s">
        <v>636</v>
      </c>
      <c r="G1657" s="232">
        <v>30.3</v>
      </c>
      <c r="H1657" s="96">
        <v>2</v>
      </c>
    </row>
    <row r="1658" spans="1:8" x14ac:dyDescent="0.2">
      <c r="A1658" s="96" t="s">
        <v>1058</v>
      </c>
      <c r="B1658" s="96" t="s">
        <v>662</v>
      </c>
      <c r="C1658" s="97" t="s">
        <v>1062</v>
      </c>
      <c r="D1658" s="96">
        <v>320</v>
      </c>
      <c r="E1658" s="98" t="s">
        <v>664</v>
      </c>
      <c r="F1658" s="98" t="s">
        <v>636</v>
      </c>
      <c r="G1658" s="232">
        <v>11.6</v>
      </c>
      <c r="H1658" s="96">
        <v>2</v>
      </c>
    </row>
    <row r="1659" spans="1:8" x14ac:dyDescent="0.2">
      <c r="A1659" s="96" t="s">
        <v>1058</v>
      </c>
      <c r="B1659" s="96" t="s">
        <v>662</v>
      </c>
      <c r="C1659" s="97" t="s">
        <v>1062</v>
      </c>
      <c r="D1659" s="96">
        <v>321</v>
      </c>
      <c r="E1659" s="98" t="s">
        <v>1104</v>
      </c>
      <c r="F1659" s="98" t="s">
        <v>636</v>
      </c>
      <c r="G1659" s="232">
        <v>19.399999999999999</v>
      </c>
      <c r="H1659" s="96">
        <v>4</v>
      </c>
    </row>
    <row r="1660" spans="1:8" ht="12.75" customHeight="1" x14ac:dyDescent="0.2">
      <c r="A1660" s="96" t="s">
        <v>1064</v>
      </c>
      <c r="B1660" s="96"/>
      <c r="C1660" s="97" t="s">
        <v>1065</v>
      </c>
      <c r="D1660" s="96">
        <v>0</v>
      </c>
      <c r="E1660" s="98" t="s">
        <v>1134</v>
      </c>
      <c r="F1660" s="98" t="s">
        <v>638</v>
      </c>
      <c r="G1660" s="232">
        <v>215.22</v>
      </c>
      <c r="H1660" s="96">
        <v>11</v>
      </c>
    </row>
  </sheetData>
  <autoFilter ref="A4:H1660">
    <sortState ref="A5:H1659">
      <sortCondition sortBy="fontColor" ref="A5:A1659" dxfId="20"/>
    </sortState>
  </autoFilter>
  <mergeCells count="1">
    <mergeCell ref="A1:H1"/>
  </mergeCells>
  <printOptions gridLines="1"/>
  <pageMargins left="0.39370078740157483" right="0.43307086614173229" top="0.59055118110236227" bottom="0.39370078740157483" header="0.31496062992125984" footer="0.31496062992125984"/>
  <pageSetup paperSize="9" fitToHeight="0" orientation="landscape" r:id="rId1"/>
  <headerFooter>
    <oddHeader>Stránka &amp;P z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5"/>
  <sheetViews>
    <sheetView zoomScaleNormal="100" zoomScaleSheetLayoutView="115" workbookViewId="0">
      <selection activeCell="C80" sqref="C80:C86"/>
    </sheetView>
  </sheetViews>
  <sheetFormatPr defaultRowHeight="12.75" x14ac:dyDescent="0.2"/>
  <cols>
    <col min="1" max="1" width="11.85546875" style="1" customWidth="1"/>
    <col min="2" max="2" width="13.42578125" style="1" customWidth="1"/>
    <col min="3" max="3" width="25.7109375" style="1" customWidth="1"/>
    <col min="4" max="4" width="57.42578125" style="1" customWidth="1"/>
    <col min="5" max="5" width="9.5703125" style="1" customWidth="1"/>
    <col min="6" max="6" width="11.140625" style="1" customWidth="1"/>
    <col min="7" max="7" width="9.85546875" style="1" bestFit="1" customWidth="1"/>
    <col min="8" max="16384" width="9.140625" style="1"/>
  </cols>
  <sheetData>
    <row r="1" spans="1:6" ht="34.5" customHeight="1" thickBot="1" x14ac:dyDescent="0.25">
      <c r="A1" s="388" t="s">
        <v>1222</v>
      </c>
      <c r="B1" s="389"/>
      <c r="C1" s="389"/>
      <c r="D1" s="390"/>
    </row>
    <row r="3" spans="1:6" s="3" customFormat="1" ht="18.75" x14ac:dyDescent="0.3">
      <c r="A3" s="331" t="s">
        <v>1044</v>
      </c>
      <c r="B3" s="331"/>
      <c r="C3" s="332"/>
    </row>
    <row r="4" spans="1:6" s="3" customFormat="1" ht="16.5" thickBot="1" x14ac:dyDescent="0.3">
      <c r="A4" s="291" t="s">
        <v>1043</v>
      </c>
      <c r="B4" s="291"/>
    </row>
    <row r="5" spans="1:6" s="3" customFormat="1" ht="15.75" customHeight="1" thickBot="1" x14ac:dyDescent="0.3">
      <c r="A5" s="431" t="s">
        <v>904</v>
      </c>
      <c r="B5" s="432"/>
      <c r="C5" s="333" t="s">
        <v>903</v>
      </c>
      <c r="D5" s="201" t="s">
        <v>902</v>
      </c>
    </row>
    <row r="6" spans="1:6" s="204" customFormat="1" ht="37.5" customHeight="1" x14ac:dyDescent="0.2">
      <c r="A6" s="433" t="s">
        <v>916</v>
      </c>
      <c r="B6" s="436" t="s">
        <v>1041</v>
      </c>
      <c r="C6" s="439" t="s">
        <v>901</v>
      </c>
      <c r="D6" s="334" t="s">
        <v>1216</v>
      </c>
      <c r="E6" s="3"/>
      <c r="F6" s="185"/>
    </row>
    <row r="7" spans="1:6" s="204" customFormat="1" ht="16.5" customHeight="1" x14ac:dyDescent="0.2">
      <c r="A7" s="434"/>
      <c r="B7" s="437"/>
      <c r="C7" s="440"/>
      <c r="D7" s="161" t="s">
        <v>900</v>
      </c>
      <c r="E7" s="3"/>
    </row>
    <row r="8" spans="1:6" s="204" customFormat="1" ht="36.75" customHeight="1" x14ac:dyDescent="0.2">
      <c r="A8" s="434"/>
      <c r="B8" s="437"/>
      <c r="C8" s="440"/>
      <c r="D8" s="209" t="s">
        <v>1219</v>
      </c>
      <c r="E8" s="3"/>
    </row>
    <row r="9" spans="1:6" s="204" customFormat="1" ht="40.5" customHeight="1" thickBot="1" x14ac:dyDescent="0.25">
      <c r="A9" s="434"/>
      <c r="B9" s="438"/>
      <c r="C9" s="441"/>
      <c r="D9" s="329" t="s">
        <v>1185</v>
      </c>
      <c r="E9" s="3"/>
    </row>
    <row r="10" spans="1:6" s="204" customFormat="1" ht="39" thickBot="1" x14ac:dyDescent="0.25">
      <c r="A10" s="434"/>
      <c r="B10" s="382" t="s">
        <v>1041</v>
      </c>
      <c r="C10" s="212" t="s">
        <v>884</v>
      </c>
      <c r="D10" s="348" t="s">
        <v>1042</v>
      </c>
      <c r="E10" s="3"/>
    </row>
    <row r="11" spans="1:6" s="204" customFormat="1" ht="26.25" thickBot="1" x14ac:dyDescent="0.25">
      <c r="A11" s="434"/>
      <c r="B11" s="383" t="s">
        <v>1041</v>
      </c>
      <c r="C11" s="380" t="s">
        <v>884</v>
      </c>
      <c r="D11" s="348" t="s">
        <v>1040</v>
      </c>
      <c r="E11" s="3"/>
    </row>
    <row r="12" spans="1:6" s="204" customFormat="1" ht="64.5" customHeight="1" x14ac:dyDescent="0.2">
      <c r="A12" s="434"/>
      <c r="B12" s="442" t="s">
        <v>885</v>
      </c>
      <c r="C12" s="445" t="s">
        <v>884</v>
      </c>
      <c r="D12" s="373" t="s">
        <v>1221</v>
      </c>
      <c r="E12" s="3"/>
    </row>
    <row r="13" spans="1:6" s="204" customFormat="1" ht="18" customHeight="1" x14ac:dyDescent="0.2">
      <c r="A13" s="434"/>
      <c r="B13" s="443"/>
      <c r="C13" s="446"/>
      <c r="D13" s="209" t="s">
        <v>928</v>
      </c>
      <c r="E13" s="3"/>
    </row>
    <row r="14" spans="1:6" s="204" customFormat="1" ht="15" customHeight="1" x14ac:dyDescent="0.2">
      <c r="A14" s="434"/>
      <c r="B14" s="443"/>
      <c r="C14" s="446"/>
      <c r="D14" s="209" t="s">
        <v>1039</v>
      </c>
      <c r="E14" s="3"/>
    </row>
    <row r="15" spans="1:6" s="204" customFormat="1" ht="15" customHeight="1" x14ac:dyDescent="0.2">
      <c r="A15" s="434"/>
      <c r="B15" s="443"/>
      <c r="C15" s="446"/>
      <c r="D15" s="209" t="s">
        <v>1038</v>
      </c>
      <c r="E15" s="3"/>
    </row>
    <row r="16" spans="1:6" s="204" customFormat="1" ht="19.5" customHeight="1" x14ac:dyDescent="0.2">
      <c r="A16" s="434"/>
      <c r="B16" s="443"/>
      <c r="C16" s="446"/>
      <c r="D16" s="209" t="s">
        <v>1037</v>
      </c>
      <c r="E16" s="3"/>
    </row>
    <row r="17" spans="1:5" s="210" customFormat="1" ht="25.5" x14ac:dyDescent="0.25">
      <c r="A17" s="434"/>
      <c r="B17" s="443"/>
      <c r="C17" s="446"/>
      <c r="D17" s="209" t="s">
        <v>1036</v>
      </c>
      <c r="E17" s="3"/>
    </row>
    <row r="18" spans="1:5" s="3" customFormat="1" ht="14.25" customHeight="1" thickBot="1" x14ac:dyDescent="0.25">
      <c r="A18" s="435"/>
      <c r="B18" s="444"/>
      <c r="C18" s="447"/>
      <c r="D18" s="345" t="s">
        <v>895</v>
      </c>
      <c r="E18" s="208"/>
    </row>
    <row r="19" spans="1:5" s="3" customFormat="1" ht="14.25" customHeight="1" x14ac:dyDescent="0.2">
      <c r="A19" s="428" t="s">
        <v>894</v>
      </c>
      <c r="B19" s="420" t="s">
        <v>885</v>
      </c>
      <c r="C19" s="449" t="s">
        <v>884</v>
      </c>
      <c r="D19" s="347" t="s">
        <v>1024</v>
      </c>
      <c r="E19" s="208"/>
    </row>
    <row r="20" spans="1:5" s="3" customFormat="1" ht="21" customHeight="1" thickBot="1" x14ac:dyDescent="0.25">
      <c r="A20" s="448"/>
      <c r="B20" s="448"/>
      <c r="C20" s="423"/>
      <c r="D20" s="345" t="s">
        <v>890</v>
      </c>
    </row>
    <row r="21" spans="1:5" s="3" customFormat="1" ht="12.75" customHeight="1" x14ac:dyDescent="0.2">
      <c r="A21" s="450" t="s">
        <v>986</v>
      </c>
      <c r="B21" s="450" t="s">
        <v>885</v>
      </c>
      <c r="C21" s="445" t="s">
        <v>884</v>
      </c>
      <c r="D21" s="346" t="s">
        <v>1023</v>
      </c>
    </row>
    <row r="22" spans="1:5" s="3" customFormat="1" ht="28.5" customHeight="1" x14ac:dyDescent="0.2">
      <c r="A22" s="402"/>
      <c r="B22" s="451"/>
      <c r="C22" s="453"/>
      <c r="D22" s="292" t="s">
        <v>1186</v>
      </c>
      <c r="E22" s="204"/>
    </row>
    <row r="23" spans="1:5" s="3" customFormat="1" ht="26.25" customHeight="1" thickBot="1" x14ac:dyDescent="0.25">
      <c r="A23" s="403"/>
      <c r="B23" s="452"/>
      <c r="C23" s="454"/>
      <c r="D23" s="335" t="s">
        <v>918</v>
      </c>
      <c r="E23" s="204"/>
    </row>
    <row r="24" spans="1:5" s="3" customFormat="1" ht="14.25" customHeight="1" thickBot="1" x14ac:dyDescent="0.25">
      <c r="A24" s="194" t="s">
        <v>907</v>
      </c>
      <c r="B24" s="154" t="s">
        <v>885</v>
      </c>
      <c r="C24" s="154" t="s">
        <v>884</v>
      </c>
      <c r="D24" s="166" t="s">
        <v>883</v>
      </c>
      <c r="E24" s="204"/>
    </row>
    <row r="25" spans="1:5" s="3" customFormat="1" ht="26.25" customHeight="1" x14ac:dyDescent="0.25">
      <c r="A25" s="291" t="s">
        <v>1223</v>
      </c>
    </row>
    <row r="26" spans="1:5" s="3" customFormat="1" ht="16.5" thickBot="1" x14ac:dyDescent="0.3">
      <c r="B26" s="291"/>
    </row>
    <row r="27" spans="1:5" s="3" customFormat="1" ht="15.75" thickBot="1" x14ac:dyDescent="0.3">
      <c r="A27" s="406" t="s">
        <v>904</v>
      </c>
      <c r="B27" s="455"/>
      <c r="C27" s="337" t="s">
        <v>903</v>
      </c>
      <c r="D27" s="336" t="s">
        <v>902</v>
      </c>
    </row>
    <row r="28" spans="1:5" s="3" customFormat="1" ht="36" customHeight="1" thickBot="1" x14ac:dyDescent="0.25">
      <c r="A28" s="456" t="s">
        <v>916</v>
      </c>
      <c r="B28" s="412" t="s">
        <v>961</v>
      </c>
      <c r="C28" s="398" t="s">
        <v>901</v>
      </c>
      <c r="D28" s="328" t="s">
        <v>1217</v>
      </c>
      <c r="E28" s="204"/>
    </row>
    <row r="29" spans="1:5" s="3" customFormat="1" ht="18.75" customHeight="1" thickBot="1" x14ac:dyDescent="0.25">
      <c r="A29" s="449"/>
      <c r="B29" s="413"/>
      <c r="C29" s="398"/>
      <c r="D29" s="293" t="s">
        <v>900</v>
      </c>
      <c r="E29" s="204"/>
    </row>
    <row r="30" spans="1:5" s="3" customFormat="1" ht="39" thickBot="1" x14ac:dyDescent="0.25">
      <c r="A30" s="449"/>
      <c r="B30" s="413"/>
      <c r="C30" s="398"/>
      <c r="D30" s="209" t="s">
        <v>1219</v>
      </c>
      <c r="E30" s="204"/>
    </row>
    <row r="31" spans="1:5" s="3" customFormat="1" ht="39" thickBot="1" x14ac:dyDescent="0.25">
      <c r="A31" s="449"/>
      <c r="B31" s="458"/>
      <c r="C31" s="398"/>
      <c r="D31" s="329" t="s">
        <v>1185</v>
      </c>
    </row>
    <row r="32" spans="1:5" s="3" customFormat="1" ht="40.5" customHeight="1" x14ac:dyDescent="0.2">
      <c r="A32" s="449"/>
      <c r="B32" s="459" t="s">
        <v>1035</v>
      </c>
      <c r="C32" s="414" t="s">
        <v>884</v>
      </c>
      <c r="D32" s="334" t="s">
        <v>1187</v>
      </c>
    </row>
    <row r="33" spans="1:5" s="3" customFormat="1" ht="46.5" customHeight="1" thickBot="1" x14ac:dyDescent="0.25">
      <c r="A33" s="449"/>
      <c r="B33" s="460"/>
      <c r="C33" s="415"/>
      <c r="D33" s="374" t="s">
        <v>1206</v>
      </c>
    </row>
    <row r="34" spans="1:5" s="3" customFormat="1" ht="32.25" customHeight="1" x14ac:dyDescent="0.2">
      <c r="A34" s="449"/>
      <c r="B34" s="459" t="s">
        <v>1034</v>
      </c>
      <c r="C34" s="415"/>
      <c r="D34" s="295" t="s">
        <v>1187</v>
      </c>
    </row>
    <row r="35" spans="1:5" s="3" customFormat="1" ht="45.75" customHeight="1" thickBot="1" x14ac:dyDescent="0.25">
      <c r="A35" s="449"/>
      <c r="B35" s="458"/>
      <c r="C35" s="415"/>
      <c r="D35" s="374" t="s">
        <v>1207</v>
      </c>
    </row>
    <row r="36" spans="1:5" s="3" customFormat="1" ht="28.5" customHeight="1" x14ac:dyDescent="0.2">
      <c r="A36" s="449"/>
      <c r="B36" s="459" t="s">
        <v>1033</v>
      </c>
      <c r="C36" s="415"/>
      <c r="D36" s="295" t="s">
        <v>1187</v>
      </c>
    </row>
    <row r="37" spans="1:5" s="3" customFormat="1" ht="40.5" customHeight="1" thickBot="1" x14ac:dyDescent="0.25">
      <c r="A37" s="449"/>
      <c r="B37" s="460"/>
      <c r="C37" s="416"/>
      <c r="D37" s="374" t="s">
        <v>1207</v>
      </c>
      <c r="E37" s="208"/>
    </row>
    <row r="38" spans="1:5" s="3" customFormat="1" ht="13.5" thickBot="1" x14ac:dyDescent="0.25">
      <c r="A38" s="449"/>
      <c r="B38" s="399" t="s">
        <v>885</v>
      </c>
      <c r="C38" s="414" t="s">
        <v>884</v>
      </c>
      <c r="D38" s="295" t="s">
        <v>898</v>
      </c>
    </row>
    <row r="39" spans="1:5" s="3" customFormat="1" ht="13.5" thickBot="1" x14ac:dyDescent="0.25">
      <c r="A39" s="449"/>
      <c r="B39" s="400"/>
      <c r="C39" s="415"/>
      <c r="D39" s="209" t="s">
        <v>1032</v>
      </c>
    </row>
    <row r="40" spans="1:5" s="3" customFormat="1" ht="13.5" thickBot="1" x14ac:dyDescent="0.25">
      <c r="A40" s="449"/>
      <c r="B40" s="400"/>
      <c r="C40" s="415"/>
      <c r="D40" s="296" t="s">
        <v>1188</v>
      </c>
      <c r="E40" s="204"/>
    </row>
    <row r="41" spans="1:5" s="3" customFormat="1" ht="18" customHeight="1" thickBot="1" x14ac:dyDescent="0.25">
      <c r="A41" s="449"/>
      <c r="B41" s="400"/>
      <c r="C41" s="415"/>
      <c r="D41" s="297" t="s">
        <v>1031</v>
      </c>
      <c r="E41" s="204"/>
    </row>
    <row r="42" spans="1:5" s="3" customFormat="1" ht="13.5" thickBot="1" x14ac:dyDescent="0.25">
      <c r="A42" s="449"/>
      <c r="B42" s="400"/>
      <c r="C42" s="415"/>
      <c r="D42" s="297" t="s">
        <v>1024</v>
      </c>
      <c r="E42" s="204"/>
    </row>
    <row r="43" spans="1:5" s="3" customFormat="1" ht="13.5" thickBot="1" x14ac:dyDescent="0.25">
      <c r="A43" s="457"/>
      <c r="B43" s="400"/>
      <c r="C43" s="416"/>
      <c r="D43" s="294" t="s">
        <v>896</v>
      </c>
    </row>
    <row r="44" spans="1:5" s="3" customFormat="1" ht="41.25" customHeight="1" thickBot="1" x14ac:dyDescent="0.25">
      <c r="A44" s="396" t="s">
        <v>894</v>
      </c>
      <c r="B44" s="398" t="s">
        <v>885</v>
      </c>
      <c r="C44" s="399" t="s">
        <v>884</v>
      </c>
      <c r="D44" s="298" t="s">
        <v>1030</v>
      </c>
    </row>
    <row r="45" spans="1:5" s="3" customFormat="1" ht="13.5" thickBot="1" x14ac:dyDescent="0.25">
      <c r="A45" s="396"/>
      <c r="B45" s="398"/>
      <c r="C45" s="399"/>
      <c r="D45" s="299" t="s">
        <v>912</v>
      </c>
    </row>
    <row r="46" spans="1:5" s="3" customFormat="1" ht="15.75" customHeight="1" thickBot="1" x14ac:dyDescent="0.25">
      <c r="A46" s="397"/>
      <c r="B46" s="398"/>
      <c r="C46" s="400"/>
      <c r="D46" s="300" t="s">
        <v>895</v>
      </c>
    </row>
    <row r="47" spans="1:5" s="3" customFormat="1" ht="13.5" thickBot="1" x14ac:dyDescent="0.25">
      <c r="A47" s="401" t="s">
        <v>911</v>
      </c>
      <c r="B47" s="404" t="s">
        <v>885</v>
      </c>
      <c r="C47" s="398" t="s">
        <v>884</v>
      </c>
      <c r="D47" s="178" t="s">
        <v>1023</v>
      </c>
    </row>
    <row r="48" spans="1:5" s="3" customFormat="1" ht="26.25" thickBot="1" x14ac:dyDescent="0.25">
      <c r="A48" s="402"/>
      <c r="B48" s="404"/>
      <c r="C48" s="398"/>
      <c r="D48" s="292" t="s">
        <v>1186</v>
      </c>
    </row>
    <row r="49" spans="1:5" s="3" customFormat="1" ht="27" customHeight="1" thickBot="1" x14ac:dyDescent="0.25">
      <c r="A49" s="403"/>
      <c r="B49" s="404"/>
      <c r="C49" s="405"/>
      <c r="D49" s="207" t="s">
        <v>1029</v>
      </c>
    </row>
    <row r="50" spans="1:5" s="3" customFormat="1" ht="15.75" customHeight="1" thickBot="1" x14ac:dyDescent="0.25">
      <c r="A50" s="194" t="s">
        <v>907</v>
      </c>
      <c r="B50" s="154" t="s">
        <v>885</v>
      </c>
      <c r="C50" s="154" t="s">
        <v>884</v>
      </c>
      <c r="D50" s="205" t="s">
        <v>883</v>
      </c>
      <c r="E50" s="204"/>
    </row>
    <row r="51" spans="1:5" s="3" customFormat="1" x14ac:dyDescent="0.2"/>
    <row r="52" spans="1:5" s="3" customFormat="1" ht="16.5" thickBot="1" x14ac:dyDescent="0.3">
      <c r="A52" s="291" t="s">
        <v>1028</v>
      </c>
      <c r="B52" s="291"/>
    </row>
    <row r="53" spans="1:5" s="3" customFormat="1" ht="15.75" thickBot="1" x14ac:dyDescent="0.3">
      <c r="A53" s="406" t="s">
        <v>904</v>
      </c>
      <c r="B53" s="407"/>
      <c r="C53" s="338" t="s">
        <v>903</v>
      </c>
      <c r="D53" s="222" t="s">
        <v>902</v>
      </c>
    </row>
    <row r="54" spans="1:5" s="3" customFormat="1" ht="42.75" customHeight="1" thickBot="1" x14ac:dyDescent="0.25">
      <c r="A54" s="408" t="s">
        <v>916</v>
      </c>
      <c r="B54" s="409" t="s">
        <v>961</v>
      </c>
      <c r="C54" s="398" t="s">
        <v>901</v>
      </c>
      <c r="D54" s="328" t="s">
        <v>1217</v>
      </c>
      <c r="E54" s="204"/>
    </row>
    <row r="55" spans="1:5" s="3" customFormat="1" ht="13.5" thickBot="1" x14ac:dyDescent="0.25">
      <c r="A55" s="408"/>
      <c r="B55" s="410"/>
      <c r="C55" s="398"/>
      <c r="D55" s="293" t="s">
        <v>900</v>
      </c>
      <c r="E55" s="204"/>
    </row>
    <row r="56" spans="1:5" s="3" customFormat="1" ht="39" thickBot="1" x14ac:dyDescent="0.25">
      <c r="A56" s="408"/>
      <c r="B56" s="410"/>
      <c r="C56" s="398"/>
      <c r="D56" s="209" t="s">
        <v>1219</v>
      </c>
      <c r="E56" s="204"/>
    </row>
    <row r="57" spans="1:5" s="3" customFormat="1" ht="36" customHeight="1" thickBot="1" x14ac:dyDescent="0.25">
      <c r="A57" s="408"/>
      <c r="B57" s="411"/>
      <c r="C57" s="398"/>
      <c r="D57" s="329" t="s">
        <v>1185</v>
      </c>
    </row>
    <row r="58" spans="1:5" s="3" customFormat="1" ht="26.25" thickBot="1" x14ac:dyDescent="0.25">
      <c r="A58" s="408"/>
      <c r="B58" s="211" t="s">
        <v>961</v>
      </c>
      <c r="C58" s="290" t="s">
        <v>884</v>
      </c>
      <c r="D58" s="330" t="s">
        <v>1027</v>
      </c>
    </row>
    <row r="59" spans="1:5" s="3" customFormat="1" ht="13.5" customHeight="1" thickBot="1" x14ac:dyDescent="0.25">
      <c r="A59" s="408"/>
      <c r="B59" s="412" t="s">
        <v>885</v>
      </c>
      <c r="C59" s="414" t="s">
        <v>884</v>
      </c>
      <c r="D59" s="301" t="s">
        <v>1026</v>
      </c>
    </row>
    <row r="60" spans="1:5" s="206" customFormat="1" ht="39.75" thickBot="1" x14ac:dyDescent="0.3">
      <c r="A60" s="408"/>
      <c r="B60" s="413"/>
      <c r="C60" s="415"/>
      <c r="D60" s="375" t="s">
        <v>1208</v>
      </c>
    </row>
    <row r="61" spans="1:5" s="3" customFormat="1" ht="13.5" customHeight="1" thickBot="1" x14ac:dyDescent="0.25">
      <c r="A61" s="408"/>
      <c r="B61" s="413"/>
      <c r="C61" s="415"/>
      <c r="D61" s="349" t="s">
        <v>898</v>
      </c>
    </row>
    <row r="62" spans="1:5" s="3" customFormat="1" ht="13.5" customHeight="1" thickBot="1" x14ac:dyDescent="0.25">
      <c r="A62" s="408"/>
      <c r="B62" s="413"/>
      <c r="C62" s="415"/>
      <c r="D62" s="209" t="s">
        <v>897</v>
      </c>
    </row>
    <row r="63" spans="1:5" s="3" customFormat="1" ht="13.5" customHeight="1" thickBot="1" x14ac:dyDescent="0.25">
      <c r="A63" s="408"/>
      <c r="B63" s="413"/>
      <c r="C63" s="415"/>
      <c r="D63" s="296" t="s">
        <v>1189</v>
      </c>
    </row>
    <row r="64" spans="1:5" s="3" customFormat="1" ht="13.5" customHeight="1" thickBot="1" x14ac:dyDescent="0.25">
      <c r="A64" s="408"/>
      <c r="B64" s="413"/>
      <c r="C64" s="415"/>
      <c r="D64" s="297" t="s">
        <v>1025</v>
      </c>
    </row>
    <row r="65" spans="1:5" s="3" customFormat="1" ht="13.5" customHeight="1" thickBot="1" x14ac:dyDescent="0.25">
      <c r="A65" s="408"/>
      <c r="B65" s="413"/>
      <c r="C65" s="416"/>
      <c r="D65" s="302" t="s">
        <v>896</v>
      </c>
    </row>
    <row r="66" spans="1:5" s="3" customFormat="1" x14ac:dyDescent="0.2">
      <c r="A66" s="456" t="s">
        <v>894</v>
      </c>
      <c r="B66" s="414" t="s">
        <v>885</v>
      </c>
      <c r="C66" s="412" t="s">
        <v>884</v>
      </c>
      <c r="D66" s="340" t="s">
        <v>895</v>
      </c>
    </row>
    <row r="67" spans="1:5" s="3" customFormat="1" x14ac:dyDescent="0.2">
      <c r="A67" s="449"/>
      <c r="B67" s="392"/>
      <c r="C67" s="462"/>
      <c r="D67" s="339" t="s">
        <v>1024</v>
      </c>
    </row>
    <row r="68" spans="1:5" s="3" customFormat="1" ht="13.5" thickBot="1" x14ac:dyDescent="0.25">
      <c r="A68" s="429"/>
      <c r="B68" s="461"/>
      <c r="C68" s="413"/>
      <c r="D68" s="341" t="s">
        <v>912</v>
      </c>
    </row>
    <row r="69" spans="1:5" s="3" customFormat="1" ht="25.5" x14ac:dyDescent="0.2">
      <c r="A69" s="463" t="s">
        <v>911</v>
      </c>
      <c r="B69" s="463" t="s">
        <v>885</v>
      </c>
      <c r="C69" s="463" t="s">
        <v>884</v>
      </c>
      <c r="D69" s="342" t="s">
        <v>1190</v>
      </c>
      <c r="E69" s="204"/>
    </row>
    <row r="70" spans="1:5" s="3" customFormat="1" x14ac:dyDescent="0.2">
      <c r="A70" s="464"/>
      <c r="B70" s="464"/>
      <c r="C70" s="464"/>
      <c r="D70" s="343" t="s">
        <v>1023</v>
      </c>
      <c r="E70" s="204"/>
    </row>
    <row r="71" spans="1:5" s="3" customFormat="1" ht="26.25" thickBot="1" x14ac:dyDescent="0.25">
      <c r="A71" s="465"/>
      <c r="B71" s="465"/>
      <c r="C71" s="465"/>
      <c r="D71" s="344" t="s">
        <v>1022</v>
      </c>
      <c r="E71" s="204"/>
    </row>
    <row r="72" spans="1:5" s="3" customFormat="1" ht="13.5" thickBot="1" x14ac:dyDescent="0.25">
      <c r="A72" s="194" t="s">
        <v>907</v>
      </c>
      <c r="B72" s="154" t="s">
        <v>885</v>
      </c>
      <c r="C72" s="154" t="s">
        <v>884</v>
      </c>
      <c r="D72" s="303" t="s">
        <v>883</v>
      </c>
      <c r="E72" s="204"/>
    </row>
    <row r="73" spans="1:5" s="138" customFormat="1" ht="21.75" customHeight="1" x14ac:dyDescent="0.25">
      <c r="A73" s="135"/>
      <c r="B73" s="135"/>
    </row>
    <row r="74" spans="1:5" s="3" customFormat="1" ht="16.5" thickBot="1" x14ac:dyDescent="0.3">
      <c r="A74" s="291" t="s">
        <v>1021</v>
      </c>
      <c r="B74" s="291"/>
    </row>
    <row r="75" spans="1:5" s="138" customFormat="1" ht="16.5" thickBot="1" x14ac:dyDescent="0.3">
      <c r="A75" s="431" t="s">
        <v>904</v>
      </c>
      <c r="B75" s="432"/>
      <c r="C75" s="214" t="s">
        <v>903</v>
      </c>
      <c r="D75" s="214" t="s">
        <v>902</v>
      </c>
      <c r="E75" s="3"/>
    </row>
    <row r="76" spans="1:5" s="3" customFormat="1" ht="38.25" x14ac:dyDescent="0.2">
      <c r="A76" s="420" t="s">
        <v>916</v>
      </c>
      <c r="B76" s="467" t="s">
        <v>885</v>
      </c>
      <c r="C76" s="450" t="s">
        <v>901</v>
      </c>
      <c r="D76" s="328" t="s">
        <v>1217</v>
      </c>
      <c r="E76" s="204"/>
    </row>
    <row r="77" spans="1:5" s="3" customFormat="1" ht="14.25" customHeight="1" x14ac:dyDescent="0.2">
      <c r="A77" s="428"/>
      <c r="B77" s="401"/>
      <c r="C77" s="401"/>
      <c r="D77" s="293" t="s">
        <v>900</v>
      </c>
      <c r="E77" s="204"/>
    </row>
    <row r="78" spans="1:5" s="3" customFormat="1" ht="38.25" x14ac:dyDescent="0.2">
      <c r="A78" s="428"/>
      <c r="B78" s="401"/>
      <c r="C78" s="401"/>
      <c r="D78" s="209" t="s">
        <v>1220</v>
      </c>
      <c r="E78" s="204"/>
    </row>
    <row r="79" spans="1:5" s="3" customFormat="1" ht="31.5" customHeight="1" thickBot="1" x14ac:dyDescent="0.25">
      <c r="A79" s="428"/>
      <c r="B79" s="401"/>
      <c r="C79" s="469"/>
      <c r="D79" s="209" t="s">
        <v>1185</v>
      </c>
    </row>
    <row r="80" spans="1:5" s="138" customFormat="1" ht="15" customHeight="1" x14ac:dyDescent="0.25">
      <c r="A80" s="428"/>
      <c r="B80" s="401"/>
      <c r="C80" s="445" t="s">
        <v>884</v>
      </c>
      <c r="D80" s="304" t="s">
        <v>899</v>
      </c>
    </row>
    <row r="81" spans="1:4" s="3" customFormat="1" ht="56.25" customHeight="1" x14ac:dyDescent="0.2">
      <c r="A81" s="428"/>
      <c r="B81" s="401"/>
      <c r="C81" s="446"/>
      <c r="D81" s="162" t="s">
        <v>1209</v>
      </c>
    </row>
    <row r="82" spans="1:4" s="3" customFormat="1" ht="15" customHeight="1" x14ac:dyDescent="0.2">
      <c r="A82" s="428"/>
      <c r="B82" s="401"/>
      <c r="C82" s="446"/>
      <c r="D82" s="296" t="s">
        <v>898</v>
      </c>
    </row>
    <row r="83" spans="1:4" s="3" customFormat="1" ht="15" customHeight="1" x14ac:dyDescent="0.2">
      <c r="A83" s="428"/>
      <c r="B83" s="401"/>
      <c r="C83" s="446"/>
      <c r="D83" s="209" t="s">
        <v>897</v>
      </c>
    </row>
    <row r="84" spans="1:4" s="3" customFormat="1" ht="15" customHeight="1" x14ac:dyDescent="0.2">
      <c r="A84" s="428"/>
      <c r="B84" s="401"/>
      <c r="C84" s="446"/>
      <c r="D84" s="296" t="s">
        <v>1191</v>
      </c>
    </row>
    <row r="85" spans="1:4" s="3" customFormat="1" ht="15" customHeight="1" x14ac:dyDescent="0.2">
      <c r="A85" s="428"/>
      <c r="B85" s="401"/>
      <c r="C85" s="446"/>
      <c r="D85" s="293" t="s">
        <v>896</v>
      </c>
    </row>
    <row r="86" spans="1:4" s="3" customFormat="1" ht="15" customHeight="1" thickBot="1" x14ac:dyDescent="0.25">
      <c r="A86" s="466"/>
      <c r="B86" s="468"/>
      <c r="C86" s="447"/>
      <c r="D86" s="305" t="s">
        <v>895</v>
      </c>
    </row>
    <row r="87" spans="1:4" s="3" customFormat="1" ht="15" customHeight="1" thickBot="1" x14ac:dyDescent="0.25">
      <c r="A87" s="306" t="s">
        <v>894</v>
      </c>
      <c r="B87" s="306" t="s">
        <v>885</v>
      </c>
      <c r="C87" s="306" t="s">
        <v>893</v>
      </c>
      <c r="D87" s="307" t="s">
        <v>892</v>
      </c>
    </row>
    <row r="88" spans="1:4" s="3" customFormat="1" x14ac:dyDescent="0.2">
      <c r="A88" s="392" t="s">
        <v>891</v>
      </c>
      <c r="B88" s="462" t="s">
        <v>885</v>
      </c>
      <c r="C88" s="392" t="s">
        <v>884</v>
      </c>
      <c r="D88" s="160" t="s">
        <v>890</v>
      </c>
    </row>
    <row r="89" spans="1:4" s="3" customFormat="1" x14ac:dyDescent="0.2">
      <c r="A89" s="392"/>
      <c r="B89" s="462"/>
      <c r="C89" s="392"/>
      <c r="D89" s="158" t="s">
        <v>889</v>
      </c>
    </row>
    <row r="90" spans="1:4" s="3" customFormat="1" ht="25.5" x14ac:dyDescent="0.2">
      <c r="A90" s="470"/>
      <c r="B90" s="472"/>
      <c r="C90" s="470"/>
      <c r="D90" s="156" t="s">
        <v>888</v>
      </c>
    </row>
    <row r="91" spans="1:4" s="3" customFormat="1" ht="13.5" thickBot="1" x14ac:dyDescent="0.25">
      <c r="A91" s="471"/>
      <c r="B91" s="473"/>
      <c r="C91" s="471"/>
      <c r="D91" s="155" t="s">
        <v>887</v>
      </c>
    </row>
    <row r="92" spans="1:4" s="3" customFormat="1" ht="13.5" thickBot="1" x14ac:dyDescent="0.25">
      <c r="A92" s="154" t="s">
        <v>886</v>
      </c>
      <c r="B92" s="154" t="s">
        <v>885</v>
      </c>
      <c r="C92" s="154" t="s">
        <v>884</v>
      </c>
      <c r="D92" s="153" t="s">
        <v>883</v>
      </c>
    </row>
    <row r="93" spans="1:4" s="3" customFormat="1" x14ac:dyDescent="0.2"/>
    <row r="94" spans="1:4" s="138" customFormat="1" ht="15.75" x14ac:dyDescent="0.25">
      <c r="A94" s="291" t="s">
        <v>1020</v>
      </c>
      <c r="B94" s="291"/>
      <c r="D94" s="291"/>
    </row>
    <row r="95" spans="1:4" s="3" customFormat="1" ht="45" customHeight="1" thickBot="1" x14ac:dyDescent="0.25">
      <c r="A95" s="394" t="s">
        <v>1019</v>
      </c>
      <c r="B95" s="395"/>
      <c r="C95" s="395"/>
      <c r="D95" s="395"/>
    </row>
    <row r="96" spans="1:4" s="3" customFormat="1" ht="15.75" thickBot="1" x14ac:dyDescent="0.3">
      <c r="A96" s="480" t="s">
        <v>904</v>
      </c>
      <c r="B96" s="481"/>
      <c r="C96" s="201" t="s">
        <v>903</v>
      </c>
      <c r="D96" s="201" t="s">
        <v>902</v>
      </c>
    </row>
    <row r="97" spans="1:6" s="3" customFormat="1" ht="40.5" customHeight="1" x14ac:dyDescent="0.2">
      <c r="A97" s="391" t="s">
        <v>916</v>
      </c>
      <c r="B97" s="474" t="s">
        <v>1001</v>
      </c>
      <c r="C97" s="474" t="s">
        <v>901</v>
      </c>
      <c r="D97" s="334" t="s">
        <v>1217</v>
      </c>
    </row>
    <row r="98" spans="1:6" s="3" customFormat="1" ht="19.5" customHeight="1" x14ac:dyDescent="0.35">
      <c r="A98" s="415"/>
      <c r="B98" s="475"/>
      <c r="C98" s="478"/>
      <c r="D98" s="293" t="s">
        <v>900</v>
      </c>
      <c r="F98" s="203"/>
    </row>
    <row r="99" spans="1:6" s="3" customFormat="1" ht="39.75" customHeight="1" x14ac:dyDescent="0.2">
      <c r="A99" s="415"/>
      <c r="B99" s="475"/>
      <c r="C99" s="478"/>
      <c r="D99" s="209" t="s">
        <v>1219</v>
      </c>
      <c r="F99" s="197"/>
    </row>
    <row r="100" spans="1:6" s="3" customFormat="1" ht="35.25" customHeight="1" thickBot="1" x14ac:dyDescent="0.25">
      <c r="A100" s="415"/>
      <c r="B100" s="476"/>
      <c r="C100" s="479"/>
      <c r="D100" s="209" t="s">
        <v>1185</v>
      </c>
      <c r="F100" s="197"/>
    </row>
    <row r="101" spans="1:6" s="3" customFormat="1" ht="15" customHeight="1" x14ac:dyDescent="0.2">
      <c r="A101" s="415"/>
      <c r="B101" s="391" t="s">
        <v>929</v>
      </c>
      <c r="C101" s="391" t="s">
        <v>884</v>
      </c>
      <c r="D101" s="350" t="s">
        <v>1018</v>
      </c>
      <c r="F101" s="197"/>
    </row>
    <row r="102" spans="1:6" s="3" customFormat="1" ht="26.25" thickBot="1" x14ac:dyDescent="0.25">
      <c r="A102" s="415"/>
      <c r="B102" s="461"/>
      <c r="C102" s="461"/>
      <c r="D102" s="351" t="s">
        <v>1017</v>
      </c>
      <c r="F102" s="197"/>
    </row>
    <row r="103" spans="1:6" s="3" customFormat="1" ht="25.5" x14ac:dyDescent="0.2">
      <c r="A103" s="415"/>
      <c r="B103" s="391" t="s">
        <v>936</v>
      </c>
      <c r="C103" s="463" t="s">
        <v>884</v>
      </c>
      <c r="D103" s="334" t="s">
        <v>1016</v>
      </c>
      <c r="F103" s="197"/>
    </row>
    <row r="104" spans="1:6" s="3" customFormat="1" ht="51" x14ac:dyDescent="0.2">
      <c r="A104" s="415"/>
      <c r="B104" s="392"/>
      <c r="C104" s="477"/>
      <c r="D104" s="162" t="s">
        <v>1210</v>
      </c>
      <c r="F104" s="197"/>
    </row>
    <row r="105" spans="1:6" s="3" customFormat="1" ht="15" customHeight="1" x14ac:dyDescent="0.2">
      <c r="A105" s="415"/>
      <c r="B105" s="392"/>
      <c r="C105" s="464"/>
      <c r="D105" s="174" t="s">
        <v>1015</v>
      </c>
      <c r="F105" s="197"/>
    </row>
    <row r="106" spans="1:6" s="3" customFormat="1" ht="15" customHeight="1" x14ac:dyDescent="0.2">
      <c r="A106" s="415"/>
      <c r="B106" s="415"/>
      <c r="C106" s="464"/>
      <c r="D106" s="352" t="s">
        <v>1014</v>
      </c>
      <c r="F106" s="197"/>
    </row>
    <row r="107" spans="1:6" s="3" customFormat="1" ht="15" customHeight="1" thickBot="1" x14ac:dyDescent="0.25">
      <c r="A107" s="461"/>
      <c r="B107" s="461"/>
      <c r="C107" s="465"/>
      <c r="D107" s="217" t="s">
        <v>1013</v>
      </c>
      <c r="F107" s="197"/>
    </row>
    <row r="108" spans="1:6" s="3" customFormat="1" ht="15" customHeight="1" x14ac:dyDescent="0.2">
      <c r="A108" s="391" t="s">
        <v>894</v>
      </c>
      <c r="B108" s="391" t="s">
        <v>936</v>
      </c>
      <c r="C108" s="463" t="s">
        <v>884</v>
      </c>
      <c r="D108" s="216" t="s">
        <v>1012</v>
      </c>
      <c r="F108" s="197"/>
    </row>
    <row r="109" spans="1:6" s="3" customFormat="1" ht="15" customHeight="1" thickBot="1" x14ac:dyDescent="0.25">
      <c r="A109" s="415"/>
      <c r="B109" s="415"/>
      <c r="C109" s="464"/>
      <c r="D109" s="352" t="s">
        <v>1011</v>
      </c>
      <c r="F109" s="197"/>
    </row>
    <row r="110" spans="1:6" s="3" customFormat="1" ht="13.5" thickBot="1" x14ac:dyDescent="0.25">
      <c r="A110" s="461"/>
      <c r="B110" s="415"/>
      <c r="C110" s="220" t="s">
        <v>988</v>
      </c>
      <c r="D110" s="182" t="s">
        <v>1010</v>
      </c>
      <c r="F110" s="197"/>
    </row>
    <row r="111" spans="1:6" s="3" customFormat="1" ht="25.5" x14ac:dyDescent="0.2">
      <c r="A111" s="391" t="s">
        <v>986</v>
      </c>
      <c r="B111" s="391" t="s">
        <v>936</v>
      </c>
      <c r="C111" s="463" t="s">
        <v>884</v>
      </c>
      <c r="D111" s="216" t="s">
        <v>985</v>
      </c>
      <c r="F111" s="197"/>
    </row>
    <row r="112" spans="1:6" s="3" customFormat="1" ht="15" customHeight="1" x14ac:dyDescent="0.2">
      <c r="A112" s="415"/>
      <c r="B112" s="415"/>
      <c r="C112" s="464"/>
      <c r="D112" s="174" t="s">
        <v>996</v>
      </c>
      <c r="F112" s="197"/>
    </row>
    <row r="113" spans="1:6" s="3" customFormat="1" ht="15" customHeight="1" x14ac:dyDescent="0.2">
      <c r="A113" s="415"/>
      <c r="B113" s="415"/>
      <c r="C113" s="464"/>
      <c r="D113" s="174" t="s">
        <v>983</v>
      </c>
      <c r="F113" s="197"/>
    </row>
    <row r="114" spans="1:6" s="3" customFormat="1" ht="15" customHeight="1" x14ac:dyDescent="0.2">
      <c r="A114" s="415"/>
      <c r="B114" s="415"/>
      <c r="C114" s="464"/>
      <c r="D114" s="174" t="s">
        <v>982</v>
      </c>
      <c r="F114" s="197"/>
    </row>
    <row r="115" spans="1:6" s="3" customFormat="1" ht="15" customHeight="1" thickBot="1" x14ac:dyDescent="0.25">
      <c r="A115" s="461"/>
      <c r="B115" s="461"/>
      <c r="C115" s="465"/>
      <c r="D115" s="217" t="s">
        <v>981</v>
      </c>
      <c r="F115" s="197"/>
    </row>
    <row r="116" spans="1:6" s="3" customFormat="1" ht="24.75" customHeight="1" x14ac:dyDescent="0.2">
      <c r="A116" s="180"/>
      <c r="B116" s="180"/>
      <c r="C116" s="180"/>
      <c r="D116" s="198"/>
      <c r="F116" s="197"/>
    </row>
    <row r="117" spans="1:6" s="3" customFormat="1" ht="15.75" customHeight="1" thickBot="1" x14ac:dyDescent="0.25">
      <c r="A117" s="394" t="s">
        <v>1009</v>
      </c>
      <c r="B117" s="395"/>
      <c r="C117" s="395"/>
      <c r="D117" s="395"/>
      <c r="F117" s="197"/>
    </row>
    <row r="118" spans="1:6" s="3" customFormat="1" ht="15" customHeight="1" thickBot="1" x14ac:dyDescent="0.3">
      <c r="A118" s="480" t="s">
        <v>904</v>
      </c>
      <c r="B118" s="481"/>
      <c r="C118" s="201" t="s">
        <v>903</v>
      </c>
      <c r="D118" s="201" t="s">
        <v>902</v>
      </c>
      <c r="F118" s="197"/>
    </row>
    <row r="119" spans="1:6" s="3" customFormat="1" ht="15" customHeight="1" x14ac:dyDescent="0.2">
      <c r="A119" s="482" t="s">
        <v>916</v>
      </c>
      <c r="B119" s="391" t="s">
        <v>1008</v>
      </c>
      <c r="C119" s="463" t="s">
        <v>884</v>
      </c>
      <c r="D119" s="216" t="s">
        <v>899</v>
      </c>
      <c r="F119" s="197"/>
    </row>
    <row r="120" spans="1:6" s="3" customFormat="1" ht="13.5" thickBot="1" x14ac:dyDescent="0.25">
      <c r="A120" s="483"/>
      <c r="B120" s="461"/>
      <c r="C120" s="465"/>
      <c r="D120" s="217" t="s">
        <v>1007</v>
      </c>
      <c r="F120" s="197"/>
    </row>
    <row r="121" spans="1:6" s="3" customFormat="1" ht="26.25" thickBot="1" x14ac:dyDescent="0.25">
      <c r="A121" s="202" t="s">
        <v>894</v>
      </c>
      <c r="B121" s="170" t="s">
        <v>936</v>
      </c>
      <c r="C121" s="288" t="s">
        <v>884</v>
      </c>
      <c r="D121" s="182" t="s">
        <v>1006</v>
      </c>
      <c r="F121" s="197"/>
    </row>
    <row r="122" spans="1:6" s="3" customFormat="1" x14ac:dyDescent="0.2">
      <c r="A122" s="391" t="s">
        <v>1005</v>
      </c>
      <c r="B122" s="391" t="s">
        <v>936</v>
      </c>
      <c r="C122" s="391" t="s">
        <v>884</v>
      </c>
      <c r="D122" s="218" t="s">
        <v>1004</v>
      </c>
      <c r="F122" s="197"/>
    </row>
    <row r="123" spans="1:6" s="3" customFormat="1" ht="15" customHeight="1" x14ac:dyDescent="0.2">
      <c r="A123" s="415"/>
      <c r="B123" s="415"/>
      <c r="C123" s="415"/>
      <c r="D123" s="219" t="s">
        <v>1003</v>
      </c>
      <c r="F123" s="197"/>
    </row>
    <row r="124" spans="1:6" s="3" customFormat="1" ht="15" customHeight="1" thickBot="1" x14ac:dyDescent="0.25">
      <c r="A124" s="461"/>
      <c r="B124" s="461"/>
      <c r="C124" s="461"/>
      <c r="D124" s="221" t="s">
        <v>981</v>
      </c>
      <c r="F124" s="197"/>
    </row>
    <row r="125" spans="1:6" s="3" customFormat="1" ht="27" customHeight="1" x14ac:dyDescent="0.2">
      <c r="A125" s="180"/>
      <c r="B125" s="180"/>
      <c r="C125" s="180"/>
      <c r="D125" s="198"/>
      <c r="F125" s="197"/>
    </row>
    <row r="126" spans="1:6" s="3" customFormat="1" ht="28.5" customHeight="1" thickBot="1" x14ac:dyDescent="0.25">
      <c r="A126" s="394" t="s">
        <v>1002</v>
      </c>
      <c r="B126" s="395"/>
      <c r="C126" s="395"/>
      <c r="D126" s="395"/>
    </row>
    <row r="127" spans="1:6" s="3" customFormat="1" ht="15.75" thickBot="1" x14ac:dyDescent="0.3">
      <c r="A127" s="480" t="s">
        <v>904</v>
      </c>
      <c r="B127" s="481"/>
      <c r="C127" s="222" t="s">
        <v>903</v>
      </c>
      <c r="D127" s="222" t="s">
        <v>902</v>
      </c>
    </row>
    <row r="128" spans="1:6" s="3" customFormat="1" ht="45" customHeight="1" x14ac:dyDescent="0.2">
      <c r="A128" s="391" t="s">
        <v>916</v>
      </c>
      <c r="B128" s="474" t="s">
        <v>1001</v>
      </c>
      <c r="C128" s="485" t="s">
        <v>913</v>
      </c>
      <c r="D128" s="328" t="s">
        <v>1218</v>
      </c>
      <c r="F128" s="197"/>
    </row>
    <row r="129" spans="1:6" s="3" customFormat="1" ht="15.75" customHeight="1" x14ac:dyDescent="0.2">
      <c r="A129" s="392"/>
      <c r="B129" s="484"/>
      <c r="C129" s="484"/>
      <c r="D129" s="293" t="s">
        <v>900</v>
      </c>
      <c r="F129" s="197"/>
    </row>
    <row r="130" spans="1:6" s="3" customFormat="1" ht="38.25" customHeight="1" x14ac:dyDescent="0.2">
      <c r="A130" s="392"/>
      <c r="B130" s="484"/>
      <c r="C130" s="484"/>
      <c r="D130" s="209" t="s">
        <v>1219</v>
      </c>
      <c r="F130" s="197"/>
    </row>
    <row r="131" spans="1:6" s="3" customFormat="1" ht="24.75" customHeight="1" thickBot="1" x14ac:dyDescent="0.25">
      <c r="A131" s="392"/>
      <c r="B131" s="479"/>
      <c r="C131" s="479"/>
      <c r="D131" s="209" t="s">
        <v>1185</v>
      </c>
      <c r="F131" s="197"/>
    </row>
    <row r="132" spans="1:6" s="3" customFormat="1" ht="15" customHeight="1" thickBot="1" x14ac:dyDescent="0.25">
      <c r="A132" s="392"/>
      <c r="B132" s="170" t="s">
        <v>1000</v>
      </c>
      <c r="C132" s="288" t="s">
        <v>884</v>
      </c>
      <c r="D132" s="348" t="s">
        <v>1192</v>
      </c>
      <c r="F132" s="197"/>
    </row>
    <row r="133" spans="1:6" s="3" customFormat="1" ht="25.5" x14ac:dyDescent="0.2">
      <c r="A133" s="392"/>
      <c r="B133" s="391" t="s">
        <v>999</v>
      </c>
      <c r="C133" s="463" t="s">
        <v>884</v>
      </c>
      <c r="D133" s="216" t="s">
        <v>998</v>
      </c>
      <c r="F133" s="197"/>
    </row>
    <row r="134" spans="1:6" s="3" customFormat="1" ht="15" customHeight="1" thickBot="1" x14ac:dyDescent="0.25">
      <c r="A134" s="392"/>
      <c r="B134" s="392"/>
      <c r="C134" s="464"/>
      <c r="D134" s="217" t="s">
        <v>997</v>
      </c>
      <c r="F134" s="197"/>
    </row>
    <row r="135" spans="1:6" s="3" customFormat="1" ht="15" customHeight="1" x14ac:dyDescent="0.2">
      <c r="A135" s="392"/>
      <c r="B135" s="392"/>
      <c r="C135" s="464"/>
      <c r="D135" s="216" t="s">
        <v>996</v>
      </c>
      <c r="F135" s="197"/>
    </row>
    <row r="136" spans="1:6" s="3" customFormat="1" ht="15" customHeight="1" x14ac:dyDescent="0.2">
      <c r="A136" s="392"/>
      <c r="B136" s="415"/>
      <c r="C136" s="464"/>
      <c r="D136" s="174" t="s">
        <v>995</v>
      </c>
      <c r="F136" s="197"/>
    </row>
    <row r="137" spans="1:6" s="3" customFormat="1" ht="15" customHeight="1" thickBot="1" x14ac:dyDescent="0.25">
      <c r="A137" s="392"/>
      <c r="B137" s="461"/>
      <c r="C137" s="465"/>
      <c r="D137" s="217" t="s">
        <v>994</v>
      </c>
      <c r="F137" s="197"/>
    </row>
    <row r="138" spans="1:6" s="3" customFormat="1" ht="64.5" thickBot="1" x14ac:dyDescent="0.25">
      <c r="A138" s="392"/>
      <c r="B138" s="154" t="s">
        <v>993</v>
      </c>
      <c r="C138" s="154" t="s">
        <v>884</v>
      </c>
      <c r="D138" s="182" t="s">
        <v>992</v>
      </c>
      <c r="F138" s="197"/>
    </row>
    <row r="139" spans="1:6" s="3" customFormat="1" ht="25.5" x14ac:dyDescent="0.2">
      <c r="A139" s="392"/>
      <c r="B139" s="392" t="s">
        <v>991</v>
      </c>
      <c r="C139" s="463" t="s">
        <v>884</v>
      </c>
      <c r="D139" s="200" t="s">
        <v>990</v>
      </c>
      <c r="E139" s="215"/>
      <c r="F139" s="197"/>
    </row>
    <row r="140" spans="1:6" s="3" customFormat="1" ht="13.5" thickBot="1" x14ac:dyDescent="0.25">
      <c r="A140" s="392"/>
      <c r="B140" s="415"/>
      <c r="C140" s="464"/>
      <c r="D140" s="174" t="s">
        <v>989</v>
      </c>
      <c r="F140" s="197"/>
    </row>
    <row r="141" spans="1:6" s="3" customFormat="1" ht="13.5" thickBot="1" x14ac:dyDescent="0.25">
      <c r="A141" s="393"/>
      <c r="B141" s="461"/>
      <c r="C141" s="154" t="s">
        <v>988</v>
      </c>
      <c r="D141" s="199" t="s">
        <v>987</v>
      </c>
      <c r="F141" s="197"/>
    </row>
    <row r="142" spans="1:6" s="3" customFormat="1" ht="25.5" x14ac:dyDescent="0.2">
      <c r="A142" s="391" t="s">
        <v>986</v>
      </c>
      <c r="B142" s="391" t="s">
        <v>936</v>
      </c>
      <c r="C142" s="463" t="s">
        <v>884</v>
      </c>
      <c r="D142" s="216" t="s">
        <v>985</v>
      </c>
      <c r="F142" s="197"/>
    </row>
    <row r="143" spans="1:6" s="3" customFormat="1" ht="15" customHeight="1" x14ac:dyDescent="0.2">
      <c r="A143" s="415"/>
      <c r="B143" s="415"/>
      <c r="C143" s="464"/>
      <c r="D143" s="174" t="s">
        <v>984</v>
      </c>
      <c r="F143" s="197"/>
    </row>
    <row r="144" spans="1:6" s="3" customFormat="1" ht="15" customHeight="1" x14ac:dyDescent="0.2">
      <c r="A144" s="415"/>
      <c r="B144" s="415"/>
      <c r="C144" s="464"/>
      <c r="D144" s="174" t="s">
        <v>983</v>
      </c>
      <c r="F144" s="197"/>
    </row>
    <row r="145" spans="1:6" s="3" customFormat="1" ht="15" customHeight="1" x14ac:dyDescent="0.2">
      <c r="A145" s="415"/>
      <c r="B145" s="415"/>
      <c r="C145" s="464"/>
      <c r="D145" s="174" t="s">
        <v>982</v>
      </c>
      <c r="F145" s="197"/>
    </row>
    <row r="146" spans="1:6" s="3" customFormat="1" ht="15" customHeight="1" thickBot="1" x14ac:dyDescent="0.25">
      <c r="A146" s="461"/>
      <c r="B146" s="461"/>
      <c r="C146" s="465"/>
      <c r="D146" s="217" t="s">
        <v>981</v>
      </c>
      <c r="F146" s="197"/>
    </row>
    <row r="147" spans="1:6" s="3" customFormat="1" ht="27.75" customHeight="1" x14ac:dyDescent="0.2">
      <c r="A147" s="180"/>
      <c r="B147" s="180"/>
      <c r="C147" s="180"/>
      <c r="D147" s="198"/>
      <c r="F147" s="197"/>
    </row>
    <row r="148" spans="1:6" s="138" customFormat="1" ht="16.5" thickBot="1" x14ac:dyDescent="0.3">
      <c r="A148" s="291" t="s">
        <v>980</v>
      </c>
      <c r="B148" s="291"/>
    </row>
    <row r="149" spans="1:6" s="3" customFormat="1" ht="21.75" customHeight="1" thickBot="1" x14ac:dyDescent="0.3">
      <c r="A149" s="424" t="s">
        <v>904</v>
      </c>
      <c r="B149" s="425"/>
      <c r="C149" s="176" t="s">
        <v>903</v>
      </c>
      <c r="D149" s="176" t="s">
        <v>902</v>
      </c>
    </row>
    <row r="150" spans="1:6" s="138" customFormat="1" ht="41.25" customHeight="1" x14ac:dyDescent="0.25">
      <c r="A150" s="428" t="s">
        <v>916</v>
      </c>
      <c r="B150" s="428" t="s">
        <v>961</v>
      </c>
      <c r="C150" s="467" t="s">
        <v>901</v>
      </c>
      <c r="D150" s="353" t="s">
        <v>1218</v>
      </c>
    </row>
    <row r="151" spans="1:6" s="3" customFormat="1" x14ac:dyDescent="0.2">
      <c r="A151" s="428"/>
      <c r="B151" s="428"/>
      <c r="C151" s="401"/>
      <c r="D151" s="293" t="s">
        <v>900</v>
      </c>
    </row>
    <row r="152" spans="1:6" s="3" customFormat="1" ht="38.25" x14ac:dyDescent="0.2">
      <c r="A152" s="428"/>
      <c r="B152" s="428"/>
      <c r="C152" s="401"/>
      <c r="D152" s="209" t="s">
        <v>1220</v>
      </c>
    </row>
    <row r="153" spans="1:6" s="3" customFormat="1" ht="27" customHeight="1" thickBot="1" x14ac:dyDescent="0.25">
      <c r="A153" s="428"/>
      <c r="B153" s="428"/>
      <c r="C153" s="468"/>
      <c r="D153" s="329" t="s">
        <v>1185</v>
      </c>
    </row>
    <row r="154" spans="1:6" s="3" customFormat="1" x14ac:dyDescent="0.2">
      <c r="A154" s="428"/>
      <c r="B154" s="420" t="s">
        <v>1224</v>
      </c>
      <c r="C154" s="450" t="s">
        <v>884</v>
      </c>
      <c r="D154" s="356" t="s">
        <v>979</v>
      </c>
    </row>
    <row r="155" spans="1:6" s="3" customFormat="1" ht="38.25" x14ac:dyDescent="0.2">
      <c r="A155" s="428"/>
      <c r="B155" s="428"/>
      <c r="C155" s="401"/>
      <c r="D155" s="162" t="s">
        <v>1211</v>
      </c>
    </row>
    <row r="156" spans="1:6" s="3" customFormat="1" x14ac:dyDescent="0.2">
      <c r="A156" s="428"/>
      <c r="B156" s="428"/>
      <c r="C156" s="401"/>
      <c r="D156" s="308" t="s">
        <v>978</v>
      </c>
    </row>
    <row r="157" spans="1:6" s="3" customFormat="1" x14ac:dyDescent="0.2">
      <c r="A157" s="428"/>
      <c r="B157" s="428"/>
      <c r="C157" s="401"/>
      <c r="D157" s="308" t="s">
        <v>977</v>
      </c>
    </row>
    <row r="158" spans="1:6" s="3" customFormat="1" x14ac:dyDescent="0.2">
      <c r="A158" s="428"/>
      <c r="B158" s="428"/>
      <c r="C158" s="401"/>
      <c r="D158" s="308" t="s">
        <v>976</v>
      </c>
    </row>
    <row r="159" spans="1:6" s="3" customFormat="1" ht="13.5" thickBot="1" x14ac:dyDescent="0.25">
      <c r="A159" s="428"/>
      <c r="B159" s="428"/>
      <c r="C159" s="469"/>
      <c r="D159" s="357" t="s">
        <v>975</v>
      </c>
    </row>
    <row r="160" spans="1:6" s="3" customFormat="1" ht="26.25" thickBot="1" x14ac:dyDescent="0.25">
      <c r="A160" s="421"/>
      <c r="B160" s="354" t="s">
        <v>974</v>
      </c>
      <c r="C160" s="355" t="s">
        <v>893</v>
      </c>
      <c r="D160" s="358" t="s">
        <v>973</v>
      </c>
    </row>
    <row r="161" spans="1:4" s="3" customFormat="1" x14ac:dyDescent="0.2">
      <c r="A161" s="467" t="s">
        <v>894</v>
      </c>
      <c r="B161" s="420" t="s">
        <v>885</v>
      </c>
      <c r="C161" s="467" t="s">
        <v>884</v>
      </c>
      <c r="D161" s="356" t="s">
        <v>972</v>
      </c>
    </row>
    <row r="162" spans="1:4" s="3" customFormat="1" ht="13.5" thickBot="1" x14ac:dyDescent="0.25">
      <c r="A162" s="452"/>
      <c r="B162" s="421"/>
      <c r="C162" s="486"/>
      <c r="D162" s="357" t="s">
        <v>971</v>
      </c>
    </row>
    <row r="163" spans="1:4" s="3" customFormat="1" ht="25.5" x14ac:dyDescent="0.2">
      <c r="A163" s="467" t="s">
        <v>911</v>
      </c>
      <c r="B163" s="420" t="s">
        <v>970</v>
      </c>
      <c r="C163" s="420" t="s">
        <v>884</v>
      </c>
      <c r="D163" s="356" t="s">
        <v>969</v>
      </c>
    </row>
    <row r="164" spans="1:4" s="3" customFormat="1" x14ac:dyDescent="0.2">
      <c r="A164" s="402"/>
      <c r="B164" s="490"/>
      <c r="C164" s="430"/>
      <c r="D164" s="308" t="s">
        <v>968</v>
      </c>
    </row>
    <row r="165" spans="1:4" s="3" customFormat="1" x14ac:dyDescent="0.2">
      <c r="A165" s="402"/>
      <c r="B165" s="490"/>
      <c r="C165" s="430"/>
      <c r="D165" s="191" t="s">
        <v>967</v>
      </c>
    </row>
    <row r="166" spans="1:4" s="3" customFormat="1" x14ac:dyDescent="0.2">
      <c r="A166" s="487"/>
      <c r="B166" s="490"/>
      <c r="C166" s="430"/>
      <c r="D166" s="191" t="s">
        <v>890</v>
      </c>
    </row>
    <row r="167" spans="1:4" s="3" customFormat="1" x14ac:dyDescent="0.2">
      <c r="A167" s="488"/>
      <c r="B167" s="490"/>
      <c r="C167" s="430"/>
      <c r="D167" s="196" t="s">
        <v>966</v>
      </c>
    </row>
    <row r="168" spans="1:4" s="3" customFormat="1" ht="13.5" thickBot="1" x14ac:dyDescent="0.25">
      <c r="A168" s="489"/>
      <c r="B168" s="491"/>
      <c r="C168" s="492"/>
      <c r="D168" s="195" t="s">
        <v>965</v>
      </c>
    </row>
    <row r="169" spans="1:4" s="3" customFormat="1" ht="26.25" thickBot="1" x14ac:dyDescent="0.25">
      <c r="A169" s="194" t="s">
        <v>886</v>
      </c>
      <c r="B169" s="154" t="s">
        <v>961</v>
      </c>
      <c r="C169" s="154" t="s">
        <v>884</v>
      </c>
      <c r="D169" s="193" t="s">
        <v>964</v>
      </c>
    </row>
    <row r="170" spans="1:4" s="3" customFormat="1" x14ac:dyDescent="0.2"/>
    <row r="171" spans="1:4" s="3" customFormat="1" ht="16.5" thickBot="1" x14ac:dyDescent="0.3">
      <c r="A171" s="291" t="s">
        <v>963</v>
      </c>
    </row>
    <row r="172" spans="1:4" s="3" customFormat="1" ht="15.75" customHeight="1" thickBot="1" x14ac:dyDescent="0.3">
      <c r="A172" s="493" t="s">
        <v>904</v>
      </c>
      <c r="B172" s="494"/>
      <c r="C172" s="165" t="s">
        <v>903</v>
      </c>
      <c r="D172" s="164" t="s">
        <v>902</v>
      </c>
    </row>
    <row r="173" spans="1:4" s="138" customFormat="1" ht="16.5" thickBot="1" x14ac:dyDescent="0.3">
      <c r="A173" s="495" t="s">
        <v>916</v>
      </c>
      <c r="B173" s="359" t="s">
        <v>961</v>
      </c>
      <c r="C173" s="497" t="s">
        <v>884</v>
      </c>
      <c r="D173" s="309" t="s">
        <v>942</v>
      </c>
    </row>
    <row r="174" spans="1:4" s="3" customFormat="1" ht="26.25" thickBot="1" x14ac:dyDescent="0.25">
      <c r="A174" s="496"/>
      <c r="B174" s="313" t="s">
        <v>885</v>
      </c>
      <c r="C174" s="498"/>
      <c r="D174" s="310" t="s">
        <v>1193</v>
      </c>
    </row>
    <row r="175" spans="1:4" s="3" customFormat="1" ht="13.5" thickBot="1" x14ac:dyDescent="0.25">
      <c r="A175" s="306" t="s">
        <v>894</v>
      </c>
      <c r="B175" s="311" t="s">
        <v>885</v>
      </c>
      <c r="C175" s="306" t="s">
        <v>884</v>
      </c>
      <c r="D175" s="312" t="s">
        <v>962</v>
      </c>
    </row>
    <row r="176" spans="1:4" s="3" customFormat="1" ht="13.5" thickBot="1" x14ac:dyDescent="0.25">
      <c r="A176" s="306" t="s">
        <v>886</v>
      </c>
      <c r="B176" s="313" t="s">
        <v>961</v>
      </c>
      <c r="C176" s="306" t="s">
        <v>884</v>
      </c>
      <c r="D176" s="312" t="s">
        <v>960</v>
      </c>
    </row>
    <row r="177" spans="1:4" s="3" customFormat="1" ht="23.25" customHeight="1" x14ac:dyDescent="0.2"/>
    <row r="178" spans="1:4" s="3" customFormat="1" ht="16.5" thickBot="1" x14ac:dyDescent="0.3">
      <c r="A178" s="291" t="s">
        <v>959</v>
      </c>
      <c r="D178" s="109"/>
    </row>
    <row r="179" spans="1:4" s="3" customFormat="1" ht="21.75" customHeight="1" thickBot="1" x14ac:dyDescent="0.3">
      <c r="A179" s="424" t="s">
        <v>904</v>
      </c>
      <c r="B179" s="425"/>
      <c r="C179" s="214" t="s">
        <v>903</v>
      </c>
      <c r="D179" s="176" t="s">
        <v>902</v>
      </c>
    </row>
    <row r="180" spans="1:4" s="3" customFormat="1" ht="44.25" customHeight="1" x14ac:dyDescent="0.2">
      <c r="A180" s="420" t="s">
        <v>916</v>
      </c>
      <c r="B180" s="428" t="s">
        <v>950</v>
      </c>
      <c r="C180" s="449" t="s">
        <v>901</v>
      </c>
      <c r="D180" s="334" t="s">
        <v>1217</v>
      </c>
    </row>
    <row r="181" spans="1:4" s="3" customFormat="1" ht="15" customHeight="1" x14ac:dyDescent="0.2">
      <c r="A181" s="499"/>
      <c r="B181" s="428"/>
      <c r="C181" s="423"/>
      <c r="D181" s="293" t="s">
        <v>900</v>
      </c>
    </row>
    <row r="182" spans="1:4" s="3" customFormat="1" ht="38.25" customHeight="1" x14ac:dyDescent="0.2">
      <c r="A182" s="499"/>
      <c r="B182" s="428"/>
      <c r="C182" s="423"/>
      <c r="D182" s="209" t="s">
        <v>1219</v>
      </c>
    </row>
    <row r="183" spans="1:4" s="3" customFormat="1" ht="33.75" customHeight="1" thickBot="1" x14ac:dyDescent="0.25">
      <c r="A183" s="500"/>
      <c r="B183" s="428"/>
      <c r="C183" s="429"/>
      <c r="D183" s="329" t="s">
        <v>1185</v>
      </c>
    </row>
    <row r="184" spans="1:4" s="138" customFormat="1" ht="25.5" x14ac:dyDescent="0.25">
      <c r="A184" s="428" t="s">
        <v>916</v>
      </c>
      <c r="B184" s="420" t="s">
        <v>950</v>
      </c>
      <c r="C184" s="428" t="s">
        <v>884</v>
      </c>
      <c r="D184" s="362" t="s">
        <v>1204</v>
      </c>
    </row>
    <row r="185" spans="1:4" s="3" customFormat="1" ht="51.75" thickBot="1" x14ac:dyDescent="0.25">
      <c r="A185" s="428"/>
      <c r="B185" s="501"/>
      <c r="C185" s="502"/>
      <c r="D185" s="363" t="s">
        <v>1194</v>
      </c>
    </row>
    <row r="186" spans="1:4" s="3" customFormat="1" ht="13.5" thickBot="1" x14ac:dyDescent="0.25">
      <c r="A186" s="355" t="s">
        <v>894</v>
      </c>
      <c r="B186" s="381" t="s">
        <v>885</v>
      </c>
      <c r="C186" s="354" t="s">
        <v>884</v>
      </c>
      <c r="D186" s="361" t="s">
        <v>958</v>
      </c>
    </row>
    <row r="187" spans="1:4" s="3" customFormat="1" x14ac:dyDescent="0.2">
      <c r="A187" s="450" t="s">
        <v>911</v>
      </c>
      <c r="B187" s="420" t="s">
        <v>885</v>
      </c>
      <c r="C187" s="420" t="s">
        <v>884</v>
      </c>
      <c r="D187" s="223" t="s">
        <v>957</v>
      </c>
    </row>
    <row r="188" spans="1:4" s="3" customFormat="1" x14ac:dyDescent="0.2">
      <c r="A188" s="469"/>
      <c r="B188" s="428"/>
      <c r="C188" s="428"/>
      <c r="D188" s="190" t="s">
        <v>889</v>
      </c>
    </row>
    <row r="189" spans="1:4" s="3" customFormat="1" x14ac:dyDescent="0.2">
      <c r="A189" s="469"/>
      <c r="B189" s="428"/>
      <c r="C189" s="428"/>
      <c r="D189" s="191" t="s">
        <v>956</v>
      </c>
    </row>
    <row r="190" spans="1:4" s="3" customFormat="1" x14ac:dyDescent="0.2">
      <c r="A190" s="469"/>
      <c r="B190" s="428"/>
      <c r="C190" s="428"/>
      <c r="D190" s="190" t="s">
        <v>955</v>
      </c>
    </row>
    <row r="191" spans="1:4" s="3" customFormat="1" ht="13.5" customHeight="1" thickBot="1" x14ac:dyDescent="0.25">
      <c r="A191" s="503"/>
      <c r="B191" s="504"/>
      <c r="C191" s="448"/>
      <c r="D191" s="189" t="s">
        <v>954</v>
      </c>
    </row>
    <row r="192" spans="1:4" s="3" customFormat="1" x14ac:dyDescent="0.2"/>
    <row r="193" spans="1:4" s="3" customFormat="1" ht="16.5" thickBot="1" x14ac:dyDescent="0.3">
      <c r="A193" s="291" t="s">
        <v>953</v>
      </c>
    </row>
    <row r="194" spans="1:4" s="3" customFormat="1" ht="15.75" thickBot="1" x14ac:dyDescent="0.3">
      <c r="A194" s="493" t="s">
        <v>904</v>
      </c>
      <c r="B194" s="505"/>
      <c r="C194" s="364" t="s">
        <v>903</v>
      </c>
      <c r="D194" s="188" t="s">
        <v>902</v>
      </c>
    </row>
    <row r="195" spans="1:4" x14ac:dyDescent="0.2">
      <c r="A195" s="506" t="s">
        <v>911</v>
      </c>
      <c r="B195" s="506" t="s">
        <v>885</v>
      </c>
      <c r="C195" s="510" t="s">
        <v>884</v>
      </c>
      <c r="D195" s="365" t="s">
        <v>945</v>
      </c>
    </row>
    <row r="196" spans="1:4" x14ac:dyDescent="0.2">
      <c r="A196" s="507"/>
      <c r="B196" s="509"/>
      <c r="C196" s="511"/>
      <c r="D196" s="181" t="s">
        <v>952</v>
      </c>
    </row>
    <row r="197" spans="1:4" s="173" customFormat="1" ht="26.25" thickBot="1" x14ac:dyDescent="0.3">
      <c r="A197" s="508"/>
      <c r="B197" s="508"/>
      <c r="C197" s="512"/>
      <c r="D197" s="314" t="s">
        <v>1195</v>
      </c>
    </row>
    <row r="198" spans="1:4" ht="18" customHeight="1" x14ac:dyDescent="0.2">
      <c r="A198" s="3"/>
      <c r="B198" s="3"/>
      <c r="C198" s="3"/>
    </row>
    <row r="199" spans="1:4" ht="16.5" thickBot="1" x14ac:dyDescent="0.3">
      <c r="A199" s="291" t="s">
        <v>951</v>
      </c>
      <c r="B199" s="3"/>
      <c r="C199" s="3"/>
      <c r="D199" s="3"/>
    </row>
    <row r="200" spans="1:4" ht="15.75" thickBot="1" x14ac:dyDescent="0.3">
      <c r="A200" s="424" t="s">
        <v>904</v>
      </c>
      <c r="B200" s="425"/>
      <c r="C200" s="176" t="s">
        <v>903</v>
      </c>
      <c r="D200" s="214" t="s">
        <v>902</v>
      </c>
    </row>
    <row r="201" spans="1:4" ht="38.25" x14ac:dyDescent="0.2">
      <c r="A201" s="428" t="s">
        <v>916</v>
      </c>
      <c r="B201" s="428" t="s">
        <v>950</v>
      </c>
      <c r="C201" s="422" t="s">
        <v>901</v>
      </c>
      <c r="D201" s="328" t="s">
        <v>1217</v>
      </c>
    </row>
    <row r="202" spans="1:4" ht="12.75" customHeight="1" x14ac:dyDescent="0.2">
      <c r="A202" s="428"/>
      <c r="B202" s="428"/>
      <c r="C202" s="423"/>
      <c r="D202" s="293" t="s">
        <v>900</v>
      </c>
    </row>
    <row r="203" spans="1:4" ht="37.5" customHeight="1" x14ac:dyDescent="0.2">
      <c r="A203" s="428"/>
      <c r="B203" s="428"/>
      <c r="C203" s="423"/>
      <c r="D203" s="209" t="s">
        <v>1219</v>
      </c>
    </row>
    <row r="204" spans="1:4" ht="34.5" customHeight="1" thickBot="1" x14ac:dyDescent="0.25">
      <c r="A204" s="430"/>
      <c r="B204" s="428"/>
      <c r="C204" s="429"/>
      <c r="D204" s="366" t="s">
        <v>1185</v>
      </c>
    </row>
    <row r="205" spans="1:4" x14ac:dyDescent="0.2">
      <c r="A205" s="467" t="s">
        <v>916</v>
      </c>
      <c r="B205" s="467" t="s">
        <v>950</v>
      </c>
      <c r="C205" s="450" t="s">
        <v>884</v>
      </c>
      <c r="D205" s="360" t="s">
        <v>935</v>
      </c>
    </row>
    <row r="206" spans="1:4" ht="51" x14ac:dyDescent="0.2">
      <c r="A206" s="469"/>
      <c r="B206" s="469"/>
      <c r="C206" s="469"/>
      <c r="D206" s="376" t="s">
        <v>1212</v>
      </c>
    </row>
    <row r="207" spans="1:4" ht="13.5" thickBot="1" x14ac:dyDescent="0.25">
      <c r="A207" s="468"/>
      <c r="B207" s="513"/>
      <c r="C207" s="469"/>
      <c r="D207" s="187" t="s">
        <v>949</v>
      </c>
    </row>
    <row r="208" spans="1:4" ht="13.5" thickBot="1" x14ac:dyDescent="0.25">
      <c r="A208" s="154" t="s">
        <v>911</v>
      </c>
      <c r="B208" s="154" t="s">
        <v>946</v>
      </c>
      <c r="C208" s="154" t="s">
        <v>948</v>
      </c>
      <c r="D208" s="186" t="s">
        <v>947</v>
      </c>
    </row>
    <row r="209" spans="1:4" ht="13.5" thickBot="1" x14ac:dyDescent="0.25">
      <c r="A209" s="154" t="s">
        <v>911</v>
      </c>
      <c r="B209" s="154" t="s">
        <v>946</v>
      </c>
      <c r="C209" s="154" t="s">
        <v>884</v>
      </c>
      <c r="D209" s="163" t="s">
        <v>889</v>
      </c>
    </row>
    <row r="210" spans="1:4" ht="15" x14ac:dyDescent="0.2">
      <c r="A210" s="159"/>
      <c r="B210" s="157"/>
      <c r="C210" s="159"/>
      <c r="D210" s="185"/>
    </row>
    <row r="211" spans="1:4" ht="16.5" thickBot="1" x14ac:dyDescent="0.3">
      <c r="A211" s="291" t="s">
        <v>1196</v>
      </c>
      <c r="B211" s="3"/>
      <c r="C211" s="3"/>
      <c r="D211" s="3"/>
    </row>
    <row r="212" spans="1:4" ht="15.75" thickBot="1" x14ac:dyDescent="0.3">
      <c r="A212" s="424" t="s">
        <v>904</v>
      </c>
      <c r="B212" s="425"/>
      <c r="C212" s="333" t="s">
        <v>903</v>
      </c>
      <c r="D212" s="201" t="s">
        <v>902</v>
      </c>
    </row>
    <row r="213" spans="1:4" ht="15.75" customHeight="1" x14ac:dyDescent="0.2">
      <c r="A213" s="428" t="s">
        <v>911</v>
      </c>
      <c r="B213" s="428" t="s">
        <v>885</v>
      </c>
      <c r="C213" s="515" t="s">
        <v>884</v>
      </c>
      <c r="D213" s="192" t="s">
        <v>945</v>
      </c>
    </row>
    <row r="214" spans="1:4" ht="13.5" customHeight="1" thickBot="1" x14ac:dyDescent="0.25">
      <c r="A214" s="514"/>
      <c r="B214" s="514"/>
      <c r="C214" s="516"/>
      <c r="D214" s="184" t="s">
        <v>944</v>
      </c>
    </row>
    <row r="215" spans="1:4" x14ac:dyDescent="0.2">
      <c r="A215" s="109"/>
      <c r="B215" s="109"/>
      <c r="C215" s="3"/>
    </row>
    <row r="216" spans="1:4" ht="16.5" thickBot="1" x14ac:dyDescent="0.3">
      <c r="A216" s="291" t="s">
        <v>943</v>
      </c>
      <c r="B216" s="3"/>
      <c r="C216" s="3"/>
    </row>
    <row r="217" spans="1:4" ht="15.75" thickBot="1" x14ac:dyDescent="0.3">
      <c r="A217" s="493" t="s">
        <v>904</v>
      </c>
      <c r="B217" s="494"/>
      <c r="C217" s="367" t="s">
        <v>903</v>
      </c>
      <c r="D217" s="164" t="s">
        <v>902</v>
      </c>
    </row>
    <row r="218" spans="1:4" x14ac:dyDescent="0.2">
      <c r="A218" s="517" t="s">
        <v>916</v>
      </c>
      <c r="B218" s="420" t="s">
        <v>936</v>
      </c>
      <c r="C218" s="428" t="s">
        <v>884</v>
      </c>
      <c r="D218" s="183" t="s">
        <v>942</v>
      </c>
    </row>
    <row r="219" spans="1:4" ht="12.75" customHeight="1" thickBot="1" x14ac:dyDescent="0.25">
      <c r="A219" s="518"/>
      <c r="B219" s="466"/>
      <c r="C219" s="428"/>
      <c r="D219" s="315" t="s">
        <v>1197</v>
      </c>
    </row>
    <row r="220" spans="1:4" ht="13.5" thickBot="1" x14ac:dyDescent="0.25">
      <c r="A220" s="519"/>
      <c r="B220" s="171" t="s">
        <v>885</v>
      </c>
      <c r="C220" s="225" t="s">
        <v>884</v>
      </c>
      <c r="D220" s="316" t="s">
        <v>1198</v>
      </c>
    </row>
    <row r="222" spans="1:4" ht="16.5" thickBot="1" x14ac:dyDescent="0.3">
      <c r="A222" s="317" t="s">
        <v>941</v>
      </c>
    </row>
    <row r="223" spans="1:4" ht="15.75" thickBot="1" x14ac:dyDescent="0.3">
      <c r="A223" s="431" t="s">
        <v>904</v>
      </c>
      <c r="B223" s="432"/>
      <c r="C223" s="176" t="s">
        <v>903</v>
      </c>
      <c r="D223" s="176" t="s">
        <v>902</v>
      </c>
    </row>
    <row r="224" spans="1:4" ht="38.25" x14ac:dyDescent="0.2">
      <c r="A224" s="520" t="s">
        <v>916</v>
      </c>
      <c r="B224" s="420" t="s">
        <v>885</v>
      </c>
      <c r="C224" s="420" t="s">
        <v>901</v>
      </c>
      <c r="D224" s="353" t="s">
        <v>1217</v>
      </c>
    </row>
    <row r="225" spans="1:5" x14ac:dyDescent="0.2">
      <c r="A225" s="521"/>
      <c r="B225" s="428"/>
      <c r="C225" s="421"/>
      <c r="D225" s="293" t="s">
        <v>900</v>
      </c>
    </row>
    <row r="226" spans="1:5" ht="38.25" x14ac:dyDescent="0.2">
      <c r="A226" s="521"/>
      <c r="B226" s="428"/>
      <c r="C226" s="421"/>
      <c r="D226" s="209" t="s">
        <v>1219</v>
      </c>
    </row>
    <row r="227" spans="1:5" ht="39" thickBot="1" x14ac:dyDescent="0.25">
      <c r="A227" s="522"/>
      <c r="B227" s="466"/>
      <c r="C227" s="448"/>
      <c r="D227" s="209" t="s">
        <v>1185</v>
      </c>
    </row>
    <row r="228" spans="1:5" x14ac:dyDescent="0.2">
      <c r="A228" s="391" t="s">
        <v>916</v>
      </c>
      <c r="B228" s="391" t="s">
        <v>885</v>
      </c>
      <c r="C228" s="523" t="s">
        <v>884</v>
      </c>
      <c r="D228" s="368" t="s">
        <v>940</v>
      </c>
    </row>
    <row r="229" spans="1:5" ht="38.25" x14ac:dyDescent="0.2">
      <c r="A229" s="392"/>
      <c r="B229" s="392"/>
      <c r="C229" s="462"/>
      <c r="D229" s="377" t="s">
        <v>1213</v>
      </c>
    </row>
    <row r="230" spans="1:5" ht="14.25" customHeight="1" x14ac:dyDescent="0.2">
      <c r="A230" s="415"/>
      <c r="B230" s="415"/>
      <c r="C230" s="413"/>
      <c r="D230" s="162" t="s">
        <v>939</v>
      </c>
    </row>
    <row r="231" spans="1:5" ht="27" customHeight="1" thickBot="1" x14ac:dyDescent="0.25">
      <c r="A231" s="461"/>
      <c r="B231" s="461"/>
      <c r="C231" s="524"/>
      <c r="D231" s="199" t="s">
        <v>938</v>
      </c>
    </row>
    <row r="233" spans="1:5" ht="16.5" thickBot="1" x14ac:dyDescent="0.3">
      <c r="A233" s="291" t="s">
        <v>937</v>
      </c>
      <c r="B233" s="3"/>
      <c r="C233" s="3"/>
      <c r="D233" s="3"/>
    </row>
    <row r="234" spans="1:5" ht="15.75" thickBot="1" x14ac:dyDescent="0.3">
      <c r="A234" s="424" t="s">
        <v>904</v>
      </c>
      <c r="B234" s="425"/>
      <c r="C234" s="214" t="s">
        <v>903</v>
      </c>
      <c r="D234" s="176" t="s">
        <v>902</v>
      </c>
    </row>
    <row r="235" spans="1:5" x14ac:dyDescent="0.2">
      <c r="A235" s="428" t="s">
        <v>916</v>
      </c>
      <c r="B235" s="439" t="s">
        <v>936</v>
      </c>
      <c r="C235" s="433" t="s">
        <v>884</v>
      </c>
      <c r="D235" s="369" t="s">
        <v>935</v>
      </c>
    </row>
    <row r="236" spans="1:5" ht="13.5" thickBot="1" x14ac:dyDescent="0.25">
      <c r="A236" s="421"/>
      <c r="B236" s="532"/>
      <c r="C236" s="533"/>
      <c r="D236" s="224" t="s">
        <v>934</v>
      </c>
      <c r="E236" s="3"/>
    </row>
    <row r="237" spans="1:5" ht="26.25" thickBot="1" x14ac:dyDescent="0.25">
      <c r="A237" s="306" t="s">
        <v>911</v>
      </c>
      <c r="B237" s="306" t="s">
        <v>933</v>
      </c>
      <c r="C237" s="306" t="s">
        <v>884</v>
      </c>
      <c r="D237" s="319" t="s">
        <v>1190</v>
      </c>
      <c r="E237" s="3"/>
    </row>
    <row r="238" spans="1:5" ht="24" customHeight="1" x14ac:dyDescent="0.2">
      <c r="A238" s="180"/>
    </row>
    <row r="239" spans="1:5" ht="16.5" thickBot="1" x14ac:dyDescent="0.3">
      <c r="A239" s="317" t="s">
        <v>932</v>
      </c>
    </row>
    <row r="240" spans="1:5" ht="15.75" thickBot="1" x14ac:dyDescent="0.3">
      <c r="A240" s="534" t="s">
        <v>904</v>
      </c>
      <c r="B240" s="535"/>
      <c r="C240" s="165" t="s">
        <v>903</v>
      </c>
      <c r="D240" s="164" t="s">
        <v>902</v>
      </c>
    </row>
    <row r="241" spans="1:4" ht="13.5" customHeight="1" x14ac:dyDescent="0.2">
      <c r="A241" s="536" t="s">
        <v>916</v>
      </c>
      <c r="B241" s="450" t="s">
        <v>921</v>
      </c>
      <c r="C241" s="420" t="s">
        <v>884</v>
      </c>
      <c r="D241" s="183" t="s">
        <v>931</v>
      </c>
    </row>
    <row r="242" spans="1:4" ht="13.5" customHeight="1" x14ac:dyDescent="0.2">
      <c r="A242" s="418"/>
      <c r="B242" s="451"/>
      <c r="C242" s="421"/>
      <c r="D242" s="179" t="s">
        <v>930</v>
      </c>
    </row>
    <row r="243" spans="1:4" ht="39" thickBot="1" x14ac:dyDescent="0.25">
      <c r="A243" s="418"/>
      <c r="B243" s="452"/>
      <c r="C243" s="421"/>
      <c r="D243" s="378" t="s">
        <v>1214</v>
      </c>
    </row>
    <row r="244" spans="1:4" ht="12.75" customHeight="1" x14ac:dyDescent="0.2">
      <c r="A244" s="418"/>
      <c r="B244" s="420" t="s">
        <v>929</v>
      </c>
      <c r="C244" s="422" t="s">
        <v>884</v>
      </c>
      <c r="D244" s="334" t="s">
        <v>928</v>
      </c>
    </row>
    <row r="245" spans="1:4" x14ac:dyDescent="0.2">
      <c r="A245" s="418"/>
      <c r="B245" s="421"/>
      <c r="C245" s="423"/>
      <c r="D245" s="209" t="s">
        <v>927</v>
      </c>
    </row>
    <row r="246" spans="1:4" x14ac:dyDescent="0.2">
      <c r="A246" s="418"/>
      <c r="B246" s="421"/>
      <c r="C246" s="423"/>
      <c r="D246" s="209" t="s">
        <v>926</v>
      </c>
    </row>
    <row r="247" spans="1:4" x14ac:dyDescent="0.2">
      <c r="A247" s="418"/>
      <c r="B247" s="421"/>
      <c r="C247" s="423"/>
      <c r="D247" s="209" t="s">
        <v>925</v>
      </c>
    </row>
    <row r="248" spans="1:4" x14ac:dyDescent="0.2">
      <c r="A248" s="418"/>
      <c r="B248" s="421"/>
      <c r="C248" s="423"/>
      <c r="D248" s="209" t="s">
        <v>924</v>
      </c>
    </row>
    <row r="249" spans="1:4" ht="13.5" thickBot="1" x14ac:dyDescent="0.25">
      <c r="A249" s="418"/>
      <c r="B249" s="421"/>
      <c r="C249" s="423"/>
      <c r="D249" s="345" t="s">
        <v>895</v>
      </c>
    </row>
    <row r="250" spans="1:4" x14ac:dyDescent="0.2">
      <c r="A250" s="418"/>
      <c r="B250" s="420" t="s">
        <v>885</v>
      </c>
      <c r="C250" s="420" t="s">
        <v>884</v>
      </c>
      <c r="D250" s="318" t="s">
        <v>923</v>
      </c>
    </row>
    <row r="251" spans="1:4" ht="13.5" thickBot="1" x14ac:dyDescent="0.25">
      <c r="A251" s="418"/>
      <c r="B251" s="421"/>
      <c r="C251" s="421"/>
      <c r="D251" s="320" t="s">
        <v>922</v>
      </c>
    </row>
    <row r="252" spans="1:4" ht="38.25" x14ac:dyDescent="0.2">
      <c r="A252" s="517" t="s">
        <v>916</v>
      </c>
      <c r="B252" s="420" t="s">
        <v>921</v>
      </c>
      <c r="C252" s="422" t="s">
        <v>913</v>
      </c>
      <c r="D252" s="209" t="s">
        <v>1217</v>
      </c>
    </row>
    <row r="253" spans="1:4" x14ac:dyDescent="0.2">
      <c r="A253" s="518"/>
      <c r="B253" s="421"/>
      <c r="C253" s="423"/>
      <c r="D253" s="293" t="s">
        <v>900</v>
      </c>
    </row>
    <row r="254" spans="1:4" ht="38.25" x14ac:dyDescent="0.2">
      <c r="A254" s="518"/>
      <c r="B254" s="421"/>
      <c r="C254" s="423"/>
      <c r="D254" s="209" t="s">
        <v>1219</v>
      </c>
    </row>
    <row r="255" spans="1:4" ht="39" thickBot="1" x14ac:dyDescent="0.25">
      <c r="A255" s="539"/>
      <c r="B255" s="421"/>
      <c r="C255" s="423"/>
      <c r="D255" s="366" t="s">
        <v>1185</v>
      </c>
    </row>
    <row r="256" spans="1:4" ht="13.5" thickBot="1" x14ac:dyDescent="0.25">
      <c r="A256" s="289" t="s">
        <v>894</v>
      </c>
      <c r="B256" s="172" t="s">
        <v>920</v>
      </c>
      <c r="C256" s="213" t="s">
        <v>884</v>
      </c>
      <c r="D256" s="321" t="s">
        <v>912</v>
      </c>
    </row>
    <row r="257" spans="1:4" x14ac:dyDescent="0.2">
      <c r="A257" s="417" t="s">
        <v>911</v>
      </c>
      <c r="B257" s="420" t="s">
        <v>885</v>
      </c>
      <c r="C257" s="422" t="s">
        <v>884</v>
      </c>
      <c r="D257" s="346" t="s">
        <v>919</v>
      </c>
    </row>
    <row r="258" spans="1:4" ht="25.5" x14ac:dyDescent="0.2">
      <c r="A258" s="418"/>
      <c r="B258" s="421"/>
      <c r="C258" s="423"/>
      <c r="D258" s="292" t="s">
        <v>1186</v>
      </c>
    </row>
    <row r="259" spans="1:4" ht="26.25" thickBot="1" x14ac:dyDescent="0.25">
      <c r="A259" s="419"/>
      <c r="B259" s="421"/>
      <c r="C259" s="423"/>
      <c r="D259" s="177" t="s">
        <v>918</v>
      </c>
    </row>
    <row r="260" spans="1:4" ht="13.5" thickBot="1" x14ac:dyDescent="0.25">
      <c r="A260" s="227" t="s">
        <v>909</v>
      </c>
      <c r="B260" s="225" t="s">
        <v>885</v>
      </c>
      <c r="C260" s="226" t="s">
        <v>884</v>
      </c>
      <c r="D260" s="228" t="s">
        <v>883</v>
      </c>
    </row>
    <row r="261" spans="1:4" ht="22.5" customHeight="1" x14ac:dyDescent="0.2"/>
    <row r="262" spans="1:4" ht="16.5" thickBot="1" x14ac:dyDescent="0.3">
      <c r="A262" s="317" t="s">
        <v>917</v>
      </c>
    </row>
    <row r="263" spans="1:4" ht="18" customHeight="1" thickBot="1" x14ac:dyDescent="0.3">
      <c r="A263" s="424" t="s">
        <v>904</v>
      </c>
      <c r="B263" s="425"/>
      <c r="C263" s="176" t="s">
        <v>903</v>
      </c>
      <c r="D263" s="214" t="s">
        <v>902</v>
      </c>
    </row>
    <row r="264" spans="1:4" x14ac:dyDescent="0.2">
      <c r="A264" s="426" t="s">
        <v>916</v>
      </c>
      <c r="B264" s="525" t="s">
        <v>915</v>
      </c>
      <c r="C264" s="528" t="s">
        <v>884</v>
      </c>
      <c r="D264" s="175" t="s">
        <v>899</v>
      </c>
    </row>
    <row r="265" spans="1:4" ht="41.25" customHeight="1" x14ac:dyDescent="0.2">
      <c r="A265" s="427"/>
      <c r="B265" s="526"/>
      <c r="C265" s="529"/>
      <c r="D265" s="379" t="s">
        <v>1215</v>
      </c>
    </row>
    <row r="266" spans="1:4" x14ac:dyDescent="0.2">
      <c r="A266" s="427"/>
      <c r="B266" s="526"/>
      <c r="C266" s="529"/>
      <c r="D266" s="297" t="s">
        <v>1199</v>
      </c>
    </row>
    <row r="267" spans="1:4" x14ac:dyDescent="0.2">
      <c r="A267" s="427"/>
      <c r="B267" s="526"/>
      <c r="C267" s="529"/>
      <c r="D267" s="322" t="s">
        <v>914</v>
      </c>
    </row>
    <row r="268" spans="1:4" ht="15.75" customHeight="1" x14ac:dyDescent="0.2">
      <c r="A268" s="427"/>
      <c r="B268" s="526"/>
      <c r="C268" s="529"/>
      <c r="D268" s="297" t="s">
        <v>1200</v>
      </c>
    </row>
    <row r="269" spans="1:4" s="173" customFormat="1" x14ac:dyDescent="0.2">
      <c r="A269" s="427"/>
      <c r="B269" s="526"/>
      <c r="C269" s="529"/>
      <c r="D269" s="297" t="s">
        <v>896</v>
      </c>
    </row>
    <row r="270" spans="1:4" ht="26.25" thickBot="1" x14ac:dyDescent="0.25">
      <c r="A270" s="427"/>
      <c r="B270" s="526"/>
      <c r="C270" s="530"/>
      <c r="D270" s="323" t="s">
        <v>1201</v>
      </c>
    </row>
    <row r="271" spans="1:4" ht="38.25" x14ac:dyDescent="0.2">
      <c r="A271" s="427"/>
      <c r="B271" s="526"/>
      <c r="C271" s="422" t="s">
        <v>913</v>
      </c>
      <c r="D271" s="209" t="s">
        <v>1217</v>
      </c>
    </row>
    <row r="272" spans="1:4" x14ac:dyDescent="0.2">
      <c r="A272" s="427"/>
      <c r="B272" s="526"/>
      <c r="C272" s="423"/>
      <c r="D272" s="293" t="s">
        <v>900</v>
      </c>
    </row>
    <row r="273" spans="1:4" ht="38.25" x14ac:dyDescent="0.2">
      <c r="A273" s="427"/>
      <c r="B273" s="526"/>
      <c r="C273" s="423"/>
      <c r="D273" s="209" t="s">
        <v>1219</v>
      </c>
    </row>
    <row r="274" spans="1:4" ht="39" thickBot="1" x14ac:dyDescent="0.25">
      <c r="A274" s="427"/>
      <c r="B274" s="527"/>
      <c r="C274" s="429"/>
      <c r="D274" s="209" t="s">
        <v>1185</v>
      </c>
    </row>
    <row r="275" spans="1:4" x14ac:dyDescent="0.2">
      <c r="A275" s="417" t="s">
        <v>894</v>
      </c>
      <c r="B275" s="420" t="s">
        <v>885</v>
      </c>
      <c r="C275" s="420" t="s">
        <v>884</v>
      </c>
      <c r="D275" s="324" t="s">
        <v>912</v>
      </c>
    </row>
    <row r="276" spans="1:4" ht="13.5" thickBot="1" x14ac:dyDescent="0.25">
      <c r="A276" s="531"/>
      <c r="B276" s="466"/>
      <c r="C276" s="466"/>
      <c r="D276" s="325" t="s">
        <v>895</v>
      </c>
    </row>
    <row r="277" spans="1:4" ht="25.5" x14ac:dyDescent="0.2">
      <c r="A277" s="417" t="s">
        <v>911</v>
      </c>
      <c r="B277" s="537" t="s">
        <v>885</v>
      </c>
      <c r="C277" s="391" t="s">
        <v>884</v>
      </c>
      <c r="D277" s="326" t="s">
        <v>1202</v>
      </c>
    </row>
    <row r="278" spans="1:4" ht="25.5" x14ac:dyDescent="0.2">
      <c r="A278" s="536"/>
      <c r="B278" s="515"/>
      <c r="C278" s="392"/>
      <c r="D278" s="169" t="s">
        <v>910</v>
      </c>
    </row>
    <row r="279" spans="1:4" ht="13.5" thickBot="1" x14ac:dyDescent="0.25">
      <c r="A279" s="531"/>
      <c r="B279" s="538"/>
      <c r="C279" s="393"/>
      <c r="D279" s="168" t="s">
        <v>889</v>
      </c>
    </row>
    <row r="280" spans="1:4" ht="15" customHeight="1" thickBot="1" x14ac:dyDescent="0.25">
      <c r="A280" s="167" t="s">
        <v>909</v>
      </c>
      <c r="B280" s="154" t="s">
        <v>885</v>
      </c>
      <c r="C280" s="154" t="s">
        <v>884</v>
      </c>
      <c r="D280" s="166" t="s">
        <v>908</v>
      </c>
    </row>
    <row r="281" spans="1:4" ht="15" customHeight="1" thickBot="1" x14ac:dyDescent="0.25">
      <c r="A281" s="167" t="s">
        <v>907</v>
      </c>
      <c r="B281" s="154" t="s">
        <v>885</v>
      </c>
      <c r="C281" s="154" t="s">
        <v>884</v>
      </c>
      <c r="D281" s="166" t="s">
        <v>906</v>
      </c>
    </row>
    <row r="283" spans="1:4" ht="16.5" thickBot="1" x14ac:dyDescent="0.3">
      <c r="A283" s="291" t="s">
        <v>905</v>
      </c>
      <c r="B283" s="3"/>
      <c r="C283" s="3"/>
    </row>
    <row r="284" spans="1:4" ht="15.75" thickBot="1" x14ac:dyDescent="0.3">
      <c r="A284" s="493" t="s">
        <v>904</v>
      </c>
      <c r="B284" s="494"/>
      <c r="C284" s="165" t="s">
        <v>903</v>
      </c>
      <c r="D284" s="164" t="s">
        <v>902</v>
      </c>
    </row>
    <row r="285" spans="1:4" ht="27.75" customHeight="1" thickBot="1" x14ac:dyDescent="0.25">
      <c r="A285" s="154" t="s">
        <v>894</v>
      </c>
      <c r="B285" s="154" t="s">
        <v>885</v>
      </c>
      <c r="C285" s="154" t="s">
        <v>884</v>
      </c>
      <c r="D285" s="327" t="s">
        <v>1203</v>
      </c>
    </row>
  </sheetData>
  <mergeCells count="165">
    <mergeCell ref="B264:B274"/>
    <mergeCell ref="C264:C270"/>
    <mergeCell ref="C271:C274"/>
    <mergeCell ref="A275:A276"/>
    <mergeCell ref="B275:B276"/>
    <mergeCell ref="C275:C276"/>
    <mergeCell ref="A284:B284"/>
    <mergeCell ref="A234:B234"/>
    <mergeCell ref="A235:A236"/>
    <mergeCell ref="B235:B236"/>
    <mergeCell ref="C235:C236"/>
    <mergeCell ref="A240:B240"/>
    <mergeCell ref="A241:A251"/>
    <mergeCell ref="B241:B243"/>
    <mergeCell ref="C241:C243"/>
    <mergeCell ref="B244:B249"/>
    <mergeCell ref="C244:C249"/>
    <mergeCell ref="B250:B251"/>
    <mergeCell ref="C250:C251"/>
    <mergeCell ref="A277:A279"/>
    <mergeCell ref="B277:B279"/>
    <mergeCell ref="A252:A255"/>
    <mergeCell ref="B252:B255"/>
    <mergeCell ref="C252:C255"/>
    <mergeCell ref="A217:B217"/>
    <mergeCell ref="A218:A220"/>
    <mergeCell ref="B218:B219"/>
    <mergeCell ref="C218:C219"/>
    <mergeCell ref="A223:B223"/>
    <mergeCell ref="A224:A227"/>
    <mergeCell ref="B224:B227"/>
    <mergeCell ref="C224:C227"/>
    <mergeCell ref="A228:A231"/>
    <mergeCell ref="B228:B231"/>
    <mergeCell ref="C228:C231"/>
    <mergeCell ref="A194:B194"/>
    <mergeCell ref="A195:A197"/>
    <mergeCell ref="B195:B197"/>
    <mergeCell ref="C195:C197"/>
    <mergeCell ref="A205:A207"/>
    <mergeCell ref="B205:B207"/>
    <mergeCell ref="C205:C207"/>
    <mergeCell ref="A212:B212"/>
    <mergeCell ref="A213:A214"/>
    <mergeCell ref="B213:B214"/>
    <mergeCell ref="C213:C214"/>
    <mergeCell ref="A179:B179"/>
    <mergeCell ref="A180:A183"/>
    <mergeCell ref="B180:B183"/>
    <mergeCell ref="C180:C183"/>
    <mergeCell ref="A184:A185"/>
    <mergeCell ref="B184:B185"/>
    <mergeCell ref="C184:C185"/>
    <mergeCell ref="A187:A191"/>
    <mergeCell ref="B187:B191"/>
    <mergeCell ref="C187:C191"/>
    <mergeCell ref="A161:A162"/>
    <mergeCell ref="B161:B162"/>
    <mergeCell ref="C161:C162"/>
    <mergeCell ref="A163:A168"/>
    <mergeCell ref="B163:B168"/>
    <mergeCell ref="C163:C168"/>
    <mergeCell ref="A172:B172"/>
    <mergeCell ref="A173:A174"/>
    <mergeCell ref="C173:C174"/>
    <mergeCell ref="A142:A146"/>
    <mergeCell ref="B142:B146"/>
    <mergeCell ref="C142:C146"/>
    <mergeCell ref="A149:B149"/>
    <mergeCell ref="A150:A160"/>
    <mergeCell ref="B150:B153"/>
    <mergeCell ref="C150:C153"/>
    <mergeCell ref="B154:B159"/>
    <mergeCell ref="C154:C159"/>
    <mergeCell ref="A126:D126"/>
    <mergeCell ref="A127:B127"/>
    <mergeCell ref="A128:A141"/>
    <mergeCell ref="B128:B131"/>
    <mergeCell ref="C128:C131"/>
    <mergeCell ref="B133:B137"/>
    <mergeCell ref="C133:C137"/>
    <mergeCell ref="B139:B141"/>
    <mergeCell ref="C139:C140"/>
    <mergeCell ref="A111:A115"/>
    <mergeCell ref="B111:B115"/>
    <mergeCell ref="C111:C115"/>
    <mergeCell ref="A117:D117"/>
    <mergeCell ref="A118:B118"/>
    <mergeCell ref="A119:A120"/>
    <mergeCell ref="B119:B120"/>
    <mergeCell ref="C119:C120"/>
    <mergeCell ref="A122:A124"/>
    <mergeCell ref="B122:B124"/>
    <mergeCell ref="C122:C124"/>
    <mergeCell ref="A88:A91"/>
    <mergeCell ref="B88:B91"/>
    <mergeCell ref="C88:C91"/>
    <mergeCell ref="B97:B100"/>
    <mergeCell ref="B101:B102"/>
    <mergeCell ref="C101:C102"/>
    <mergeCell ref="B103:B107"/>
    <mergeCell ref="C103:C107"/>
    <mergeCell ref="A108:A110"/>
    <mergeCell ref="B108:B110"/>
    <mergeCell ref="C108:C109"/>
    <mergeCell ref="C97:C100"/>
    <mergeCell ref="A97:A107"/>
    <mergeCell ref="A96:B96"/>
    <mergeCell ref="A66:A68"/>
    <mergeCell ref="B66:B68"/>
    <mergeCell ref="C66:C68"/>
    <mergeCell ref="A69:A71"/>
    <mergeCell ref="B69:B71"/>
    <mergeCell ref="C69:C71"/>
    <mergeCell ref="A75:B75"/>
    <mergeCell ref="A76:A86"/>
    <mergeCell ref="B76:B86"/>
    <mergeCell ref="C76:C79"/>
    <mergeCell ref="C80:C86"/>
    <mergeCell ref="A21:A23"/>
    <mergeCell ref="B21:B23"/>
    <mergeCell ref="C21:C23"/>
    <mergeCell ref="A27:B27"/>
    <mergeCell ref="A28:A43"/>
    <mergeCell ref="B28:B31"/>
    <mergeCell ref="C28:C31"/>
    <mergeCell ref="B32:B33"/>
    <mergeCell ref="B34:B35"/>
    <mergeCell ref="B36:B37"/>
    <mergeCell ref="B38:B43"/>
    <mergeCell ref="C38:C43"/>
    <mergeCell ref="C32:C37"/>
    <mergeCell ref="A5:B5"/>
    <mergeCell ref="A6:A18"/>
    <mergeCell ref="B6:B9"/>
    <mergeCell ref="C6:C9"/>
    <mergeCell ref="B12:B18"/>
    <mergeCell ref="C12:C18"/>
    <mergeCell ref="A19:A20"/>
    <mergeCell ref="B19:B20"/>
    <mergeCell ref="C19:C20"/>
    <mergeCell ref="C277:C279"/>
    <mergeCell ref="A1:D1"/>
    <mergeCell ref="A95:D95"/>
    <mergeCell ref="A44:A46"/>
    <mergeCell ref="B44:B46"/>
    <mergeCell ref="C44:C46"/>
    <mergeCell ref="A47:A49"/>
    <mergeCell ref="B47:B49"/>
    <mergeCell ref="C47:C49"/>
    <mergeCell ref="A53:B53"/>
    <mergeCell ref="A54:A65"/>
    <mergeCell ref="B54:B57"/>
    <mergeCell ref="C54:C57"/>
    <mergeCell ref="B59:B65"/>
    <mergeCell ref="C59:C65"/>
    <mergeCell ref="A257:A259"/>
    <mergeCell ref="B257:B259"/>
    <mergeCell ref="C257:C259"/>
    <mergeCell ref="A263:B263"/>
    <mergeCell ref="A264:A274"/>
    <mergeCell ref="B201:B204"/>
    <mergeCell ref="C201:C204"/>
    <mergeCell ref="A200:B200"/>
    <mergeCell ref="A201:A204"/>
  </mergeCells>
  <pageMargins left="0.59055118110236227" right="0.39370078740157483" top="0.59055118110236227" bottom="0.39370078740157483" header="0.31496062992125984" footer="0.31496062992125984"/>
  <pageSetup paperSize="9" orientation="landscape" r:id="rId1"/>
  <headerFooter>
    <oddHeader>&amp;LSpecifikace úklidu&amp;RStrana &amp;P /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sqref="A1:C1"/>
    </sheetView>
  </sheetViews>
  <sheetFormatPr defaultRowHeight="15" x14ac:dyDescent="0.25"/>
  <cols>
    <col min="1" max="1" width="33.5703125" customWidth="1"/>
    <col min="2" max="2" width="22.85546875" customWidth="1"/>
    <col min="3" max="3" width="28" customWidth="1"/>
    <col min="4" max="4" width="20.7109375" customWidth="1"/>
    <col min="5" max="5" width="12" customWidth="1"/>
    <col min="6" max="6" width="13.140625" customWidth="1"/>
    <col min="7" max="7" width="34" hidden="1" customWidth="1"/>
  </cols>
  <sheetData>
    <row r="1" spans="1:7" ht="34.5" customHeight="1" thickBot="1" x14ac:dyDescent="0.3">
      <c r="A1" s="388" t="s">
        <v>1222</v>
      </c>
      <c r="B1" s="389"/>
      <c r="C1" s="390"/>
      <c r="D1" s="280"/>
      <c r="E1" s="280"/>
      <c r="F1" s="280"/>
      <c r="G1" s="279"/>
    </row>
    <row r="3" spans="1:7" ht="15.75" thickBot="1" x14ac:dyDescent="0.3"/>
    <row r="4" spans="1:7" ht="16.5" thickBot="1" x14ac:dyDescent="0.3">
      <c r="A4" s="548" t="s">
        <v>874</v>
      </c>
      <c r="B4" s="549"/>
      <c r="C4" s="550"/>
      <c r="D4" s="270"/>
      <c r="E4" s="129"/>
      <c r="F4" s="129"/>
      <c r="G4" s="129"/>
    </row>
    <row r="5" spans="1:7" ht="16.5" thickBot="1" x14ac:dyDescent="0.3">
      <c r="A5" s="268" t="s">
        <v>0</v>
      </c>
      <c r="B5" s="269" t="s">
        <v>875</v>
      </c>
      <c r="C5" s="271" t="s">
        <v>882</v>
      </c>
      <c r="D5" s="136"/>
      <c r="E5" s="129"/>
      <c r="F5" s="129"/>
      <c r="G5" s="129"/>
    </row>
    <row r="6" spans="1:7" ht="15.75" x14ac:dyDescent="0.25">
      <c r="A6" s="272" t="s">
        <v>1055</v>
      </c>
      <c r="B6" s="143">
        <v>51</v>
      </c>
      <c r="C6" s="273">
        <f>B6*B24</f>
        <v>91.8</v>
      </c>
      <c r="D6" s="129"/>
      <c r="F6" s="129"/>
      <c r="G6" s="129"/>
    </row>
    <row r="7" spans="1:7" ht="15.75" x14ac:dyDescent="0.25">
      <c r="A7" s="241" t="s">
        <v>1056</v>
      </c>
      <c r="B7" s="130">
        <v>112</v>
      </c>
      <c r="C7" s="273">
        <f>B7*B24</f>
        <v>201.6</v>
      </c>
      <c r="D7" s="265"/>
      <c r="E7" s="129"/>
      <c r="F7" s="129"/>
      <c r="G7" s="129"/>
    </row>
    <row r="8" spans="1:7" ht="15.75" x14ac:dyDescent="0.25">
      <c r="A8" s="238" t="s">
        <v>1171</v>
      </c>
      <c r="B8" s="545">
        <v>1096</v>
      </c>
      <c r="C8" s="551">
        <f>B8*B24</f>
        <v>1972.8</v>
      </c>
      <c r="D8" s="547"/>
      <c r="E8" s="129"/>
      <c r="F8" s="129"/>
      <c r="G8" s="129"/>
    </row>
    <row r="9" spans="1:7" ht="15.75" x14ac:dyDescent="0.25">
      <c r="A9" s="238" t="s">
        <v>1172</v>
      </c>
      <c r="B9" s="546"/>
      <c r="C9" s="552"/>
      <c r="D9" s="547"/>
      <c r="E9" s="129"/>
      <c r="F9" s="129"/>
      <c r="G9" s="129"/>
    </row>
    <row r="10" spans="1:7" ht="15.75" x14ac:dyDescent="0.25">
      <c r="A10" s="238" t="s">
        <v>1173</v>
      </c>
      <c r="B10" s="130">
        <v>50</v>
      </c>
      <c r="C10" s="273">
        <f>B10*B24</f>
        <v>90</v>
      </c>
      <c r="D10" s="266"/>
      <c r="E10" s="129"/>
      <c r="F10" s="129"/>
      <c r="G10" s="129"/>
    </row>
    <row r="11" spans="1:7" ht="15.75" x14ac:dyDescent="0.25">
      <c r="A11" s="238" t="s">
        <v>1174</v>
      </c>
      <c r="B11" s="130">
        <v>7</v>
      </c>
      <c r="C11" s="273">
        <f>B11*B24</f>
        <v>12.6</v>
      </c>
      <c r="D11" s="266"/>
      <c r="E11" s="129"/>
      <c r="F11" s="129"/>
      <c r="G11" s="129"/>
    </row>
    <row r="12" spans="1:7" ht="15.75" x14ac:dyDescent="0.25">
      <c r="A12" s="241" t="s">
        <v>1048</v>
      </c>
      <c r="B12" s="130">
        <v>13</v>
      </c>
      <c r="C12" s="273">
        <f>B12*B24</f>
        <v>23.400000000000002</v>
      </c>
      <c r="D12" s="266"/>
      <c r="E12" s="129"/>
      <c r="F12" s="129"/>
      <c r="G12" s="129"/>
    </row>
    <row r="13" spans="1:7" ht="15.75" x14ac:dyDescent="0.25">
      <c r="A13" s="274" t="s">
        <v>1049</v>
      </c>
      <c r="B13" s="130">
        <v>28</v>
      </c>
      <c r="C13" s="273">
        <f>B13*B24</f>
        <v>50.4</v>
      </c>
      <c r="D13" s="265"/>
      <c r="E13" s="129"/>
      <c r="F13" s="129"/>
      <c r="G13" s="129"/>
    </row>
    <row r="14" spans="1:7" ht="15.75" x14ac:dyDescent="0.25">
      <c r="A14" s="241" t="s">
        <v>1050</v>
      </c>
      <c r="B14" s="130">
        <v>169</v>
      </c>
      <c r="C14" s="273">
        <f>B14*B24</f>
        <v>304.2</v>
      </c>
      <c r="D14" s="266"/>
      <c r="E14" s="129"/>
      <c r="F14" s="129"/>
      <c r="G14" s="129"/>
    </row>
    <row r="15" spans="1:7" ht="15.75" x14ac:dyDescent="0.25">
      <c r="A15" s="241" t="s">
        <v>1045</v>
      </c>
      <c r="B15" s="130">
        <v>27</v>
      </c>
      <c r="C15" s="273">
        <f>B15*B24</f>
        <v>48.6</v>
      </c>
      <c r="D15" s="266"/>
      <c r="E15" s="129"/>
      <c r="F15" s="129"/>
      <c r="G15" s="129"/>
    </row>
    <row r="16" spans="1:7" ht="31.5" x14ac:dyDescent="0.25">
      <c r="A16" s="287" t="s">
        <v>1183</v>
      </c>
      <c r="B16" s="285">
        <v>221</v>
      </c>
      <c r="C16" s="286">
        <f>B16*B24</f>
        <v>397.8</v>
      </c>
      <c r="D16" s="129"/>
      <c r="F16" s="129"/>
      <c r="G16" s="129"/>
    </row>
    <row r="17" spans="1:7" ht="15.75" x14ac:dyDescent="0.25">
      <c r="A17" s="241" t="s">
        <v>1175</v>
      </c>
      <c r="B17" s="130">
        <v>50</v>
      </c>
      <c r="C17" s="273">
        <f>B17*B24</f>
        <v>90</v>
      </c>
      <c r="D17" s="266"/>
      <c r="E17" s="129"/>
      <c r="F17" s="129"/>
      <c r="G17" s="129"/>
    </row>
    <row r="18" spans="1:7" ht="15.75" x14ac:dyDescent="0.25">
      <c r="A18" s="241" t="s">
        <v>1053</v>
      </c>
      <c r="B18" s="130">
        <v>33</v>
      </c>
      <c r="C18" s="273">
        <f>B18*B24</f>
        <v>59.4</v>
      </c>
      <c r="D18" s="266"/>
      <c r="E18" s="129"/>
      <c r="F18" s="129"/>
      <c r="G18" s="129"/>
    </row>
    <row r="19" spans="1:7" ht="15.75" x14ac:dyDescent="0.25">
      <c r="A19" s="244" t="s">
        <v>1177</v>
      </c>
      <c r="B19" s="139">
        <v>1</v>
      </c>
      <c r="C19" s="273">
        <f>B19*B24</f>
        <v>1.8</v>
      </c>
      <c r="D19" s="266"/>
      <c r="E19" s="129"/>
      <c r="F19" s="129"/>
      <c r="G19" s="129"/>
    </row>
    <row r="20" spans="1:7" ht="15.75" customHeight="1" thickBot="1" x14ac:dyDescent="0.3">
      <c r="A20" s="244" t="s">
        <v>1046</v>
      </c>
      <c r="B20" s="139">
        <v>47</v>
      </c>
      <c r="C20" s="273">
        <f>B20*B24</f>
        <v>84.600000000000009</v>
      </c>
      <c r="D20" s="266"/>
      <c r="E20" s="129"/>
      <c r="F20" s="129"/>
      <c r="G20" s="129"/>
    </row>
    <row r="21" spans="1:7" ht="16.5" thickBot="1" x14ac:dyDescent="0.3">
      <c r="A21" s="140" t="s">
        <v>573</v>
      </c>
      <c r="B21" s="141">
        <f>SUM(B6:B20)</f>
        <v>1905</v>
      </c>
      <c r="C21" s="142">
        <f>SUM(C6:C20)</f>
        <v>3429</v>
      </c>
      <c r="D21" s="267"/>
      <c r="E21" s="129"/>
      <c r="F21" s="129"/>
      <c r="G21" s="129"/>
    </row>
    <row r="22" spans="1:7" ht="15.75" x14ac:dyDescent="0.25">
      <c r="A22" s="135"/>
      <c r="B22" s="136"/>
      <c r="C22" s="137"/>
      <c r="D22" s="129"/>
      <c r="E22" s="129"/>
      <c r="F22" s="129"/>
      <c r="G22" s="129"/>
    </row>
    <row r="23" spans="1:7" ht="15.75" x14ac:dyDescent="0.25">
      <c r="A23" s="138"/>
      <c r="B23" s="137"/>
      <c r="C23" s="137"/>
      <c r="D23" s="129"/>
      <c r="E23" s="129"/>
      <c r="F23" s="129"/>
      <c r="G23" s="129"/>
    </row>
    <row r="24" spans="1:7" ht="15.75" x14ac:dyDescent="0.25">
      <c r="A24" s="129" t="s">
        <v>876</v>
      </c>
      <c r="B24" s="137">
        <f>0.9*2</f>
        <v>1.8</v>
      </c>
      <c r="C24" s="137" t="s">
        <v>3</v>
      </c>
      <c r="D24" s="129"/>
      <c r="E24" s="129"/>
      <c r="F24" s="129"/>
      <c r="G24" s="129"/>
    </row>
    <row r="25" spans="1:7" ht="16.5" thickBot="1" x14ac:dyDescent="0.3">
      <c r="A25" s="129"/>
      <c r="B25" s="129"/>
      <c r="C25" s="129"/>
      <c r="D25" s="129"/>
      <c r="E25" s="129"/>
      <c r="F25" s="129"/>
      <c r="G25" s="129"/>
    </row>
    <row r="26" spans="1:7" ht="16.5" thickBot="1" x14ac:dyDescent="0.3">
      <c r="A26" s="548" t="s">
        <v>877</v>
      </c>
      <c r="B26" s="549"/>
      <c r="C26" s="550"/>
      <c r="D26" s="129"/>
      <c r="E26" s="256"/>
      <c r="F26" s="256"/>
      <c r="G26" s="256"/>
    </row>
    <row r="27" spans="1:7" ht="16.5" thickBot="1" x14ac:dyDescent="0.3">
      <c r="A27" s="140" t="s">
        <v>1051</v>
      </c>
      <c r="B27" s="145" t="s">
        <v>878</v>
      </c>
      <c r="C27" s="144" t="s">
        <v>879</v>
      </c>
      <c r="D27" s="129"/>
      <c r="E27" s="255"/>
      <c r="F27" s="111"/>
      <c r="G27" s="256"/>
    </row>
    <row r="28" spans="1:7" ht="15.75" x14ac:dyDescent="0.25">
      <c r="A28" s="544" t="s">
        <v>1055</v>
      </c>
      <c r="B28" s="281" t="s">
        <v>880</v>
      </c>
      <c r="C28" s="282">
        <v>66.19</v>
      </c>
      <c r="D28" s="129"/>
      <c r="E28" s="253"/>
      <c r="G28" s="252"/>
    </row>
    <row r="29" spans="1:7" ht="15.75" x14ac:dyDescent="0.25">
      <c r="A29" s="541"/>
      <c r="B29" s="283" t="s">
        <v>881</v>
      </c>
      <c r="C29" s="284">
        <v>194.56</v>
      </c>
      <c r="D29" s="129"/>
      <c r="E29" s="253"/>
      <c r="G29" s="252"/>
    </row>
    <row r="30" spans="1:7" ht="15.75" x14ac:dyDescent="0.25">
      <c r="A30" s="542" t="s">
        <v>1056</v>
      </c>
      <c r="B30" s="132" t="s">
        <v>880</v>
      </c>
      <c r="C30" s="134">
        <v>120.51</v>
      </c>
      <c r="D30" s="129"/>
      <c r="E30" s="253"/>
      <c r="G30" s="252"/>
    </row>
    <row r="31" spans="1:7" ht="15.75" x14ac:dyDescent="0.25">
      <c r="A31" s="543"/>
      <c r="B31" s="132" t="s">
        <v>881</v>
      </c>
      <c r="C31" s="134">
        <v>350.24</v>
      </c>
      <c r="D31" s="129"/>
      <c r="E31" s="253"/>
      <c r="G31" s="252"/>
    </row>
    <row r="32" spans="1:7" ht="15.75" x14ac:dyDescent="0.25">
      <c r="A32" s="542" t="s">
        <v>1171</v>
      </c>
      <c r="B32" s="132" t="s">
        <v>880</v>
      </c>
      <c r="C32" s="133">
        <v>1305</v>
      </c>
      <c r="D32" s="129"/>
      <c r="E32" s="253"/>
      <c r="G32" s="251"/>
    </row>
    <row r="33" spans="1:7" ht="15.75" x14ac:dyDescent="0.25">
      <c r="A33" s="543"/>
      <c r="B33" s="132" t="s">
        <v>881</v>
      </c>
      <c r="C33" s="133">
        <v>2869</v>
      </c>
      <c r="D33" s="129"/>
      <c r="E33" s="253"/>
      <c r="G33" s="251"/>
    </row>
    <row r="34" spans="1:7" ht="15.75" x14ac:dyDescent="0.25">
      <c r="A34" s="542" t="s">
        <v>1172</v>
      </c>
      <c r="B34" s="132" t="s">
        <v>880</v>
      </c>
      <c r="C34" s="133">
        <v>3988</v>
      </c>
      <c r="D34" s="129"/>
      <c r="E34" s="253"/>
      <c r="G34" s="251"/>
    </row>
    <row r="35" spans="1:7" ht="15.75" x14ac:dyDescent="0.25">
      <c r="A35" s="543"/>
      <c r="B35" s="132" t="s">
        <v>881</v>
      </c>
      <c r="C35" s="133">
        <v>11687</v>
      </c>
      <c r="D35" s="129"/>
      <c r="E35" s="253"/>
      <c r="G35" s="251"/>
    </row>
    <row r="36" spans="1:7" ht="15.75" x14ac:dyDescent="0.25">
      <c r="A36" s="542" t="s">
        <v>1173</v>
      </c>
      <c r="B36" s="132" t="s">
        <v>880</v>
      </c>
      <c r="C36" s="133">
        <v>149</v>
      </c>
      <c r="E36" s="253"/>
      <c r="G36" s="251"/>
    </row>
    <row r="37" spans="1:7" ht="15.75" x14ac:dyDescent="0.25">
      <c r="A37" s="543"/>
      <c r="B37" s="132" t="s">
        <v>881</v>
      </c>
      <c r="C37" s="133">
        <v>255</v>
      </c>
      <c r="E37" s="253"/>
      <c r="G37" s="251"/>
    </row>
    <row r="38" spans="1:7" ht="15.75" x14ac:dyDescent="0.25">
      <c r="A38" s="542" t="s">
        <v>1048</v>
      </c>
      <c r="B38" s="132" t="s">
        <v>880</v>
      </c>
      <c r="C38" s="134">
        <v>38.45857799470965</v>
      </c>
      <c r="E38" s="253"/>
      <c r="G38" s="251"/>
    </row>
    <row r="39" spans="1:7" ht="15.75" x14ac:dyDescent="0.25">
      <c r="A39" s="543"/>
      <c r="B39" s="132" t="s">
        <v>881</v>
      </c>
      <c r="C39" s="134">
        <v>74.2</v>
      </c>
      <c r="E39" s="253"/>
      <c r="G39" s="252"/>
    </row>
    <row r="40" spans="1:7" ht="15.75" x14ac:dyDescent="0.25">
      <c r="A40" s="542" t="s">
        <v>1049</v>
      </c>
      <c r="B40" s="132" t="s">
        <v>880</v>
      </c>
      <c r="C40" s="133">
        <v>391.79</v>
      </c>
      <c r="E40" s="253"/>
      <c r="G40" s="252"/>
    </row>
    <row r="41" spans="1:7" ht="15.75" x14ac:dyDescent="0.25">
      <c r="A41" s="543"/>
      <c r="B41" s="132" t="s">
        <v>881</v>
      </c>
      <c r="C41" s="133">
        <v>337.64</v>
      </c>
      <c r="E41" s="253"/>
      <c r="G41" s="251"/>
    </row>
    <row r="42" spans="1:7" ht="15.75" x14ac:dyDescent="0.25">
      <c r="A42" s="542" t="s">
        <v>1050</v>
      </c>
      <c r="B42" s="132" t="s">
        <v>880</v>
      </c>
      <c r="C42" s="133">
        <v>662.67068367744127</v>
      </c>
      <c r="E42" s="253"/>
      <c r="G42" s="251"/>
    </row>
    <row r="43" spans="1:7" ht="15.75" x14ac:dyDescent="0.25">
      <c r="A43" s="543"/>
      <c r="B43" s="132" t="s">
        <v>881</v>
      </c>
      <c r="C43" s="133">
        <v>1846.0704884410459</v>
      </c>
      <c r="E43" s="253"/>
      <c r="G43" s="251"/>
    </row>
    <row r="44" spans="1:7" ht="15.75" x14ac:dyDescent="0.25">
      <c r="A44" s="542" t="s">
        <v>1045</v>
      </c>
      <c r="B44" s="132" t="s">
        <v>880</v>
      </c>
      <c r="C44" s="133">
        <v>271.29753978190899</v>
      </c>
      <c r="E44" s="253"/>
      <c r="G44" s="250"/>
    </row>
    <row r="45" spans="1:7" ht="15.75" x14ac:dyDescent="0.25">
      <c r="A45" s="543"/>
      <c r="B45" s="132" t="s">
        <v>881</v>
      </c>
      <c r="C45" s="133">
        <v>202.63896382870718</v>
      </c>
      <c r="E45" s="253"/>
      <c r="G45" s="251"/>
    </row>
    <row r="46" spans="1:7" ht="15.75" x14ac:dyDescent="0.25">
      <c r="A46" s="540" t="s">
        <v>1182</v>
      </c>
      <c r="B46" s="283" t="s">
        <v>880</v>
      </c>
      <c r="C46" s="284">
        <v>652.93288359237283</v>
      </c>
      <c r="E46" s="253"/>
      <c r="G46" s="251"/>
    </row>
    <row r="47" spans="1:7" ht="15.75" x14ac:dyDescent="0.25">
      <c r="A47" s="541"/>
      <c r="B47" s="283" t="s">
        <v>881</v>
      </c>
      <c r="C47" s="284">
        <v>918.38</v>
      </c>
      <c r="E47" s="253"/>
      <c r="G47" s="251"/>
    </row>
    <row r="48" spans="1:7" ht="15.75" x14ac:dyDescent="0.25">
      <c r="A48" s="542" t="s">
        <v>1175</v>
      </c>
      <c r="B48" s="132" t="s">
        <v>880</v>
      </c>
      <c r="C48" s="133">
        <v>210.20838247812009</v>
      </c>
      <c r="E48" s="253"/>
      <c r="G48" s="251"/>
    </row>
    <row r="49" spans="1:7" ht="15.75" x14ac:dyDescent="0.25">
      <c r="A49" s="543"/>
      <c r="B49" s="132" t="s">
        <v>881</v>
      </c>
      <c r="C49" s="133">
        <v>615.87830687294786</v>
      </c>
      <c r="E49" s="253"/>
      <c r="G49" s="251"/>
    </row>
    <row r="50" spans="1:7" ht="15.75" x14ac:dyDescent="0.25">
      <c r="A50" s="542" t="s">
        <v>1053</v>
      </c>
      <c r="B50" s="132" t="s">
        <v>880</v>
      </c>
      <c r="C50" s="133">
        <v>105.89</v>
      </c>
      <c r="E50" s="253"/>
      <c r="G50" s="251"/>
    </row>
    <row r="51" spans="1:7" ht="15.75" x14ac:dyDescent="0.25">
      <c r="A51" s="543"/>
      <c r="B51" s="132" t="s">
        <v>881</v>
      </c>
      <c r="C51" s="133">
        <v>0</v>
      </c>
      <c r="E51" s="253"/>
      <c r="G51" s="251"/>
    </row>
    <row r="52" spans="1:7" ht="16.5" thickBot="1" x14ac:dyDescent="0.3">
      <c r="A52" s="131" t="s">
        <v>1046</v>
      </c>
      <c r="B52" s="146" t="s">
        <v>880</v>
      </c>
      <c r="C52" s="147">
        <v>340.14</v>
      </c>
      <c r="E52" s="253"/>
      <c r="G52" s="251"/>
    </row>
    <row r="53" spans="1:7" ht="16.5" thickBot="1" x14ac:dyDescent="0.3">
      <c r="A53" s="148" t="s">
        <v>573</v>
      </c>
      <c r="B53" s="145"/>
      <c r="C53" s="149">
        <f>SUM(C28:C52)</f>
        <v>27652.695826667252</v>
      </c>
      <c r="E53" s="253"/>
      <c r="G53" s="251"/>
    </row>
    <row r="54" spans="1:7" x14ac:dyDescent="0.25">
      <c r="E54" s="253"/>
      <c r="G54" s="251"/>
    </row>
    <row r="55" spans="1:7" x14ac:dyDescent="0.25">
      <c r="E55" s="253"/>
      <c r="G55" s="252"/>
    </row>
    <row r="56" spans="1:7" x14ac:dyDescent="0.25">
      <c r="E56" s="111"/>
      <c r="F56" s="111"/>
      <c r="G56" s="254"/>
    </row>
  </sheetData>
  <mergeCells count="18">
    <mergeCell ref="A1:C1"/>
    <mergeCell ref="B8:B9"/>
    <mergeCell ref="D8:D9"/>
    <mergeCell ref="A26:C26"/>
    <mergeCell ref="C8:C9"/>
    <mergeCell ref="A4:C4"/>
    <mergeCell ref="A28:A29"/>
    <mergeCell ref="A30:A31"/>
    <mergeCell ref="A32:A33"/>
    <mergeCell ref="A36:A37"/>
    <mergeCell ref="A34:A35"/>
    <mergeCell ref="A46:A47"/>
    <mergeCell ref="A48:A49"/>
    <mergeCell ref="A50:A51"/>
    <mergeCell ref="A38:A39"/>
    <mergeCell ref="A40:A41"/>
    <mergeCell ref="A42:A43"/>
    <mergeCell ref="A44:A45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D1"/>
    </sheetView>
  </sheetViews>
  <sheetFormatPr defaultRowHeight="15" x14ac:dyDescent="0.25"/>
  <cols>
    <col min="1" max="1" width="17.140625" customWidth="1"/>
    <col min="2" max="3" width="23.7109375" customWidth="1"/>
    <col min="4" max="4" width="23.85546875" customWidth="1"/>
    <col min="5" max="5" width="23.7109375" customWidth="1"/>
    <col min="6" max="6" width="31.42578125" customWidth="1"/>
    <col min="7" max="7" width="9.140625" customWidth="1"/>
    <col min="8" max="8" width="14.28515625" customWidth="1"/>
  </cols>
  <sheetData>
    <row r="1" spans="1:5" ht="34.5" customHeight="1" thickBot="1" x14ac:dyDescent="0.3">
      <c r="A1" s="388" t="s">
        <v>1222</v>
      </c>
      <c r="B1" s="389"/>
      <c r="C1" s="389"/>
      <c r="D1" s="390"/>
    </row>
    <row r="4" spans="1:5" ht="15.75" thickBot="1" x14ac:dyDescent="0.3">
      <c r="A4" s="553"/>
      <c r="B4" s="553"/>
      <c r="C4" s="110"/>
      <c r="D4" s="110"/>
      <c r="E4" s="110"/>
    </row>
    <row r="5" spans="1:5" ht="25.5" customHeight="1" thickBot="1" x14ac:dyDescent="0.3">
      <c r="A5" s="557" t="s">
        <v>1052</v>
      </c>
      <c r="B5" s="558"/>
      <c r="C5" s="558"/>
      <c r="D5" s="558"/>
      <c r="E5" s="559"/>
    </row>
    <row r="6" spans="1:5" ht="16.5" thickBot="1" x14ac:dyDescent="0.3">
      <c r="A6" s="112"/>
      <c r="B6" s="113"/>
      <c r="C6" s="114"/>
      <c r="D6" s="112"/>
      <c r="E6" s="112"/>
    </row>
    <row r="7" spans="1:5" ht="16.5" thickBot="1" x14ac:dyDescent="0.3">
      <c r="A7" s="115" t="s">
        <v>865</v>
      </c>
      <c r="B7" s="554" t="s">
        <v>866</v>
      </c>
      <c r="C7" s="555"/>
      <c r="D7" s="555"/>
      <c r="E7" s="556"/>
    </row>
    <row r="8" spans="1:5" ht="15.75" x14ac:dyDescent="0.25">
      <c r="A8" s="116"/>
      <c r="B8" s="117" t="s">
        <v>867</v>
      </c>
      <c r="C8" s="118" t="s">
        <v>868</v>
      </c>
      <c r="D8" s="118" t="s">
        <v>869</v>
      </c>
      <c r="E8" s="119" t="s">
        <v>870</v>
      </c>
    </row>
    <row r="9" spans="1:5" ht="15.75" x14ac:dyDescent="0.25">
      <c r="A9" s="150" t="s">
        <v>871</v>
      </c>
      <c r="B9" s="120">
        <v>30</v>
      </c>
      <c r="C9" s="121">
        <v>30</v>
      </c>
      <c r="D9" s="121">
        <v>12</v>
      </c>
      <c r="E9" s="122">
        <v>28</v>
      </c>
    </row>
    <row r="10" spans="1:5" ht="15.75" x14ac:dyDescent="0.25">
      <c r="A10" s="150" t="s">
        <v>872</v>
      </c>
      <c r="B10" s="120">
        <v>3</v>
      </c>
      <c r="C10" s="121">
        <v>2</v>
      </c>
      <c r="D10" s="121">
        <v>7</v>
      </c>
      <c r="E10" s="122">
        <v>1</v>
      </c>
    </row>
    <row r="11" spans="1:5" ht="16.5" thickBot="1" x14ac:dyDescent="0.3">
      <c r="A11" s="151" t="s">
        <v>873</v>
      </c>
      <c r="B11" s="123">
        <v>3</v>
      </c>
      <c r="C11" s="124">
        <v>2</v>
      </c>
      <c r="D11" s="124">
        <v>7</v>
      </c>
      <c r="E11" s="125">
        <v>5</v>
      </c>
    </row>
    <row r="12" spans="1:5" ht="16.5" thickBot="1" x14ac:dyDescent="0.3">
      <c r="A12" s="152" t="s">
        <v>573</v>
      </c>
      <c r="B12" s="126">
        <f>SUM(B9:B11)</f>
        <v>36</v>
      </c>
      <c r="C12" s="127">
        <f>SUM(C9:C11)</f>
        <v>34</v>
      </c>
      <c r="D12" s="127">
        <f>SUM(D9:D11)</f>
        <v>26</v>
      </c>
      <c r="E12" s="128">
        <f>SUM(E9:E11)</f>
        <v>34</v>
      </c>
    </row>
    <row r="14" spans="1:5" ht="15.75" thickBot="1" x14ac:dyDescent="0.3"/>
    <row r="15" spans="1:5" ht="15.75" thickBot="1" x14ac:dyDescent="0.3">
      <c r="A15" s="370" t="s">
        <v>1205</v>
      </c>
      <c r="B15" s="371"/>
      <c r="C15" s="371"/>
      <c r="D15" s="371"/>
      <c r="E15" s="372"/>
    </row>
    <row r="19" spans="6:6" x14ac:dyDescent="0.25">
      <c r="F19" s="111"/>
    </row>
  </sheetData>
  <mergeCells count="4">
    <mergeCell ref="A4:B4"/>
    <mergeCell ref="B7:E7"/>
    <mergeCell ref="A1:D1"/>
    <mergeCell ref="A5:E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A3" sqref="A3:H4"/>
    </sheetView>
  </sheetViews>
  <sheetFormatPr defaultRowHeight="15" x14ac:dyDescent="0.25"/>
  <cols>
    <col min="1" max="1" width="9.85546875" bestFit="1" customWidth="1"/>
    <col min="2" max="2" width="9.7109375" bestFit="1" customWidth="1"/>
    <col min="3" max="3" width="11.28515625" bestFit="1" customWidth="1"/>
    <col min="4" max="4" width="16.42578125" bestFit="1" customWidth="1"/>
    <col min="5" max="5" width="16.140625" bestFit="1" customWidth="1"/>
    <col min="6" max="6" width="16.28515625" bestFit="1" customWidth="1"/>
    <col min="7" max="7" width="9.28515625" bestFit="1" customWidth="1"/>
    <col min="8" max="8" width="11.85546875" bestFit="1" customWidth="1"/>
  </cols>
  <sheetData>
    <row r="1" spans="1:8" x14ac:dyDescent="0.25">
      <c r="A1" s="111" t="s">
        <v>1225</v>
      </c>
    </row>
    <row r="3" spans="1:8" x14ac:dyDescent="0.25">
      <c r="A3" t="s">
        <v>0</v>
      </c>
      <c r="B3" t="s">
        <v>1</v>
      </c>
      <c r="C3" t="s">
        <v>2</v>
      </c>
      <c r="D3" t="s">
        <v>757</v>
      </c>
      <c r="E3" t="s">
        <v>759</v>
      </c>
      <c r="F3" t="s">
        <v>652</v>
      </c>
      <c r="G3" t="s">
        <v>758</v>
      </c>
      <c r="H3" t="s">
        <v>651</v>
      </c>
    </row>
    <row r="4" spans="1:8" x14ac:dyDescent="0.25">
      <c r="A4" t="s">
        <v>654</v>
      </c>
      <c r="B4" t="s">
        <v>51</v>
      </c>
      <c r="C4" t="s">
        <v>461</v>
      </c>
      <c r="D4" t="s">
        <v>462</v>
      </c>
      <c r="E4" t="s">
        <v>321</v>
      </c>
      <c r="F4" t="s">
        <v>638</v>
      </c>
      <c r="G4">
        <v>18.2</v>
      </c>
      <c r="H4">
        <v>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41"/>
  <sheetViews>
    <sheetView workbookViewId="0">
      <selection activeCell="T11" sqref="T11"/>
    </sheetView>
  </sheetViews>
  <sheetFormatPr defaultRowHeight="15" x14ac:dyDescent="0.25"/>
  <cols>
    <col min="1" max="1" width="19.42578125" bestFit="1" customWidth="1"/>
    <col min="2" max="2" width="17.5703125" bestFit="1" customWidth="1"/>
    <col min="3" max="3" width="7.5703125" bestFit="1" customWidth="1"/>
    <col min="4" max="4" width="6.5703125" bestFit="1" customWidth="1"/>
    <col min="5" max="7" width="7.5703125" bestFit="1" customWidth="1"/>
    <col min="8" max="15" width="6.5703125" bestFit="1" customWidth="1"/>
    <col min="16" max="17" width="7.5703125" bestFit="1" customWidth="1"/>
    <col min="18" max="18" width="6.5703125" bestFit="1" customWidth="1"/>
    <col min="19" max="21" width="14.42578125" bestFit="1" customWidth="1"/>
    <col min="22" max="22" width="14.7109375" bestFit="1" customWidth="1"/>
    <col min="23" max="23" width="21" bestFit="1" customWidth="1"/>
    <col min="24" max="24" width="14.7109375" bestFit="1" customWidth="1"/>
    <col min="25" max="25" width="21" bestFit="1" customWidth="1"/>
    <col min="26" max="26" width="14.7109375" bestFit="1" customWidth="1"/>
    <col min="27" max="27" width="21" bestFit="1" customWidth="1"/>
    <col min="28" max="28" width="14.7109375" bestFit="1" customWidth="1"/>
    <col min="29" max="29" width="21" bestFit="1" customWidth="1"/>
    <col min="30" max="30" width="14.7109375" bestFit="1" customWidth="1"/>
    <col min="31" max="31" width="21" bestFit="1" customWidth="1"/>
    <col min="32" max="32" width="14.7109375" bestFit="1" customWidth="1"/>
    <col min="33" max="33" width="21" bestFit="1" customWidth="1"/>
    <col min="34" max="34" width="14.7109375" bestFit="1" customWidth="1"/>
    <col min="35" max="35" width="21" bestFit="1" customWidth="1"/>
    <col min="36" max="36" width="14.7109375" bestFit="1" customWidth="1"/>
    <col min="37" max="37" width="21" bestFit="1" customWidth="1"/>
    <col min="38" max="38" width="14.7109375" bestFit="1" customWidth="1"/>
    <col min="39" max="39" width="21" bestFit="1" customWidth="1"/>
    <col min="40" max="40" width="22.140625" bestFit="1" customWidth="1"/>
    <col min="41" max="41" width="28.42578125" bestFit="1" customWidth="1"/>
  </cols>
  <sheetData>
    <row r="3" spans="1:19" x14ac:dyDescent="0.25">
      <c r="A3" s="275" t="s">
        <v>864</v>
      </c>
      <c r="B3" s="275" t="s">
        <v>1179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</row>
    <row r="4" spans="1:19" x14ac:dyDescent="0.25">
      <c r="A4" s="275" t="s">
        <v>862</v>
      </c>
      <c r="B4" s="276">
        <v>1</v>
      </c>
      <c r="C4" s="276">
        <v>2</v>
      </c>
      <c r="D4" s="276">
        <v>3</v>
      </c>
      <c r="E4" s="276">
        <v>4</v>
      </c>
      <c r="F4" s="276">
        <v>5</v>
      </c>
      <c r="G4" s="276">
        <v>6</v>
      </c>
      <c r="H4" s="276">
        <v>7</v>
      </c>
      <c r="I4" s="276">
        <v>8</v>
      </c>
      <c r="J4" s="276">
        <v>9</v>
      </c>
      <c r="K4" s="276">
        <v>10</v>
      </c>
      <c r="L4" s="276">
        <v>11</v>
      </c>
      <c r="M4" s="276">
        <v>12</v>
      </c>
      <c r="N4" s="276">
        <v>13</v>
      </c>
      <c r="O4" s="276">
        <v>14</v>
      </c>
      <c r="P4" s="276">
        <v>15</v>
      </c>
      <c r="Q4" s="276">
        <v>16</v>
      </c>
      <c r="R4" s="276">
        <v>17</v>
      </c>
      <c r="S4" s="276" t="s">
        <v>863</v>
      </c>
    </row>
    <row r="5" spans="1:19" x14ac:dyDescent="0.25">
      <c r="A5" s="277" t="s">
        <v>589</v>
      </c>
      <c r="B5" s="278"/>
      <c r="C5" s="278">
        <v>11.5</v>
      </c>
      <c r="D5" s="278"/>
      <c r="E5" s="278">
        <v>723.07059999999967</v>
      </c>
      <c r="F5" s="278"/>
      <c r="G5" s="278"/>
      <c r="H5" s="278"/>
      <c r="I5" s="278"/>
      <c r="J5" s="278">
        <v>2.21</v>
      </c>
      <c r="K5" s="278"/>
      <c r="L5" s="278">
        <v>11.9</v>
      </c>
      <c r="M5" s="278">
        <v>4.5066000000000006</v>
      </c>
      <c r="N5" s="278"/>
      <c r="O5" s="278"/>
      <c r="P5" s="278"/>
      <c r="Q5" s="278"/>
      <c r="R5" s="278"/>
      <c r="S5" s="278">
        <v>753.18719999999973</v>
      </c>
    </row>
    <row r="6" spans="1:19" x14ac:dyDescent="0.25">
      <c r="A6" s="277" t="s">
        <v>52</v>
      </c>
      <c r="B6" s="278"/>
      <c r="C6" s="278">
        <v>20.2</v>
      </c>
      <c r="D6" s="278"/>
      <c r="E6" s="278">
        <v>74.56</v>
      </c>
      <c r="F6" s="278"/>
      <c r="G6" s="278"/>
      <c r="H6" s="278"/>
      <c r="I6" s="278"/>
      <c r="J6" s="278"/>
      <c r="K6" s="278"/>
      <c r="L6" s="278">
        <v>41.47</v>
      </c>
      <c r="M6" s="278"/>
      <c r="N6" s="278"/>
      <c r="O6" s="278"/>
      <c r="P6" s="278">
        <v>172.36</v>
      </c>
      <c r="Q6" s="278"/>
      <c r="R6" s="278"/>
      <c r="S6" s="278">
        <v>308.59000000000003</v>
      </c>
    </row>
    <row r="7" spans="1:19" x14ac:dyDescent="0.25">
      <c r="A7" s="277" t="s">
        <v>673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>
        <v>167.48</v>
      </c>
      <c r="Q7" s="278"/>
      <c r="R7" s="278"/>
      <c r="S7" s="278">
        <v>167.48</v>
      </c>
    </row>
    <row r="8" spans="1:19" x14ac:dyDescent="0.25">
      <c r="A8" s="277" t="s">
        <v>708</v>
      </c>
      <c r="B8" s="278"/>
      <c r="C8" s="278">
        <v>13.2</v>
      </c>
      <c r="D8" s="278">
        <v>130.4</v>
      </c>
      <c r="E8" s="278">
        <v>112.49999999999999</v>
      </c>
      <c r="F8" s="278"/>
      <c r="G8" s="278">
        <v>70.400000000000006</v>
      </c>
      <c r="H8" s="278"/>
      <c r="I8" s="278"/>
      <c r="J8" s="278"/>
      <c r="K8" s="278"/>
      <c r="L8" s="278"/>
      <c r="M8" s="278">
        <v>9.6</v>
      </c>
      <c r="N8" s="278">
        <v>40.1</v>
      </c>
      <c r="O8" s="278"/>
      <c r="P8" s="278"/>
      <c r="Q8" s="278"/>
      <c r="R8" s="278">
        <v>114.80000000000001</v>
      </c>
      <c r="S8" s="278">
        <v>491.00000000000006</v>
      </c>
    </row>
    <row r="9" spans="1:19" x14ac:dyDescent="0.25">
      <c r="A9" s="277" t="s">
        <v>572</v>
      </c>
      <c r="B9" s="278"/>
      <c r="C9" s="278"/>
      <c r="D9" s="278"/>
      <c r="E9" s="278">
        <v>9.1900000000000013</v>
      </c>
      <c r="F9" s="278">
        <v>345.69</v>
      </c>
      <c r="G9" s="278"/>
      <c r="H9" s="278"/>
      <c r="I9" s="278"/>
      <c r="J9" s="278"/>
      <c r="K9" s="278"/>
      <c r="L9" s="278"/>
      <c r="M9" s="278"/>
      <c r="N9" s="278">
        <v>1.26</v>
      </c>
      <c r="O9" s="278"/>
      <c r="P9" s="278"/>
      <c r="Q9" s="278"/>
      <c r="R9" s="278"/>
      <c r="S9" s="278">
        <v>356.14</v>
      </c>
    </row>
    <row r="10" spans="1:19" x14ac:dyDescent="0.25">
      <c r="A10" s="277" t="s">
        <v>577</v>
      </c>
      <c r="B10" s="278">
        <v>931.29</v>
      </c>
      <c r="C10" s="278">
        <v>86.22999999999999</v>
      </c>
      <c r="D10" s="278"/>
      <c r="E10" s="278">
        <v>150.37</v>
      </c>
      <c r="F10" s="278"/>
      <c r="G10" s="278">
        <v>51.2</v>
      </c>
      <c r="H10" s="278"/>
      <c r="I10" s="278"/>
      <c r="J10" s="278">
        <v>79.319999999999993</v>
      </c>
      <c r="K10" s="278"/>
      <c r="L10" s="278">
        <v>56.26</v>
      </c>
      <c r="M10" s="278">
        <v>6.82</v>
      </c>
      <c r="N10" s="278">
        <v>55.13</v>
      </c>
      <c r="O10" s="278"/>
      <c r="P10" s="278"/>
      <c r="Q10" s="278"/>
      <c r="R10" s="278"/>
      <c r="S10" s="278">
        <v>1416.62</v>
      </c>
    </row>
    <row r="11" spans="1:19" x14ac:dyDescent="0.25">
      <c r="A11" s="277" t="s">
        <v>855</v>
      </c>
      <c r="B11" s="278">
        <v>304.45</v>
      </c>
      <c r="C11" s="278">
        <v>54.55</v>
      </c>
      <c r="D11" s="278"/>
      <c r="E11" s="278">
        <v>150.99</v>
      </c>
      <c r="F11" s="278"/>
      <c r="G11" s="278">
        <v>221.55999999999997</v>
      </c>
      <c r="H11" s="278"/>
      <c r="I11" s="278"/>
      <c r="J11" s="278"/>
      <c r="K11" s="278"/>
      <c r="L11" s="278"/>
      <c r="M11" s="278"/>
      <c r="N11" s="278">
        <v>38.82</v>
      </c>
      <c r="O11" s="278"/>
      <c r="P11" s="278"/>
      <c r="Q11" s="278"/>
      <c r="R11" s="278">
        <v>62.709999999999994</v>
      </c>
      <c r="S11" s="278">
        <v>833.08</v>
      </c>
    </row>
    <row r="12" spans="1:19" x14ac:dyDescent="0.25">
      <c r="A12" s="277" t="s">
        <v>668</v>
      </c>
      <c r="B12" s="278">
        <v>34.35</v>
      </c>
      <c r="C12" s="278"/>
      <c r="D12" s="278"/>
      <c r="E12" s="278">
        <v>48.55</v>
      </c>
      <c r="F12" s="278"/>
      <c r="G12" s="278">
        <v>90.8</v>
      </c>
      <c r="H12" s="278"/>
      <c r="I12" s="278"/>
      <c r="J12" s="278"/>
      <c r="K12" s="278"/>
      <c r="L12" s="278"/>
      <c r="M12" s="278"/>
      <c r="N12" s="278">
        <v>44.359999999999992</v>
      </c>
      <c r="O12" s="278"/>
      <c r="P12" s="278">
        <v>113.29</v>
      </c>
      <c r="Q12" s="278"/>
      <c r="R12" s="278">
        <v>31.6</v>
      </c>
      <c r="S12" s="278">
        <v>362.95</v>
      </c>
    </row>
    <row r="13" spans="1:19" x14ac:dyDescent="0.25">
      <c r="A13" s="277" t="s">
        <v>667</v>
      </c>
      <c r="B13" s="278">
        <v>26.880000000000003</v>
      </c>
      <c r="C13" s="278"/>
      <c r="D13" s="278"/>
      <c r="E13" s="278">
        <v>21.020000000000003</v>
      </c>
      <c r="F13" s="278"/>
      <c r="G13" s="278"/>
      <c r="H13" s="278"/>
      <c r="I13" s="278"/>
      <c r="J13" s="278"/>
      <c r="K13" s="278"/>
      <c r="L13" s="278"/>
      <c r="M13" s="278">
        <v>3.52</v>
      </c>
      <c r="N13" s="278">
        <v>12.95</v>
      </c>
      <c r="O13" s="278"/>
      <c r="P13" s="278">
        <v>141.58000000000001</v>
      </c>
      <c r="Q13" s="278"/>
      <c r="R13" s="278"/>
      <c r="S13" s="278">
        <v>205.95000000000002</v>
      </c>
    </row>
    <row r="14" spans="1:19" x14ac:dyDescent="0.25">
      <c r="A14" s="277" t="s">
        <v>578</v>
      </c>
      <c r="B14" s="278">
        <v>414.4799999999999</v>
      </c>
      <c r="C14" s="278">
        <v>125.05000000000001</v>
      </c>
      <c r="D14" s="278"/>
      <c r="E14" s="278">
        <v>103.61000000000001</v>
      </c>
      <c r="F14" s="278">
        <v>43.3</v>
      </c>
      <c r="G14" s="278">
        <v>131.04</v>
      </c>
      <c r="H14" s="278"/>
      <c r="I14" s="278"/>
      <c r="J14" s="278"/>
      <c r="K14" s="278"/>
      <c r="L14" s="278">
        <v>23.11</v>
      </c>
      <c r="M14" s="278">
        <v>4.2300000000000004</v>
      </c>
      <c r="N14" s="278">
        <v>16.71</v>
      </c>
      <c r="O14" s="278"/>
      <c r="P14" s="278"/>
      <c r="Q14" s="278"/>
      <c r="R14" s="278"/>
      <c r="S14" s="278">
        <v>861.53</v>
      </c>
    </row>
    <row r="15" spans="1:19" x14ac:dyDescent="0.25">
      <c r="A15" s="277" t="s">
        <v>576</v>
      </c>
      <c r="B15" s="278">
        <v>872.54359999999986</v>
      </c>
      <c r="C15" s="278">
        <v>155.87</v>
      </c>
      <c r="D15" s="278"/>
      <c r="E15" s="278">
        <v>106.51000000000002</v>
      </c>
      <c r="F15" s="278"/>
      <c r="G15" s="278">
        <v>39.730000000000004</v>
      </c>
      <c r="H15" s="278"/>
      <c r="I15" s="278"/>
      <c r="J15" s="278"/>
      <c r="K15" s="278"/>
      <c r="L15" s="278">
        <v>23.11</v>
      </c>
      <c r="M15" s="278">
        <v>7.29</v>
      </c>
      <c r="N15" s="278">
        <v>58.65</v>
      </c>
      <c r="O15" s="278"/>
      <c r="P15" s="278"/>
      <c r="Q15" s="278"/>
      <c r="R15" s="278">
        <v>13.24</v>
      </c>
      <c r="S15" s="278">
        <v>1276.9435999999998</v>
      </c>
    </row>
    <row r="16" spans="1:19" x14ac:dyDescent="0.25">
      <c r="A16" s="277" t="s">
        <v>1059</v>
      </c>
      <c r="B16" s="278"/>
      <c r="C16" s="278">
        <v>80.100000000000009</v>
      </c>
      <c r="D16" s="278"/>
      <c r="E16" s="278"/>
      <c r="F16" s="278"/>
      <c r="G16" s="278">
        <v>32.1</v>
      </c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>
        <v>112.20000000000002</v>
      </c>
    </row>
    <row r="17" spans="1:19" x14ac:dyDescent="0.25">
      <c r="A17" s="277" t="s">
        <v>575</v>
      </c>
      <c r="B17" s="278">
        <v>715.7700000000001</v>
      </c>
      <c r="C17" s="278">
        <v>330.41</v>
      </c>
      <c r="D17" s="278"/>
      <c r="E17" s="278">
        <v>153.85000000000002</v>
      </c>
      <c r="F17" s="278"/>
      <c r="G17" s="278">
        <v>199.48000000000002</v>
      </c>
      <c r="H17" s="278"/>
      <c r="I17" s="278"/>
      <c r="J17" s="278"/>
      <c r="K17" s="278"/>
      <c r="L17" s="278">
        <v>23.11</v>
      </c>
      <c r="M17" s="278">
        <v>8.98</v>
      </c>
      <c r="N17" s="278">
        <v>48.37</v>
      </c>
      <c r="O17" s="278"/>
      <c r="P17" s="278"/>
      <c r="Q17" s="278"/>
      <c r="R17" s="278">
        <v>11.46</v>
      </c>
      <c r="S17" s="278">
        <v>1491.43</v>
      </c>
    </row>
    <row r="18" spans="1:19" x14ac:dyDescent="0.25">
      <c r="A18" s="277" t="s">
        <v>64</v>
      </c>
      <c r="B18" s="278">
        <v>15.809999999999999</v>
      </c>
      <c r="C18" s="278"/>
      <c r="D18" s="278"/>
      <c r="E18" s="278"/>
      <c r="F18" s="278"/>
      <c r="G18" s="278"/>
      <c r="H18" s="278"/>
      <c r="I18" s="278"/>
      <c r="J18" s="278"/>
      <c r="K18" s="278"/>
      <c r="L18" s="278">
        <v>18</v>
      </c>
      <c r="M18" s="278"/>
      <c r="N18" s="278">
        <v>61.38000000000001</v>
      </c>
      <c r="O18" s="278"/>
      <c r="P18" s="278">
        <v>435.71000000000004</v>
      </c>
      <c r="Q18" s="278"/>
      <c r="R18" s="278"/>
      <c r="S18" s="278">
        <v>530.90000000000009</v>
      </c>
    </row>
    <row r="19" spans="1:19" x14ac:dyDescent="0.25">
      <c r="A19" s="277" t="s">
        <v>748</v>
      </c>
      <c r="B19" s="278"/>
      <c r="C19" s="278">
        <v>151.9847</v>
      </c>
      <c r="D19" s="278"/>
      <c r="E19" s="278">
        <v>17.71</v>
      </c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>
        <v>169.69470000000001</v>
      </c>
    </row>
    <row r="20" spans="1:19" x14ac:dyDescent="0.25">
      <c r="A20" s="277" t="s">
        <v>461</v>
      </c>
      <c r="B20" s="278">
        <v>605.49999999999977</v>
      </c>
      <c r="C20" s="278"/>
      <c r="D20" s="278"/>
      <c r="E20" s="278">
        <v>197.79999999999998</v>
      </c>
      <c r="F20" s="278"/>
      <c r="G20" s="278">
        <v>18.2</v>
      </c>
      <c r="H20" s="278"/>
      <c r="I20" s="278"/>
      <c r="J20" s="278">
        <v>45</v>
      </c>
      <c r="K20" s="278"/>
      <c r="L20" s="278"/>
      <c r="M20" s="278">
        <v>11.1</v>
      </c>
      <c r="N20" s="278">
        <v>30.6</v>
      </c>
      <c r="O20" s="278"/>
      <c r="P20" s="278"/>
      <c r="Q20" s="278"/>
      <c r="R20" s="278">
        <v>11.9</v>
      </c>
      <c r="S20" s="278">
        <v>920.0999999999998</v>
      </c>
    </row>
    <row r="21" spans="1:19" x14ac:dyDescent="0.25">
      <c r="A21" s="277" t="s">
        <v>747</v>
      </c>
      <c r="B21" s="278"/>
      <c r="C21" s="278">
        <v>21.85</v>
      </c>
      <c r="D21" s="278">
        <v>125.955</v>
      </c>
      <c r="E21" s="278">
        <v>37.200000000000003</v>
      </c>
      <c r="F21" s="278"/>
      <c r="G21" s="278"/>
      <c r="H21" s="278"/>
      <c r="I21" s="278"/>
      <c r="J21" s="278"/>
      <c r="K21" s="278"/>
      <c r="L21" s="278"/>
      <c r="M21" s="278">
        <v>1.575</v>
      </c>
      <c r="N21" s="278">
        <v>33.04</v>
      </c>
      <c r="O21" s="278"/>
      <c r="P21" s="278"/>
      <c r="Q21" s="278"/>
      <c r="R21" s="278">
        <v>86.82</v>
      </c>
      <c r="S21" s="278">
        <v>306.43999999999994</v>
      </c>
    </row>
    <row r="22" spans="1:19" x14ac:dyDescent="0.25">
      <c r="A22" s="277" t="s">
        <v>579</v>
      </c>
      <c r="B22" s="278">
        <v>438.97999999999996</v>
      </c>
      <c r="C22" s="278">
        <v>102.37</v>
      </c>
      <c r="D22" s="278"/>
      <c r="E22" s="278">
        <v>77.510000000000019</v>
      </c>
      <c r="F22" s="278"/>
      <c r="G22" s="278">
        <v>145.51999999999998</v>
      </c>
      <c r="H22" s="278"/>
      <c r="I22" s="278"/>
      <c r="J22" s="278"/>
      <c r="K22" s="278"/>
      <c r="L22" s="278">
        <v>23.11</v>
      </c>
      <c r="M22" s="278">
        <v>4.05</v>
      </c>
      <c r="N22" s="278">
        <v>16.700000000000003</v>
      </c>
      <c r="O22" s="278"/>
      <c r="P22" s="278"/>
      <c r="Q22" s="278"/>
      <c r="R22" s="278"/>
      <c r="S22" s="278">
        <v>808.2399999999999</v>
      </c>
    </row>
    <row r="23" spans="1:19" x14ac:dyDescent="0.25">
      <c r="A23" s="277" t="s">
        <v>1062</v>
      </c>
      <c r="B23" s="278"/>
      <c r="C23" s="278">
        <v>11.6</v>
      </c>
      <c r="D23" s="278"/>
      <c r="E23" s="278">
        <v>19.399999999999999</v>
      </c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>
        <v>31</v>
      </c>
    </row>
    <row r="24" spans="1:19" x14ac:dyDescent="0.25">
      <c r="A24" s="277" t="s">
        <v>580</v>
      </c>
      <c r="B24" s="278"/>
      <c r="C24" s="278"/>
      <c r="D24" s="278"/>
      <c r="E24" s="278">
        <v>45.7</v>
      </c>
      <c r="F24" s="278"/>
      <c r="G24" s="278">
        <v>38.1</v>
      </c>
      <c r="H24" s="278"/>
      <c r="I24" s="278"/>
      <c r="J24" s="278"/>
      <c r="K24" s="278"/>
      <c r="L24" s="278"/>
      <c r="M24" s="278">
        <v>7.4</v>
      </c>
      <c r="N24" s="278"/>
      <c r="O24" s="278"/>
      <c r="P24" s="278"/>
      <c r="Q24" s="278">
        <v>400.9</v>
      </c>
      <c r="R24" s="278"/>
      <c r="S24" s="278">
        <v>492.1</v>
      </c>
    </row>
    <row r="25" spans="1:19" x14ac:dyDescent="0.25">
      <c r="A25" s="277" t="s">
        <v>581</v>
      </c>
      <c r="B25" s="278">
        <v>8.7899999999999991</v>
      </c>
      <c r="C25" s="278">
        <v>425.25000000000006</v>
      </c>
      <c r="D25" s="278"/>
      <c r="E25" s="278">
        <v>97.160000000000025</v>
      </c>
      <c r="F25" s="278">
        <v>71.900000000000006</v>
      </c>
      <c r="G25" s="278">
        <v>50</v>
      </c>
      <c r="H25" s="278"/>
      <c r="I25" s="278"/>
      <c r="J25" s="278"/>
      <c r="K25" s="278"/>
      <c r="L25" s="278"/>
      <c r="M25" s="278">
        <v>7.39</v>
      </c>
      <c r="N25" s="278">
        <v>21.869999999999997</v>
      </c>
      <c r="O25" s="278"/>
      <c r="P25" s="278"/>
      <c r="Q25" s="278"/>
      <c r="R25" s="278"/>
      <c r="S25" s="278">
        <v>682.36</v>
      </c>
    </row>
    <row r="26" spans="1:19" x14ac:dyDescent="0.25">
      <c r="A26" s="277" t="s">
        <v>582</v>
      </c>
      <c r="B26" s="278"/>
      <c r="C26" s="278"/>
      <c r="D26" s="278"/>
      <c r="E26" s="278"/>
      <c r="F26" s="278">
        <v>995.12999999999977</v>
      </c>
      <c r="G26" s="278"/>
      <c r="H26" s="278"/>
      <c r="I26" s="278"/>
      <c r="J26" s="278">
        <v>27.04</v>
      </c>
      <c r="K26" s="278"/>
      <c r="L26" s="278">
        <v>25.99</v>
      </c>
      <c r="M26" s="278"/>
      <c r="N26" s="278"/>
      <c r="O26" s="278"/>
      <c r="P26" s="278"/>
      <c r="Q26" s="278"/>
      <c r="R26" s="278"/>
      <c r="S26" s="278">
        <v>1048.1599999999996</v>
      </c>
    </row>
    <row r="27" spans="1:19" x14ac:dyDescent="0.25">
      <c r="A27" s="277" t="s">
        <v>39</v>
      </c>
      <c r="B27" s="278"/>
      <c r="C27" s="278">
        <v>104.46000000000001</v>
      </c>
      <c r="D27" s="278"/>
      <c r="E27" s="278">
        <v>46.63</v>
      </c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>
        <v>151.09</v>
      </c>
    </row>
    <row r="28" spans="1:19" x14ac:dyDescent="0.25">
      <c r="A28" s="277" t="s">
        <v>583</v>
      </c>
      <c r="B28" s="278">
        <v>418.04999999999995</v>
      </c>
      <c r="C28" s="278">
        <v>124.5</v>
      </c>
      <c r="D28" s="278"/>
      <c r="E28" s="278">
        <v>93.360000000000014</v>
      </c>
      <c r="F28" s="278"/>
      <c r="G28" s="278">
        <v>127.41</v>
      </c>
      <c r="H28" s="278"/>
      <c r="I28" s="278"/>
      <c r="J28" s="278"/>
      <c r="K28" s="278"/>
      <c r="L28" s="278">
        <v>23.11</v>
      </c>
      <c r="M28" s="278">
        <v>2.69</v>
      </c>
      <c r="N28" s="278">
        <v>16.62</v>
      </c>
      <c r="O28" s="278"/>
      <c r="P28" s="278"/>
      <c r="Q28" s="278"/>
      <c r="R28" s="278">
        <v>18.12</v>
      </c>
      <c r="S28" s="278">
        <v>823.86</v>
      </c>
    </row>
    <row r="29" spans="1:19" x14ac:dyDescent="0.25">
      <c r="A29" s="277" t="s">
        <v>323</v>
      </c>
      <c r="B29" s="278"/>
      <c r="C29" s="278"/>
      <c r="D29" s="278">
        <v>62.3</v>
      </c>
      <c r="E29" s="278">
        <v>68.2</v>
      </c>
      <c r="F29" s="278"/>
      <c r="G29" s="278">
        <v>61.5</v>
      </c>
      <c r="H29" s="278"/>
      <c r="I29" s="278"/>
      <c r="J29" s="278">
        <v>28.9</v>
      </c>
      <c r="K29" s="278"/>
      <c r="L29" s="278"/>
      <c r="M29" s="278">
        <v>1.9</v>
      </c>
      <c r="N29" s="278">
        <v>25.599999999999998</v>
      </c>
      <c r="O29" s="278"/>
      <c r="P29" s="278"/>
      <c r="Q29" s="278"/>
      <c r="R29" s="278"/>
      <c r="S29" s="278">
        <v>248.4</v>
      </c>
    </row>
    <row r="30" spans="1:19" x14ac:dyDescent="0.25">
      <c r="A30" s="277" t="s">
        <v>689</v>
      </c>
      <c r="B30" s="278"/>
      <c r="C30" s="278">
        <v>103.63</v>
      </c>
      <c r="D30" s="278">
        <v>4.46</v>
      </c>
      <c r="E30" s="278">
        <v>49.89</v>
      </c>
      <c r="F30" s="278"/>
      <c r="G30" s="278">
        <v>65.710000000000008</v>
      </c>
      <c r="H30" s="278"/>
      <c r="I30" s="278"/>
      <c r="J30" s="278">
        <v>14</v>
      </c>
      <c r="K30" s="278"/>
      <c r="L30" s="278"/>
      <c r="M30" s="278">
        <v>3.73</v>
      </c>
      <c r="N30" s="278">
        <v>30.34</v>
      </c>
      <c r="O30" s="278"/>
      <c r="P30" s="278"/>
      <c r="Q30" s="278"/>
      <c r="R30" s="278">
        <v>17</v>
      </c>
      <c r="S30" s="278">
        <v>288.76</v>
      </c>
    </row>
    <row r="31" spans="1:19" x14ac:dyDescent="0.25">
      <c r="A31" s="277" t="s">
        <v>585</v>
      </c>
      <c r="B31" s="278">
        <v>383.44000000000005</v>
      </c>
      <c r="C31" s="278"/>
      <c r="D31" s="278"/>
      <c r="E31" s="278">
        <v>32.22</v>
      </c>
      <c r="F31" s="278">
        <v>187.5</v>
      </c>
      <c r="G31" s="278">
        <v>163.26</v>
      </c>
      <c r="H31" s="278"/>
      <c r="I31" s="278"/>
      <c r="J31" s="278"/>
      <c r="K31" s="278"/>
      <c r="L31" s="278">
        <v>23.11</v>
      </c>
      <c r="M31" s="278">
        <v>6.82</v>
      </c>
      <c r="N31" s="278">
        <v>39.06</v>
      </c>
      <c r="O31" s="278"/>
      <c r="P31" s="278"/>
      <c r="Q31" s="278"/>
      <c r="R31" s="278"/>
      <c r="S31" s="278">
        <v>835.41000000000008</v>
      </c>
    </row>
    <row r="32" spans="1:19" x14ac:dyDescent="0.25">
      <c r="A32" s="277" t="s">
        <v>584</v>
      </c>
      <c r="B32" s="278">
        <v>465.59999999999991</v>
      </c>
      <c r="C32" s="278">
        <v>55.4</v>
      </c>
      <c r="D32" s="278"/>
      <c r="E32" s="278">
        <v>188.5</v>
      </c>
      <c r="F32" s="278"/>
      <c r="G32" s="278">
        <v>197.29999999999995</v>
      </c>
      <c r="H32" s="278">
        <v>6.5</v>
      </c>
      <c r="I32" s="278"/>
      <c r="J32" s="278">
        <v>29.900000000000002</v>
      </c>
      <c r="K32" s="278"/>
      <c r="L32" s="278">
        <v>25.2</v>
      </c>
      <c r="M32" s="278">
        <v>3</v>
      </c>
      <c r="N32" s="278">
        <v>16.8</v>
      </c>
      <c r="O32" s="278"/>
      <c r="P32" s="278"/>
      <c r="Q32" s="278"/>
      <c r="R32" s="278">
        <v>70.099999999999994</v>
      </c>
      <c r="S32" s="278">
        <v>1058.2999999999997</v>
      </c>
    </row>
    <row r="33" spans="1:19" x14ac:dyDescent="0.25">
      <c r="A33" s="277" t="s">
        <v>19</v>
      </c>
      <c r="B33" s="278"/>
      <c r="C33" s="278">
        <v>381.23999999999984</v>
      </c>
      <c r="D33" s="278"/>
      <c r="E33" s="278">
        <v>84.289999999999992</v>
      </c>
      <c r="F33" s="278"/>
      <c r="G33" s="278">
        <v>265.89999999999998</v>
      </c>
      <c r="H33" s="278"/>
      <c r="I33" s="278"/>
      <c r="J33" s="278"/>
      <c r="K33" s="278"/>
      <c r="L33" s="278">
        <v>22.16</v>
      </c>
      <c r="M33" s="278">
        <v>9.85</v>
      </c>
      <c r="N33" s="278">
        <v>30.32</v>
      </c>
      <c r="O33" s="278"/>
      <c r="P33" s="278"/>
      <c r="Q33" s="278"/>
      <c r="R33" s="278">
        <v>3.42</v>
      </c>
      <c r="S33" s="278">
        <v>797.17999999999984</v>
      </c>
    </row>
    <row r="34" spans="1:19" x14ac:dyDescent="0.25">
      <c r="A34" s="277" t="s">
        <v>485</v>
      </c>
      <c r="B34" s="278"/>
      <c r="C34" s="278"/>
      <c r="D34" s="278"/>
      <c r="E34" s="278"/>
      <c r="F34" s="278"/>
      <c r="G34" s="278">
        <v>149.33000000000001</v>
      </c>
      <c r="H34" s="278"/>
      <c r="I34" s="278"/>
      <c r="J34" s="278"/>
      <c r="K34" s="278"/>
      <c r="L34" s="278"/>
      <c r="M34" s="278">
        <v>7.32</v>
      </c>
      <c r="N34" s="278"/>
      <c r="O34" s="278"/>
      <c r="P34" s="278"/>
      <c r="Q34" s="278">
        <v>653.19999999999982</v>
      </c>
      <c r="R34" s="278"/>
      <c r="S34" s="278">
        <v>809.8499999999998</v>
      </c>
    </row>
    <row r="35" spans="1:19" x14ac:dyDescent="0.25">
      <c r="A35" s="277" t="s">
        <v>567</v>
      </c>
      <c r="B35" s="278"/>
      <c r="C35" s="278">
        <v>32.31</v>
      </c>
      <c r="D35" s="278">
        <v>3.4</v>
      </c>
      <c r="E35" s="278">
        <v>387.31000000000006</v>
      </c>
      <c r="F35" s="278"/>
      <c r="G35" s="278">
        <v>3637.1100000000024</v>
      </c>
      <c r="H35" s="278">
        <v>43.919999999999995</v>
      </c>
      <c r="I35" s="278">
        <v>324.39</v>
      </c>
      <c r="J35" s="278">
        <v>204.97000000000003</v>
      </c>
      <c r="K35" s="278"/>
      <c r="L35" s="278">
        <v>110.30000000000001</v>
      </c>
      <c r="M35" s="278">
        <v>35.099999999999994</v>
      </c>
      <c r="N35" s="278">
        <v>29.66</v>
      </c>
      <c r="O35" s="278"/>
      <c r="P35" s="278"/>
      <c r="Q35" s="278"/>
      <c r="R35" s="278">
        <v>32.4</v>
      </c>
      <c r="S35" s="278">
        <v>4840.8700000000026</v>
      </c>
    </row>
    <row r="36" spans="1:19" x14ac:dyDescent="0.25">
      <c r="A36" s="277" t="s">
        <v>324</v>
      </c>
      <c r="B36" s="278"/>
      <c r="C36" s="278"/>
      <c r="D36" s="278"/>
      <c r="E36" s="278">
        <v>241.68999999999991</v>
      </c>
      <c r="F36" s="278"/>
      <c r="G36" s="278">
        <v>563.12</v>
      </c>
      <c r="H36" s="278">
        <v>7.58</v>
      </c>
      <c r="I36" s="278"/>
      <c r="J36" s="278">
        <v>28.759999999999998</v>
      </c>
      <c r="K36" s="278">
        <v>154.66999999999999</v>
      </c>
      <c r="L36" s="278">
        <v>289.8</v>
      </c>
      <c r="M36" s="278">
        <v>12.34</v>
      </c>
      <c r="N36" s="278">
        <v>28.88</v>
      </c>
      <c r="O36" s="278">
        <v>130.13999999999999</v>
      </c>
      <c r="P36" s="278"/>
      <c r="Q36" s="278"/>
      <c r="R36" s="278">
        <v>66.66</v>
      </c>
      <c r="S36" s="278">
        <v>1523.64</v>
      </c>
    </row>
    <row r="37" spans="1:19" x14ac:dyDescent="0.25">
      <c r="A37" s="277" t="s">
        <v>634</v>
      </c>
      <c r="B37" s="278"/>
      <c r="C37" s="278">
        <v>10.7</v>
      </c>
      <c r="D37" s="278">
        <v>328.6</v>
      </c>
      <c r="E37" s="278">
        <v>57.7</v>
      </c>
      <c r="F37" s="278"/>
      <c r="G37" s="278">
        <v>179.5</v>
      </c>
      <c r="H37" s="278">
        <v>3.7</v>
      </c>
      <c r="I37" s="278"/>
      <c r="J37" s="278"/>
      <c r="K37" s="278"/>
      <c r="L37" s="278">
        <v>7.8</v>
      </c>
      <c r="M37" s="278">
        <v>1.9</v>
      </c>
      <c r="N37" s="278">
        <v>37.4</v>
      </c>
      <c r="O37" s="278"/>
      <c r="P37" s="278"/>
      <c r="Q37" s="278"/>
      <c r="R37" s="278">
        <v>26.9</v>
      </c>
      <c r="S37" s="278">
        <v>654.19999999999993</v>
      </c>
    </row>
    <row r="38" spans="1:19" x14ac:dyDescent="0.25">
      <c r="A38" s="277" t="s">
        <v>1065</v>
      </c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>
        <v>215.22</v>
      </c>
      <c r="M38" s="278"/>
      <c r="N38" s="278"/>
      <c r="O38" s="278"/>
      <c r="P38" s="278"/>
      <c r="Q38" s="278"/>
      <c r="R38" s="278"/>
      <c r="S38" s="278">
        <v>215.22</v>
      </c>
    </row>
    <row r="39" spans="1:19" x14ac:dyDescent="0.25">
      <c r="A39" s="277" t="s">
        <v>574</v>
      </c>
      <c r="B39" s="278"/>
      <c r="C39" s="278"/>
      <c r="D39" s="278"/>
      <c r="E39" s="278">
        <v>32.090000000000003</v>
      </c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>
        <v>32.090000000000003</v>
      </c>
    </row>
    <row r="40" spans="1:19" x14ac:dyDescent="0.25">
      <c r="A40" s="277" t="s">
        <v>1180</v>
      </c>
      <c r="B40" s="278">
        <v>422.11000000000007</v>
      </c>
      <c r="C40" s="278">
        <v>27.089999999999996</v>
      </c>
      <c r="D40" s="278"/>
      <c r="E40" s="278">
        <v>23.77</v>
      </c>
      <c r="F40" s="278"/>
      <c r="G40" s="278"/>
      <c r="H40" s="278">
        <v>160.94999999999999</v>
      </c>
      <c r="I40" s="278"/>
      <c r="J40" s="278"/>
      <c r="K40" s="278"/>
      <c r="L40" s="278">
        <v>4.05</v>
      </c>
      <c r="M40" s="278">
        <v>2.5</v>
      </c>
      <c r="N40" s="278">
        <v>25.66</v>
      </c>
      <c r="O40" s="278">
        <v>20.6</v>
      </c>
      <c r="P40" s="278"/>
      <c r="Q40" s="278"/>
      <c r="R40" s="278">
        <v>7.9</v>
      </c>
      <c r="S40" s="278">
        <v>694.63</v>
      </c>
    </row>
    <row r="41" spans="1:19" x14ac:dyDescent="0.25">
      <c r="A41" s="277" t="s">
        <v>863</v>
      </c>
      <c r="B41" s="278">
        <v>6058.0436</v>
      </c>
      <c r="C41" s="278">
        <v>2429.4946999999997</v>
      </c>
      <c r="D41" s="278">
        <v>655.11500000000001</v>
      </c>
      <c r="E41" s="278">
        <v>3452.3505999999998</v>
      </c>
      <c r="F41" s="278">
        <v>1643.5199999999998</v>
      </c>
      <c r="G41" s="278">
        <v>6498.2700000000023</v>
      </c>
      <c r="H41" s="278">
        <v>222.64999999999998</v>
      </c>
      <c r="I41" s="278">
        <v>324.39</v>
      </c>
      <c r="J41" s="278">
        <v>460.1</v>
      </c>
      <c r="K41" s="278">
        <v>154.66999999999999</v>
      </c>
      <c r="L41" s="278">
        <v>966.81000000000006</v>
      </c>
      <c r="M41" s="278">
        <v>163.61160000000001</v>
      </c>
      <c r="N41" s="278">
        <v>760.27999999999986</v>
      </c>
      <c r="O41" s="278">
        <v>150.73999999999998</v>
      </c>
      <c r="P41" s="278">
        <v>1030.42</v>
      </c>
      <c r="Q41" s="278">
        <v>1054.0999999999999</v>
      </c>
      <c r="R41" s="278">
        <v>575.03</v>
      </c>
      <c r="S41" s="278">
        <v>26599.595500000003</v>
      </c>
    </row>
  </sheetData>
  <pageMargins left="0.7" right="0.7" top="0.78740157499999996" bottom="0.78740157499999996" header="0.3" footer="0.3"/>
  <pageSetup paperSize="9" scale="78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9"/>
  <sheetViews>
    <sheetView workbookViewId="0">
      <selection activeCell="A9" sqref="A9"/>
    </sheetView>
  </sheetViews>
  <sheetFormatPr defaultRowHeight="15" x14ac:dyDescent="0.25"/>
  <cols>
    <col min="1" max="1" width="15.7109375" bestFit="1" customWidth="1"/>
    <col min="2" max="2" width="14.7109375" bestFit="1" customWidth="1"/>
    <col min="3" max="3" width="21" bestFit="1" customWidth="1"/>
  </cols>
  <sheetData>
    <row r="3" spans="1:3" x14ac:dyDescent="0.25">
      <c r="A3" s="107" t="s">
        <v>862</v>
      </c>
      <c r="B3" t="s">
        <v>864</v>
      </c>
      <c r="C3" t="s">
        <v>1178</v>
      </c>
    </row>
    <row r="4" spans="1:3" x14ac:dyDescent="0.25">
      <c r="A4" s="108" t="s">
        <v>4</v>
      </c>
      <c r="B4">
        <v>4041.4099999999971</v>
      </c>
      <c r="C4">
        <v>224</v>
      </c>
    </row>
    <row r="5" spans="1:3" x14ac:dyDescent="0.25">
      <c r="A5" s="108" t="s">
        <v>129</v>
      </c>
      <c r="B5">
        <v>12100.303599999987</v>
      </c>
      <c r="C5">
        <v>690</v>
      </c>
    </row>
    <row r="6" spans="1:3" x14ac:dyDescent="0.25">
      <c r="A6" s="108" t="s">
        <v>293</v>
      </c>
      <c r="B6">
        <v>980.60000000000025</v>
      </c>
      <c r="C6">
        <v>36</v>
      </c>
    </row>
    <row r="7" spans="1:3" x14ac:dyDescent="0.25">
      <c r="A7" s="108" t="s">
        <v>304</v>
      </c>
      <c r="B7">
        <v>32.090000000000003</v>
      </c>
      <c r="C7">
        <v>6</v>
      </c>
    </row>
    <row r="8" spans="1:3" x14ac:dyDescent="0.25">
      <c r="A8" s="108" t="s">
        <v>1058</v>
      </c>
      <c r="B8">
        <v>542.19000000000005</v>
      </c>
      <c r="C8">
        <v>52</v>
      </c>
    </row>
    <row r="9" spans="1:3" x14ac:dyDescent="0.25">
      <c r="A9" s="108" t="s">
        <v>1057</v>
      </c>
      <c r="B9">
        <v>1183.6619000000003</v>
      </c>
      <c r="C9">
        <v>109</v>
      </c>
    </row>
    <row r="10" spans="1:3" x14ac:dyDescent="0.25">
      <c r="A10" s="108" t="s">
        <v>653</v>
      </c>
      <c r="B10">
        <v>109.2</v>
      </c>
      <c r="C10">
        <v>13</v>
      </c>
    </row>
    <row r="11" spans="1:3" x14ac:dyDescent="0.25">
      <c r="A11" s="108" t="s">
        <v>665</v>
      </c>
      <c r="B11">
        <v>1050.25</v>
      </c>
      <c r="C11">
        <v>75</v>
      </c>
    </row>
    <row r="12" spans="1:3" x14ac:dyDescent="0.25">
      <c r="A12" s="108" t="s">
        <v>654</v>
      </c>
      <c r="B12">
        <v>2067.6000000000013</v>
      </c>
      <c r="C12">
        <v>143</v>
      </c>
    </row>
    <row r="13" spans="1:3" x14ac:dyDescent="0.25">
      <c r="A13" s="108" t="s">
        <v>655</v>
      </c>
      <c r="B13">
        <v>139.20000000000002</v>
      </c>
      <c r="C13">
        <v>12</v>
      </c>
    </row>
    <row r="14" spans="1:3" x14ac:dyDescent="0.25">
      <c r="A14" s="108" t="s">
        <v>656</v>
      </c>
      <c r="B14">
        <v>2662.38</v>
      </c>
      <c r="C14">
        <v>157</v>
      </c>
    </row>
    <row r="15" spans="1:3" x14ac:dyDescent="0.25">
      <c r="A15" s="108" t="s">
        <v>657</v>
      </c>
      <c r="B15">
        <v>492.09999999999997</v>
      </c>
      <c r="C15">
        <v>51</v>
      </c>
    </row>
    <row r="16" spans="1:3" x14ac:dyDescent="0.25">
      <c r="A16" s="108" t="s">
        <v>780</v>
      </c>
      <c r="B16">
        <v>288.76</v>
      </c>
      <c r="C16">
        <v>33</v>
      </c>
    </row>
    <row r="17" spans="1:3" x14ac:dyDescent="0.25">
      <c r="A17" s="108" t="s">
        <v>783</v>
      </c>
      <c r="B17">
        <v>694.63</v>
      </c>
      <c r="C17">
        <v>54</v>
      </c>
    </row>
    <row r="18" spans="1:3" x14ac:dyDescent="0.25">
      <c r="A18" s="108" t="s">
        <v>1064</v>
      </c>
      <c r="B18">
        <v>215.22</v>
      </c>
      <c r="C18">
        <v>1</v>
      </c>
    </row>
    <row r="19" spans="1:3" x14ac:dyDescent="0.25">
      <c r="A19" s="108" t="s">
        <v>863</v>
      </c>
      <c r="B19">
        <v>26599.595499999959</v>
      </c>
      <c r="C19">
        <v>1656</v>
      </c>
    </row>
  </sheetData>
  <pageMargins left="0.7" right="0.7" top="0.78740157499999996" bottom="0.78740157499999996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41"/>
  <sheetViews>
    <sheetView topLeftCell="A2" workbookViewId="0">
      <selection activeCell="R5" sqref="R5:R40"/>
    </sheetView>
  </sheetViews>
  <sheetFormatPr defaultRowHeight="15" x14ac:dyDescent="0.25"/>
  <cols>
    <col min="1" max="1" width="21" bestFit="1" customWidth="1"/>
    <col min="2" max="2" width="17.5703125" bestFit="1" customWidth="1"/>
    <col min="3" max="3" width="4" bestFit="1" customWidth="1"/>
    <col min="4" max="4" width="3" bestFit="1" customWidth="1"/>
    <col min="5" max="5" width="4" bestFit="1" customWidth="1"/>
    <col min="6" max="6" width="3" bestFit="1" customWidth="1"/>
    <col min="7" max="7" width="4" bestFit="1" customWidth="1"/>
    <col min="8" max="8" width="3" bestFit="1" customWidth="1"/>
    <col min="9" max="9" width="2" bestFit="1" customWidth="1"/>
    <col min="10" max="13" width="3" bestFit="1" customWidth="1"/>
    <col min="14" max="14" width="4" bestFit="1" customWidth="1"/>
    <col min="15" max="18" width="3" bestFit="1" customWidth="1"/>
    <col min="19" max="21" width="14.42578125" bestFit="1" customWidth="1"/>
    <col min="22" max="22" width="14.7109375" bestFit="1" customWidth="1"/>
    <col min="23" max="23" width="21" bestFit="1" customWidth="1"/>
    <col min="24" max="24" width="14.7109375" bestFit="1" customWidth="1"/>
    <col min="25" max="25" width="21" bestFit="1" customWidth="1"/>
    <col min="26" max="26" width="14.7109375" bestFit="1" customWidth="1"/>
    <col min="27" max="27" width="21" bestFit="1" customWidth="1"/>
    <col min="28" max="28" width="14.7109375" bestFit="1" customWidth="1"/>
    <col min="29" max="29" width="21" bestFit="1" customWidth="1"/>
    <col min="30" max="30" width="14.7109375" bestFit="1" customWidth="1"/>
    <col min="31" max="31" width="21" bestFit="1" customWidth="1"/>
    <col min="32" max="32" width="14.7109375" bestFit="1" customWidth="1"/>
    <col min="33" max="33" width="21" bestFit="1" customWidth="1"/>
    <col min="34" max="34" width="14.7109375" bestFit="1" customWidth="1"/>
    <col min="35" max="35" width="21" bestFit="1" customWidth="1"/>
    <col min="36" max="36" width="14.7109375" bestFit="1" customWidth="1"/>
    <col min="37" max="37" width="21" bestFit="1" customWidth="1"/>
    <col min="38" max="38" width="14.7109375" bestFit="1" customWidth="1"/>
    <col min="39" max="39" width="21" bestFit="1" customWidth="1"/>
    <col min="40" max="40" width="22.140625" bestFit="1" customWidth="1"/>
    <col min="41" max="41" width="28.42578125" bestFit="1" customWidth="1"/>
  </cols>
  <sheetData>
    <row r="3" spans="1:19" x14ac:dyDescent="0.25">
      <c r="A3" s="275" t="s">
        <v>1178</v>
      </c>
      <c r="B3" s="275" t="s">
        <v>1179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</row>
    <row r="4" spans="1:19" x14ac:dyDescent="0.25">
      <c r="A4" s="275" t="s">
        <v>862</v>
      </c>
      <c r="B4" s="276">
        <v>1</v>
      </c>
      <c r="C4" s="276">
        <v>2</v>
      </c>
      <c r="D4" s="276">
        <v>3</v>
      </c>
      <c r="E4" s="276">
        <v>4</v>
      </c>
      <c r="F4" s="276">
        <v>5</v>
      </c>
      <c r="G4" s="276">
        <v>6</v>
      </c>
      <c r="H4" s="276">
        <v>7</v>
      </c>
      <c r="I4" s="276">
        <v>8</v>
      </c>
      <c r="J4" s="276">
        <v>9</v>
      </c>
      <c r="K4" s="276">
        <v>10</v>
      </c>
      <c r="L4" s="276">
        <v>11</v>
      </c>
      <c r="M4" s="276">
        <v>12</v>
      </c>
      <c r="N4" s="276">
        <v>13</v>
      </c>
      <c r="O4" s="276">
        <v>14</v>
      </c>
      <c r="P4" s="276">
        <v>15</v>
      </c>
      <c r="Q4" s="276">
        <v>16</v>
      </c>
      <c r="R4" s="276">
        <v>17</v>
      </c>
      <c r="S4" s="276" t="s">
        <v>863</v>
      </c>
    </row>
    <row r="5" spans="1:19" x14ac:dyDescent="0.25">
      <c r="A5" s="277" t="s">
        <v>589</v>
      </c>
      <c r="B5" s="384"/>
      <c r="C5" s="384">
        <v>1</v>
      </c>
      <c r="D5" s="384"/>
      <c r="E5" s="384">
        <v>71</v>
      </c>
      <c r="F5" s="384"/>
      <c r="G5" s="384"/>
      <c r="H5" s="384"/>
      <c r="I5" s="384"/>
      <c r="J5" s="384">
        <v>2</v>
      </c>
      <c r="K5" s="384"/>
      <c r="L5" s="384">
        <v>1</v>
      </c>
      <c r="M5" s="384">
        <v>3</v>
      </c>
      <c r="N5" s="384"/>
      <c r="O5" s="384"/>
      <c r="P5" s="384"/>
      <c r="Q5" s="384"/>
      <c r="R5" s="384"/>
      <c r="S5" s="384">
        <v>78</v>
      </c>
    </row>
    <row r="6" spans="1:19" x14ac:dyDescent="0.25">
      <c r="A6" s="277" t="s">
        <v>52</v>
      </c>
      <c r="B6" s="384"/>
      <c r="C6" s="384">
        <v>1</v>
      </c>
      <c r="D6" s="384"/>
      <c r="E6" s="384">
        <v>7</v>
      </c>
      <c r="F6" s="384"/>
      <c r="G6" s="384"/>
      <c r="H6" s="384"/>
      <c r="I6" s="384"/>
      <c r="J6" s="384"/>
      <c r="K6" s="384"/>
      <c r="L6" s="384">
        <v>4</v>
      </c>
      <c r="M6" s="384"/>
      <c r="N6" s="384"/>
      <c r="O6" s="384"/>
      <c r="P6" s="384">
        <v>13</v>
      </c>
      <c r="Q6" s="384"/>
      <c r="R6" s="384"/>
      <c r="S6" s="384">
        <v>25</v>
      </c>
    </row>
    <row r="7" spans="1:19" x14ac:dyDescent="0.25">
      <c r="A7" s="277" t="s">
        <v>673</v>
      </c>
      <c r="B7" s="384"/>
      <c r="C7" s="384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>
        <v>7</v>
      </c>
      <c r="Q7" s="384"/>
      <c r="R7" s="384"/>
      <c r="S7" s="384">
        <v>7</v>
      </c>
    </row>
    <row r="8" spans="1:19" x14ac:dyDescent="0.25">
      <c r="A8" s="277" t="s">
        <v>708</v>
      </c>
      <c r="B8" s="384"/>
      <c r="C8" s="384">
        <v>2</v>
      </c>
      <c r="D8" s="384">
        <v>9</v>
      </c>
      <c r="E8" s="384">
        <v>7</v>
      </c>
      <c r="F8" s="384"/>
      <c r="G8" s="384">
        <v>3</v>
      </c>
      <c r="H8" s="384"/>
      <c r="I8" s="384"/>
      <c r="J8" s="384"/>
      <c r="K8" s="384"/>
      <c r="L8" s="384"/>
      <c r="M8" s="384">
        <v>1</v>
      </c>
      <c r="N8" s="384">
        <v>12</v>
      </c>
      <c r="O8" s="384"/>
      <c r="P8" s="384"/>
      <c r="Q8" s="384"/>
      <c r="R8" s="384">
        <v>5</v>
      </c>
      <c r="S8" s="384">
        <v>39</v>
      </c>
    </row>
    <row r="9" spans="1:19" x14ac:dyDescent="0.25">
      <c r="A9" s="277" t="s">
        <v>572</v>
      </c>
      <c r="B9" s="384"/>
      <c r="C9" s="384"/>
      <c r="D9" s="384"/>
      <c r="E9" s="384">
        <v>2</v>
      </c>
      <c r="F9" s="384">
        <v>16</v>
      </c>
      <c r="G9" s="384"/>
      <c r="H9" s="384"/>
      <c r="I9" s="384"/>
      <c r="J9" s="384"/>
      <c r="K9" s="384"/>
      <c r="L9" s="384"/>
      <c r="M9" s="384"/>
      <c r="N9" s="384">
        <v>1</v>
      </c>
      <c r="O9" s="384"/>
      <c r="P9" s="384"/>
      <c r="Q9" s="384"/>
      <c r="R9" s="384"/>
      <c r="S9" s="384">
        <v>19</v>
      </c>
    </row>
    <row r="10" spans="1:19" x14ac:dyDescent="0.25">
      <c r="A10" s="277" t="s">
        <v>577</v>
      </c>
      <c r="B10" s="384">
        <v>64</v>
      </c>
      <c r="C10" s="384">
        <v>4</v>
      </c>
      <c r="D10" s="384"/>
      <c r="E10" s="384">
        <v>9</v>
      </c>
      <c r="F10" s="384"/>
      <c r="G10" s="384">
        <v>1</v>
      </c>
      <c r="H10" s="384"/>
      <c r="I10" s="384"/>
      <c r="J10" s="384">
        <v>2</v>
      </c>
      <c r="K10" s="384"/>
      <c r="L10" s="384">
        <v>3</v>
      </c>
      <c r="M10" s="384">
        <v>2</v>
      </c>
      <c r="N10" s="384">
        <v>9</v>
      </c>
      <c r="O10" s="384"/>
      <c r="P10" s="384"/>
      <c r="Q10" s="384"/>
      <c r="R10" s="384"/>
      <c r="S10" s="384">
        <v>94</v>
      </c>
    </row>
    <row r="11" spans="1:19" x14ac:dyDescent="0.25">
      <c r="A11" s="277" t="s">
        <v>855</v>
      </c>
      <c r="B11" s="384">
        <v>11</v>
      </c>
      <c r="C11" s="384">
        <v>3</v>
      </c>
      <c r="D11" s="384"/>
      <c r="E11" s="384">
        <v>7</v>
      </c>
      <c r="F11" s="384"/>
      <c r="G11" s="384">
        <v>14</v>
      </c>
      <c r="H11" s="384"/>
      <c r="I11" s="384"/>
      <c r="J11" s="384"/>
      <c r="K11" s="384"/>
      <c r="L11" s="384"/>
      <c r="M11" s="384"/>
      <c r="N11" s="384">
        <v>2</v>
      </c>
      <c r="O11" s="384"/>
      <c r="P11" s="384"/>
      <c r="Q11" s="384"/>
      <c r="R11" s="384">
        <v>3</v>
      </c>
      <c r="S11" s="384">
        <v>40</v>
      </c>
    </row>
    <row r="12" spans="1:19" x14ac:dyDescent="0.25">
      <c r="A12" s="277" t="s">
        <v>668</v>
      </c>
      <c r="B12" s="384">
        <v>3</v>
      </c>
      <c r="C12" s="384"/>
      <c r="D12" s="384"/>
      <c r="E12" s="384">
        <v>2</v>
      </c>
      <c r="F12" s="384"/>
      <c r="G12" s="384">
        <v>4</v>
      </c>
      <c r="H12" s="384"/>
      <c r="I12" s="384"/>
      <c r="J12" s="384"/>
      <c r="K12" s="384"/>
      <c r="L12" s="384"/>
      <c r="M12" s="384"/>
      <c r="N12" s="384">
        <v>8</v>
      </c>
      <c r="O12" s="384"/>
      <c r="P12" s="384">
        <v>6</v>
      </c>
      <c r="Q12" s="384"/>
      <c r="R12" s="384">
        <v>2</v>
      </c>
      <c r="S12" s="384">
        <v>25</v>
      </c>
    </row>
    <row r="13" spans="1:19" x14ac:dyDescent="0.25">
      <c r="A13" s="277" t="s">
        <v>667</v>
      </c>
      <c r="B13" s="384">
        <v>2</v>
      </c>
      <c r="C13" s="384"/>
      <c r="D13" s="384"/>
      <c r="E13" s="384">
        <v>3</v>
      </c>
      <c r="F13" s="384"/>
      <c r="G13" s="384"/>
      <c r="H13" s="384"/>
      <c r="I13" s="384"/>
      <c r="J13" s="384"/>
      <c r="K13" s="384"/>
      <c r="L13" s="384"/>
      <c r="M13" s="384">
        <v>1</v>
      </c>
      <c r="N13" s="384">
        <v>1</v>
      </c>
      <c r="O13" s="384"/>
      <c r="P13" s="384">
        <v>4</v>
      </c>
      <c r="Q13" s="384"/>
      <c r="R13" s="384"/>
      <c r="S13" s="384">
        <v>11</v>
      </c>
    </row>
    <row r="14" spans="1:19" x14ac:dyDescent="0.25">
      <c r="A14" s="277" t="s">
        <v>578</v>
      </c>
      <c r="B14" s="384">
        <v>22</v>
      </c>
      <c r="C14" s="384">
        <v>7</v>
      </c>
      <c r="D14" s="384"/>
      <c r="E14" s="384">
        <v>7</v>
      </c>
      <c r="F14" s="384">
        <v>3</v>
      </c>
      <c r="G14" s="384">
        <v>3</v>
      </c>
      <c r="H14" s="384"/>
      <c r="I14" s="384"/>
      <c r="J14" s="384"/>
      <c r="K14" s="384"/>
      <c r="L14" s="384">
        <v>1</v>
      </c>
      <c r="M14" s="384">
        <v>1</v>
      </c>
      <c r="N14" s="384">
        <v>3</v>
      </c>
      <c r="O14" s="384"/>
      <c r="P14" s="384"/>
      <c r="Q14" s="384"/>
      <c r="R14" s="384"/>
      <c r="S14" s="384">
        <v>47</v>
      </c>
    </row>
    <row r="15" spans="1:19" x14ac:dyDescent="0.25">
      <c r="A15" s="277" t="s">
        <v>576</v>
      </c>
      <c r="B15" s="384">
        <v>55</v>
      </c>
      <c r="C15" s="384">
        <v>9</v>
      </c>
      <c r="D15" s="384"/>
      <c r="E15" s="384">
        <v>8</v>
      </c>
      <c r="F15" s="384"/>
      <c r="G15" s="384">
        <v>2</v>
      </c>
      <c r="H15" s="384"/>
      <c r="I15" s="384"/>
      <c r="J15" s="384"/>
      <c r="K15" s="384"/>
      <c r="L15" s="384">
        <v>1</v>
      </c>
      <c r="M15" s="384">
        <v>2</v>
      </c>
      <c r="N15" s="384">
        <v>7</v>
      </c>
      <c r="O15" s="384"/>
      <c r="P15" s="384"/>
      <c r="Q15" s="384"/>
      <c r="R15" s="384">
        <v>2</v>
      </c>
      <c r="S15" s="384">
        <v>86</v>
      </c>
    </row>
    <row r="16" spans="1:19" x14ac:dyDescent="0.25">
      <c r="A16" s="277" t="s">
        <v>1059</v>
      </c>
      <c r="B16" s="384"/>
      <c r="C16" s="384">
        <v>4</v>
      </c>
      <c r="D16" s="384"/>
      <c r="E16" s="384"/>
      <c r="F16" s="384"/>
      <c r="G16" s="384">
        <v>8</v>
      </c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>
        <v>12</v>
      </c>
    </row>
    <row r="17" spans="1:19" x14ac:dyDescent="0.25">
      <c r="A17" s="277" t="s">
        <v>575</v>
      </c>
      <c r="B17" s="384">
        <v>51</v>
      </c>
      <c r="C17" s="384">
        <v>21</v>
      </c>
      <c r="D17" s="384"/>
      <c r="E17" s="384">
        <v>11</v>
      </c>
      <c r="F17" s="384"/>
      <c r="G17" s="384">
        <v>5</v>
      </c>
      <c r="H17" s="384"/>
      <c r="I17" s="384"/>
      <c r="J17" s="384"/>
      <c r="K17" s="384"/>
      <c r="L17" s="384">
        <v>1</v>
      </c>
      <c r="M17" s="384">
        <v>3</v>
      </c>
      <c r="N17" s="384">
        <v>5</v>
      </c>
      <c r="O17" s="384"/>
      <c r="P17" s="384"/>
      <c r="Q17" s="384"/>
      <c r="R17" s="384">
        <v>1</v>
      </c>
      <c r="S17" s="384">
        <v>98</v>
      </c>
    </row>
    <row r="18" spans="1:19" x14ac:dyDescent="0.25">
      <c r="A18" s="277" t="s">
        <v>64</v>
      </c>
      <c r="B18" s="384">
        <v>2</v>
      </c>
      <c r="C18" s="384"/>
      <c r="D18" s="384"/>
      <c r="E18" s="384"/>
      <c r="F18" s="384"/>
      <c r="G18" s="384"/>
      <c r="H18" s="384"/>
      <c r="I18" s="384"/>
      <c r="J18" s="384"/>
      <c r="K18" s="384"/>
      <c r="L18" s="384">
        <v>1</v>
      </c>
      <c r="M18" s="384"/>
      <c r="N18" s="384">
        <v>3</v>
      </c>
      <c r="O18" s="384"/>
      <c r="P18" s="384">
        <v>17</v>
      </c>
      <c r="Q18" s="384"/>
      <c r="R18" s="384"/>
      <c r="S18" s="384">
        <v>23</v>
      </c>
    </row>
    <row r="19" spans="1:19" x14ac:dyDescent="0.25">
      <c r="A19" s="277" t="s">
        <v>748</v>
      </c>
      <c r="B19" s="384"/>
      <c r="C19" s="384">
        <v>15</v>
      </c>
      <c r="D19" s="384"/>
      <c r="E19" s="384">
        <v>2</v>
      </c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>
        <v>17</v>
      </c>
    </row>
    <row r="20" spans="1:19" x14ac:dyDescent="0.25">
      <c r="A20" s="277" t="s">
        <v>461</v>
      </c>
      <c r="B20" s="384">
        <v>40</v>
      </c>
      <c r="C20" s="384"/>
      <c r="D20" s="384"/>
      <c r="E20" s="384">
        <v>10</v>
      </c>
      <c r="F20" s="384"/>
      <c r="G20" s="384">
        <v>1</v>
      </c>
      <c r="H20" s="384"/>
      <c r="I20" s="384"/>
      <c r="J20" s="384">
        <v>2</v>
      </c>
      <c r="K20" s="384"/>
      <c r="L20" s="384"/>
      <c r="M20" s="384">
        <v>2</v>
      </c>
      <c r="N20" s="384">
        <v>8</v>
      </c>
      <c r="O20" s="384"/>
      <c r="P20" s="384"/>
      <c r="Q20" s="384"/>
      <c r="R20" s="384">
        <v>3</v>
      </c>
      <c r="S20" s="384">
        <v>66</v>
      </c>
    </row>
    <row r="21" spans="1:19" x14ac:dyDescent="0.25">
      <c r="A21" s="277" t="s">
        <v>747</v>
      </c>
      <c r="B21" s="384"/>
      <c r="C21" s="384">
        <v>11</v>
      </c>
      <c r="D21" s="384">
        <v>6</v>
      </c>
      <c r="E21" s="384">
        <v>3</v>
      </c>
      <c r="F21" s="384"/>
      <c r="G21" s="384"/>
      <c r="H21" s="384"/>
      <c r="I21" s="384"/>
      <c r="J21" s="384"/>
      <c r="K21" s="384"/>
      <c r="L21" s="384"/>
      <c r="M21" s="384">
        <v>1</v>
      </c>
      <c r="N21" s="384">
        <v>7</v>
      </c>
      <c r="O21" s="384"/>
      <c r="P21" s="384"/>
      <c r="Q21" s="384"/>
      <c r="R21" s="384">
        <v>5</v>
      </c>
      <c r="S21" s="384">
        <v>33</v>
      </c>
    </row>
    <row r="22" spans="1:19" x14ac:dyDescent="0.25">
      <c r="A22" s="277" t="s">
        <v>579</v>
      </c>
      <c r="B22" s="384">
        <v>27</v>
      </c>
      <c r="C22" s="384">
        <v>5</v>
      </c>
      <c r="D22" s="384"/>
      <c r="E22" s="384">
        <v>6</v>
      </c>
      <c r="F22" s="384"/>
      <c r="G22" s="384">
        <v>3</v>
      </c>
      <c r="H22" s="384"/>
      <c r="I22" s="384"/>
      <c r="J22" s="384"/>
      <c r="K22" s="384"/>
      <c r="L22" s="384">
        <v>1</v>
      </c>
      <c r="M22" s="384">
        <v>1</v>
      </c>
      <c r="N22" s="384">
        <v>3</v>
      </c>
      <c r="O22" s="384"/>
      <c r="P22" s="384"/>
      <c r="Q22" s="384"/>
      <c r="R22" s="384"/>
      <c r="S22" s="384">
        <v>46</v>
      </c>
    </row>
    <row r="23" spans="1:19" x14ac:dyDescent="0.25">
      <c r="A23" s="277" t="s">
        <v>1062</v>
      </c>
      <c r="B23" s="384"/>
      <c r="C23" s="384">
        <v>1</v>
      </c>
      <c r="D23" s="384"/>
      <c r="E23" s="384">
        <v>1</v>
      </c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>
        <v>2</v>
      </c>
    </row>
    <row r="24" spans="1:19" x14ac:dyDescent="0.25">
      <c r="A24" s="277" t="s">
        <v>580</v>
      </c>
      <c r="B24" s="384"/>
      <c r="C24" s="384"/>
      <c r="D24" s="384"/>
      <c r="E24" s="384">
        <v>3</v>
      </c>
      <c r="F24" s="384"/>
      <c r="G24" s="384">
        <v>3</v>
      </c>
      <c r="H24" s="384"/>
      <c r="I24" s="384"/>
      <c r="J24" s="384"/>
      <c r="K24" s="384"/>
      <c r="L24" s="384"/>
      <c r="M24" s="384">
        <v>3</v>
      </c>
      <c r="N24" s="384"/>
      <c r="O24" s="384"/>
      <c r="P24" s="384"/>
      <c r="Q24" s="384">
        <v>42</v>
      </c>
      <c r="R24" s="384"/>
      <c r="S24" s="384">
        <v>51</v>
      </c>
    </row>
    <row r="25" spans="1:19" x14ac:dyDescent="0.25">
      <c r="A25" s="277" t="s">
        <v>581</v>
      </c>
      <c r="B25" s="384">
        <v>1</v>
      </c>
      <c r="C25" s="384">
        <v>22</v>
      </c>
      <c r="D25" s="384"/>
      <c r="E25" s="384">
        <v>7</v>
      </c>
      <c r="F25" s="384">
        <v>4</v>
      </c>
      <c r="G25" s="384">
        <v>1</v>
      </c>
      <c r="H25" s="384"/>
      <c r="I25" s="384"/>
      <c r="J25" s="384"/>
      <c r="K25" s="384"/>
      <c r="L25" s="384"/>
      <c r="M25" s="384">
        <v>2</v>
      </c>
      <c r="N25" s="384">
        <v>4</v>
      </c>
      <c r="O25" s="384"/>
      <c r="P25" s="384"/>
      <c r="Q25" s="384"/>
      <c r="R25" s="384"/>
      <c r="S25" s="384">
        <v>41</v>
      </c>
    </row>
    <row r="26" spans="1:19" x14ac:dyDescent="0.25">
      <c r="A26" s="277" t="s">
        <v>582</v>
      </c>
      <c r="B26" s="384"/>
      <c r="C26" s="384"/>
      <c r="D26" s="384"/>
      <c r="E26" s="384"/>
      <c r="F26" s="384">
        <v>56</v>
      </c>
      <c r="G26" s="384"/>
      <c r="H26" s="384"/>
      <c r="I26" s="384"/>
      <c r="J26" s="384">
        <v>1</v>
      </c>
      <c r="K26" s="384"/>
      <c r="L26" s="384">
        <v>3</v>
      </c>
      <c r="M26" s="384"/>
      <c r="N26" s="384"/>
      <c r="O26" s="384"/>
      <c r="P26" s="384"/>
      <c r="Q26" s="384"/>
      <c r="R26" s="384"/>
      <c r="S26" s="384">
        <v>60</v>
      </c>
    </row>
    <row r="27" spans="1:19" x14ac:dyDescent="0.25">
      <c r="A27" s="277" t="s">
        <v>39</v>
      </c>
      <c r="B27" s="384"/>
      <c r="C27" s="384">
        <v>6</v>
      </c>
      <c r="D27" s="384"/>
      <c r="E27" s="384">
        <v>4</v>
      </c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>
        <v>10</v>
      </c>
    </row>
    <row r="28" spans="1:19" x14ac:dyDescent="0.25">
      <c r="A28" s="277" t="s">
        <v>583</v>
      </c>
      <c r="B28" s="384">
        <v>27</v>
      </c>
      <c r="C28" s="384">
        <v>9</v>
      </c>
      <c r="D28" s="384"/>
      <c r="E28" s="384">
        <v>6</v>
      </c>
      <c r="F28" s="384"/>
      <c r="G28" s="384">
        <v>3</v>
      </c>
      <c r="H28" s="384"/>
      <c r="I28" s="384"/>
      <c r="J28" s="384"/>
      <c r="K28" s="384"/>
      <c r="L28" s="384">
        <v>1</v>
      </c>
      <c r="M28" s="384">
        <v>1</v>
      </c>
      <c r="N28" s="384">
        <v>3</v>
      </c>
      <c r="O28" s="384"/>
      <c r="P28" s="384"/>
      <c r="Q28" s="384"/>
      <c r="R28" s="384">
        <v>1</v>
      </c>
      <c r="S28" s="384">
        <v>51</v>
      </c>
    </row>
    <row r="29" spans="1:19" x14ac:dyDescent="0.25">
      <c r="A29" s="277" t="s">
        <v>323</v>
      </c>
      <c r="B29" s="384"/>
      <c r="C29" s="384"/>
      <c r="D29" s="384">
        <v>3</v>
      </c>
      <c r="E29" s="384">
        <v>5</v>
      </c>
      <c r="F29" s="384"/>
      <c r="G29" s="384">
        <v>7</v>
      </c>
      <c r="H29" s="384"/>
      <c r="I29" s="384"/>
      <c r="J29" s="384">
        <v>2</v>
      </c>
      <c r="K29" s="384"/>
      <c r="L29" s="384"/>
      <c r="M29" s="384">
        <v>1</v>
      </c>
      <c r="N29" s="384">
        <v>7</v>
      </c>
      <c r="O29" s="384"/>
      <c r="P29" s="384"/>
      <c r="Q29" s="384"/>
      <c r="R29" s="384"/>
      <c r="S29" s="384">
        <v>25</v>
      </c>
    </row>
    <row r="30" spans="1:19" x14ac:dyDescent="0.25">
      <c r="A30" s="277" t="s">
        <v>689</v>
      </c>
      <c r="B30" s="384"/>
      <c r="C30" s="384">
        <v>11</v>
      </c>
      <c r="D30" s="384">
        <v>1</v>
      </c>
      <c r="E30" s="384">
        <v>4</v>
      </c>
      <c r="F30" s="384"/>
      <c r="G30" s="384">
        <v>4</v>
      </c>
      <c r="H30" s="384"/>
      <c r="I30" s="384"/>
      <c r="J30" s="384">
        <v>1</v>
      </c>
      <c r="K30" s="384"/>
      <c r="L30" s="384"/>
      <c r="M30" s="384">
        <v>2</v>
      </c>
      <c r="N30" s="384">
        <v>8</v>
      </c>
      <c r="O30" s="384"/>
      <c r="P30" s="384"/>
      <c r="Q30" s="384"/>
      <c r="R30" s="384">
        <v>2</v>
      </c>
      <c r="S30" s="384">
        <v>33</v>
      </c>
    </row>
    <row r="31" spans="1:19" x14ac:dyDescent="0.25">
      <c r="A31" s="277" t="s">
        <v>585</v>
      </c>
      <c r="B31" s="384">
        <v>28</v>
      </c>
      <c r="C31" s="384"/>
      <c r="D31" s="384"/>
      <c r="E31" s="384">
        <v>3</v>
      </c>
      <c r="F31" s="384">
        <v>9</v>
      </c>
      <c r="G31" s="384">
        <v>4</v>
      </c>
      <c r="H31" s="384"/>
      <c r="I31" s="384"/>
      <c r="J31" s="384"/>
      <c r="K31" s="384"/>
      <c r="L31" s="384">
        <v>1</v>
      </c>
      <c r="M31" s="384">
        <v>2</v>
      </c>
      <c r="N31" s="384">
        <v>8</v>
      </c>
      <c r="O31" s="384"/>
      <c r="P31" s="384"/>
      <c r="Q31" s="384"/>
      <c r="R31" s="384"/>
      <c r="S31" s="384">
        <v>55</v>
      </c>
    </row>
    <row r="32" spans="1:19" x14ac:dyDescent="0.25">
      <c r="A32" s="277" t="s">
        <v>584</v>
      </c>
      <c r="B32" s="384">
        <v>28</v>
      </c>
      <c r="C32" s="384">
        <v>6</v>
      </c>
      <c r="D32" s="384"/>
      <c r="E32" s="384">
        <v>12</v>
      </c>
      <c r="F32" s="384"/>
      <c r="G32" s="384">
        <v>7</v>
      </c>
      <c r="H32" s="384">
        <v>1</v>
      </c>
      <c r="I32" s="384"/>
      <c r="J32" s="384">
        <v>2</v>
      </c>
      <c r="K32" s="384"/>
      <c r="L32" s="384">
        <v>5</v>
      </c>
      <c r="M32" s="384">
        <v>1</v>
      </c>
      <c r="N32" s="384">
        <v>7</v>
      </c>
      <c r="O32" s="384"/>
      <c r="P32" s="384"/>
      <c r="Q32" s="384"/>
      <c r="R32" s="384">
        <v>5</v>
      </c>
      <c r="S32" s="384">
        <v>74</v>
      </c>
    </row>
    <row r="33" spans="1:19" x14ac:dyDescent="0.25">
      <c r="A33" s="277" t="s">
        <v>19</v>
      </c>
      <c r="B33" s="384"/>
      <c r="C33" s="384">
        <v>30</v>
      </c>
      <c r="D33" s="384"/>
      <c r="E33" s="384">
        <v>6</v>
      </c>
      <c r="F33" s="384"/>
      <c r="G33" s="384">
        <v>3</v>
      </c>
      <c r="H33" s="384"/>
      <c r="I33" s="384"/>
      <c r="J33" s="384"/>
      <c r="K33" s="384"/>
      <c r="L33" s="384">
        <v>1</v>
      </c>
      <c r="M33" s="384">
        <v>2</v>
      </c>
      <c r="N33" s="384">
        <v>3</v>
      </c>
      <c r="O33" s="384"/>
      <c r="P33" s="384"/>
      <c r="Q33" s="384"/>
      <c r="R33" s="384">
        <v>1</v>
      </c>
      <c r="S33" s="384">
        <v>46</v>
      </c>
    </row>
    <row r="34" spans="1:19" x14ac:dyDescent="0.25">
      <c r="A34" s="277" t="s">
        <v>485</v>
      </c>
      <c r="B34" s="384"/>
      <c r="C34" s="384"/>
      <c r="D34" s="384"/>
      <c r="E34" s="384"/>
      <c r="F34" s="384"/>
      <c r="G34" s="384">
        <v>2</v>
      </c>
      <c r="H34" s="384"/>
      <c r="I34" s="384"/>
      <c r="J34" s="384"/>
      <c r="K34" s="384"/>
      <c r="L34" s="384"/>
      <c r="M34" s="384">
        <v>2</v>
      </c>
      <c r="N34" s="384"/>
      <c r="O34" s="384"/>
      <c r="P34" s="384"/>
      <c r="Q34" s="384">
        <v>39</v>
      </c>
      <c r="R34" s="384"/>
      <c r="S34" s="384">
        <v>43</v>
      </c>
    </row>
    <row r="35" spans="1:19" x14ac:dyDescent="0.25">
      <c r="A35" s="277" t="s">
        <v>567</v>
      </c>
      <c r="B35" s="384"/>
      <c r="C35" s="384">
        <v>2</v>
      </c>
      <c r="D35" s="384">
        <v>1</v>
      </c>
      <c r="E35" s="384">
        <v>19</v>
      </c>
      <c r="F35" s="384"/>
      <c r="G35" s="384">
        <v>147</v>
      </c>
      <c r="H35" s="384">
        <v>7</v>
      </c>
      <c r="I35" s="384">
        <v>3</v>
      </c>
      <c r="J35" s="384">
        <v>7</v>
      </c>
      <c r="K35" s="384"/>
      <c r="L35" s="384">
        <v>6</v>
      </c>
      <c r="M35" s="384">
        <v>10</v>
      </c>
      <c r="N35" s="384">
        <v>5</v>
      </c>
      <c r="O35" s="384"/>
      <c r="P35" s="384"/>
      <c r="Q35" s="384"/>
      <c r="R35" s="384">
        <v>2</v>
      </c>
      <c r="S35" s="384">
        <v>209</v>
      </c>
    </row>
    <row r="36" spans="1:19" x14ac:dyDescent="0.25">
      <c r="A36" s="277" t="s">
        <v>324</v>
      </c>
      <c r="B36" s="384"/>
      <c r="C36" s="384"/>
      <c r="D36" s="384"/>
      <c r="E36" s="384">
        <v>27</v>
      </c>
      <c r="F36" s="384"/>
      <c r="G36" s="384">
        <v>23</v>
      </c>
      <c r="H36" s="384">
        <v>1</v>
      </c>
      <c r="I36" s="384"/>
      <c r="J36" s="384">
        <v>3</v>
      </c>
      <c r="K36" s="384">
        <v>1</v>
      </c>
      <c r="L36" s="384">
        <v>17</v>
      </c>
      <c r="M36" s="384">
        <v>4</v>
      </c>
      <c r="N36" s="384">
        <v>3</v>
      </c>
      <c r="O36" s="384">
        <v>3</v>
      </c>
      <c r="P36" s="384"/>
      <c r="Q36" s="384"/>
      <c r="R36" s="384">
        <v>2</v>
      </c>
      <c r="S36" s="384">
        <v>84</v>
      </c>
    </row>
    <row r="37" spans="1:19" x14ac:dyDescent="0.25">
      <c r="A37" s="277" t="s">
        <v>634</v>
      </c>
      <c r="B37" s="384"/>
      <c r="C37" s="384">
        <v>1</v>
      </c>
      <c r="D37" s="384">
        <v>20</v>
      </c>
      <c r="E37" s="384">
        <v>4</v>
      </c>
      <c r="F37" s="384"/>
      <c r="G37" s="384">
        <v>6</v>
      </c>
      <c r="H37" s="384">
        <v>1</v>
      </c>
      <c r="I37" s="384"/>
      <c r="J37" s="384"/>
      <c r="K37" s="384"/>
      <c r="L37" s="384">
        <v>1</v>
      </c>
      <c r="M37" s="384">
        <v>1</v>
      </c>
      <c r="N37" s="384">
        <v>9</v>
      </c>
      <c r="O37" s="384"/>
      <c r="P37" s="384"/>
      <c r="Q37" s="384"/>
      <c r="R37" s="384">
        <v>2</v>
      </c>
      <c r="S37" s="384">
        <v>45</v>
      </c>
    </row>
    <row r="38" spans="1:19" x14ac:dyDescent="0.25">
      <c r="A38" s="277" t="s">
        <v>1065</v>
      </c>
      <c r="B38" s="384"/>
      <c r="C38" s="384"/>
      <c r="D38" s="384"/>
      <c r="E38" s="384"/>
      <c r="F38" s="384"/>
      <c r="G38" s="384"/>
      <c r="H38" s="384"/>
      <c r="I38" s="384"/>
      <c r="J38" s="384"/>
      <c r="K38" s="384"/>
      <c r="L38" s="384">
        <v>1</v>
      </c>
      <c r="M38" s="384"/>
      <c r="N38" s="384"/>
      <c r="O38" s="384"/>
      <c r="P38" s="384"/>
      <c r="Q38" s="384"/>
      <c r="R38" s="384"/>
      <c r="S38" s="384">
        <v>1</v>
      </c>
    </row>
    <row r="39" spans="1:19" x14ac:dyDescent="0.25">
      <c r="A39" s="277" t="s">
        <v>574</v>
      </c>
      <c r="B39" s="384"/>
      <c r="C39" s="384"/>
      <c r="D39" s="384"/>
      <c r="E39" s="384">
        <v>6</v>
      </c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>
        <v>6</v>
      </c>
    </row>
    <row r="40" spans="1:19" x14ac:dyDescent="0.25">
      <c r="A40" s="277" t="s">
        <v>1180</v>
      </c>
      <c r="B40" s="384">
        <v>39</v>
      </c>
      <c r="C40" s="384">
        <v>2</v>
      </c>
      <c r="D40" s="384"/>
      <c r="E40" s="384">
        <v>2</v>
      </c>
      <c r="F40" s="384"/>
      <c r="G40" s="384"/>
      <c r="H40" s="384">
        <v>4</v>
      </c>
      <c r="I40" s="384"/>
      <c r="J40" s="384"/>
      <c r="K40" s="384"/>
      <c r="L40" s="384">
        <v>1</v>
      </c>
      <c r="M40" s="384">
        <v>1</v>
      </c>
      <c r="N40" s="384">
        <v>3</v>
      </c>
      <c r="O40" s="384">
        <v>1</v>
      </c>
      <c r="P40" s="384"/>
      <c r="Q40" s="384"/>
      <c r="R40" s="384">
        <v>1</v>
      </c>
      <c r="S40" s="384">
        <v>54</v>
      </c>
    </row>
    <row r="41" spans="1:19" x14ac:dyDescent="0.25">
      <c r="A41" s="277" t="s">
        <v>863</v>
      </c>
      <c r="B41" s="384">
        <v>400</v>
      </c>
      <c r="C41" s="384">
        <v>173</v>
      </c>
      <c r="D41" s="384">
        <v>40</v>
      </c>
      <c r="E41" s="384">
        <v>264</v>
      </c>
      <c r="F41" s="384">
        <v>88</v>
      </c>
      <c r="G41" s="384">
        <v>254</v>
      </c>
      <c r="H41" s="384">
        <v>14</v>
      </c>
      <c r="I41" s="384">
        <v>3</v>
      </c>
      <c r="J41" s="384">
        <v>22</v>
      </c>
      <c r="K41" s="384">
        <v>1</v>
      </c>
      <c r="L41" s="384">
        <v>50</v>
      </c>
      <c r="M41" s="384">
        <v>49</v>
      </c>
      <c r="N41" s="384">
        <v>129</v>
      </c>
      <c r="O41" s="384">
        <v>4</v>
      </c>
      <c r="P41" s="384">
        <v>47</v>
      </c>
      <c r="Q41" s="384">
        <v>81</v>
      </c>
      <c r="R41" s="384">
        <v>37</v>
      </c>
      <c r="S41" s="384">
        <v>1656</v>
      </c>
    </row>
  </sheetData>
  <pageMargins left="0.7" right="0.7" top="0.78740157499999996" bottom="0.78740157499999996" header="0.3" footer="0.3"/>
  <pageSetup paperSize="9" scale="78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l J n W f I a G D y l A A A A 9 g A A A B I A H A B D b 2 5 m a W c v U G F j a 2 F n Z S 5 4 b W w g o h g A K K A U A A A A A A A A A A A A A A A A A A A A A A A A A A A A h Y 9 N D o I w G E S v Q r q n P 2 C i k o + y Y C u J i Y k x 7 p p a o R G K o c V y N x c e y S u I U d S d y 3 n z F j P 3 6 w 2 y o a m D i + q s b k 2 K G K Y o U E a 2 B 2 3 K F P X u G C 5 Q x m E t 5 E m U K h h l Y 5 P B H l J U O X d O C P H e Y x / j t i t J R C k j u 2 K 1 k Z V q B P r I + r 8 c a m O d M F I h D t v X G B 5 h F s 8 w m y 8 x B T J B K L T 5 C t G 4 9 9 n + Q M j 7 2 v W d 4 t K G + R 7 I F I G 8 P / A H U E s D B B Q A A g A I A C J S Z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i U m d Z K I p H u A 4 A A A A R A A A A E w A c A E Z v c m 1 1 b G F z L 1 N l Y 3 R p b 2 4 x L m 0 g o h g A K K A U A A A A A A A A A A A A A A A A A A A A A A A A A A A A K 0 5 N L s n M z 1 M I h t C G 1 g B Q S w E C L Q A U A A I A C A A i U m d Z 8 h o Y P K U A A A D 2 A A A A E g A A A A A A A A A A A A A A A A A A A A A A Q 2 9 u Z m l n L 1 B h Y 2 t h Z 2 U u e G 1 s U E s B A i 0 A F A A C A A g A I l J n W Q / K 6 a u k A A A A 6 Q A A A B M A A A A A A A A A A A A A A A A A 8 Q A A A F t D b 2 5 0 Z W 5 0 X 1 R 5 c G V z X S 5 4 b W x Q S w E C L Q A U A A I A C A A i U m d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y N L D r N 7 Y k a 6 8 X 5 / Y M E U 4 Q A A A A A C A A A A A A A D Z g A A w A A A A B A A A A B q 7 g Y m M E R N 5 s P 6 4 l c N / z 5 C A A A A A A S A A A C g A A A A E A A A A D Z s S 3 R i Z e m B X d k 0 I j n S b O J Q A A A A q Q G E O r x E 7 a L 1 y U C 7 n Q m X J Z + 2 0 w a o B j x 4 z h / a + j 2 + R i e U U v 9 U r h n H s c 1 g 4 a R b / T S 7 9 f o y E R 7 I / h g z T k P K A P e 2 D v V 2 1 N i w k f Y L s c I M c h m p E v g U A A A A 4 A S J P B w / w S C Y m 3 s / M S x 5 J g e y 8 l Y = < / D a t a M a s h u p > 
</file>

<file path=customXml/itemProps1.xml><?xml version="1.0" encoding="utf-8"?>
<ds:datastoreItem xmlns:ds="http://schemas.openxmlformats.org/officeDocument/2006/customXml" ds:itemID="{FEEA0893-2350-4777-8951-63F59E487D6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4</vt:i4>
      </vt:variant>
    </vt:vector>
  </HeadingPairs>
  <TitlesOfParts>
    <vt:vector size="14" baseType="lpstr">
      <vt:lpstr>Tabulka m2 budov</vt:lpstr>
      <vt:lpstr>Tabulka budov a podlaží</vt:lpstr>
      <vt:lpstr>Kategorie a harmonogram</vt:lpstr>
      <vt:lpstr>Plochy dveří, obkladů a nátěrů</vt:lpstr>
      <vt:lpstr>Počty dávkovačů</vt:lpstr>
      <vt:lpstr>Podrobnosti1</vt:lpstr>
      <vt:lpstr>KT m2 oddělení dle kategorií</vt:lpstr>
      <vt:lpstr>KT počty místností a ploch</vt:lpstr>
      <vt:lpstr>Počty místností dle kategorií</vt:lpstr>
      <vt:lpstr>Cenová nabídka</vt:lpstr>
      <vt:lpstr>'Cenová nabídka'!_1.PP_tabulka_místností_1</vt:lpstr>
      <vt:lpstr>'Tabulka budov a podlaží'!_1.PP_tabulka_místností_1</vt:lpstr>
      <vt:lpstr>'Tabulka budov a podlaží'!Oblast_tisku</vt:lpstr>
      <vt:lpstr>'Tabulka m2 budov'!Oblast_tisku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scepka</dc:creator>
  <cp:lastModifiedBy>Lucie Křenová</cp:lastModifiedBy>
  <cp:lastPrinted>2025-05-23T06:26:49Z</cp:lastPrinted>
  <dcterms:created xsi:type="dcterms:W3CDTF">2013-07-09T08:32:55Z</dcterms:created>
  <dcterms:modified xsi:type="dcterms:W3CDTF">2025-05-26T08:25:56Z</dcterms:modified>
</cp:coreProperties>
</file>