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sclient\X\PJ\Akce 2023\PD 2023\II_230_Přeštice_x Kucíny\Rozpočty FINÁL\"/>
    </mc:Choice>
  </mc:AlternateContent>
  <bookViews>
    <workbookView xWindow="0" yWindow="0" windowWidth="28800" windowHeight="12300"/>
  </bookViews>
  <sheets>
    <sheet name="Rekapitulace stavby" sheetId="1" r:id="rId1"/>
    <sheet name="01 - SO 000 - Bourací a p..." sheetId="2" r:id="rId2"/>
    <sheet name="01 - SO 100 - Větev A - o..." sheetId="3" r:id="rId3"/>
    <sheet name="02 - SO 102 - Oprava prop..." sheetId="4" r:id="rId4"/>
    <sheet name="03 - Hospodářské sjezdy s..." sheetId="5" r:id="rId5"/>
    <sheet name="04 - Hospodářské sjezdy" sheetId="6" r:id="rId6"/>
    <sheet name="05 - Dopravní značení" sheetId="7" r:id="rId7"/>
    <sheet name="01 - Přechodné dopravní z..." sheetId="8" r:id="rId8"/>
    <sheet name="VON - Vedlejší a ostatní ..." sheetId="9" r:id="rId9"/>
    <sheet name="Pokyny pro vyplnění" sheetId="10" r:id="rId10"/>
  </sheets>
  <definedNames>
    <definedName name="_xlnm._FilterDatabase" localSheetId="7" hidden="1">'01 - Přechodné dopravní z...'!$C$87:$K$127</definedName>
    <definedName name="_xlnm._FilterDatabase" localSheetId="1" hidden="1">'01 - SO 000 - Bourací a p...'!$C$90:$K$207</definedName>
    <definedName name="_xlnm._FilterDatabase" localSheetId="2" hidden="1">'01 - SO 100 - Větev A - o...'!$C$92:$K$264</definedName>
    <definedName name="_xlnm._FilterDatabase" localSheetId="3" hidden="1">'02 - SO 102 - Oprava prop...'!$C$96:$K$218</definedName>
    <definedName name="_xlnm._FilterDatabase" localSheetId="4" hidden="1">'03 - Hospodářské sjezdy s...'!$C$97:$K$228</definedName>
    <definedName name="_xlnm._FilterDatabase" localSheetId="5" hidden="1">'04 - Hospodářské sjezdy'!$C$89:$K$117</definedName>
    <definedName name="_xlnm._FilterDatabase" localSheetId="6" hidden="1">'05 - Dopravní značení'!$C$88:$K$144</definedName>
    <definedName name="_xlnm._FilterDatabase" localSheetId="8" hidden="1">'VON - Vedlejší a ostatní ...'!$C$83:$K$106</definedName>
    <definedName name="_xlnm.Print_Titles" localSheetId="7">'01 - Přechodné dopravní z...'!$87:$87</definedName>
    <definedName name="_xlnm.Print_Titles" localSheetId="1">'01 - SO 000 - Bourací a p...'!$90:$90</definedName>
    <definedName name="_xlnm.Print_Titles" localSheetId="2">'01 - SO 100 - Větev A - o...'!$92:$92</definedName>
    <definedName name="_xlnm.Print_Titles" localSheetId="3">'02 - SO 102 - Oprava prop...'!$96:$96</definedName>
    <definedName name="_xlnm.Print_Titles" localSheetId="4">'03 - Hospodářské sjezdy s...'!$97:$97</definedName>
    <definedName name="_xlnm.Print_Titles" localSheetId="5">'04 - Hospodářské sjezdy'!$89:$89</definedName>
    <definedName name="_xlnm.Print_Titles" localSheetId="6">'05 - Dopravní značení'!$88:$88</definedName>
    <definedName name="_xlnm.Print_Titles" localSheetId="0">'Rekapitulace stavby'!$52:$52</definedName>
    <definedName name="_xlnm.Print_Titles" localSheetId="8">'VON - Vedlejší a ostatní ...'!$83:$83</definedName>
    <definedName name="_xlnm.Print_Area" localSheetId="7">'01 - Přechodné dopravní z...'!$C$4:$J$41,'01 - Přechodné dopravní z...'!$C$47:$J$67,'01 - Přechodné dopravní z...'!$C$73:$K$127</definedName>
    <definedName name="_xlnm.Print_Area" localSheetId="1">'01 - SO 000 - Bourací a p...'!$C$4:$J$41,'01 - SO 000 - Bourací a p...'!$C$47:$J$70,'01 - SO 000 - Bourací a p...'!$C$76:$K$207</definedName>
    <definedName name="_xlnm.Print_Area" localSheetId="2">'01 - SO 100 - Větev A - o...'!$C$4:$J$41,'01 - SO 100 - Větev A - o...'!$C$47:$J$72,'01 - SO 100 - Větev A - o...'!$C$78:$K$264</definedName>
    <definedName name="_xlnm.Print_Area" localSheetId="3">'02 - SO 102 - Oprava prop...'!$C$4:$J$41,'02 - SO 102 - Oprava prop...'!$C$47:$J$76,'02 - SO 102 - Oprava prop...'!$C$82:$K$218</definedName>
    <definedName name="_xlnm.Print_Area" localSheetId="4">'03 - Hospodářské sjezdy s...'!$C$4:$J$41,'03 - Hospodářské sjezdy s...'!$C$47:$J$77,'03 - Hospodářské sjezdy s...'!$C$83:$K$228</definedName>
    <definedName name="_xlnm.Print_Area" localSheetId="5">'04 - Hospodářské sjezdy'!$C$4:$J$41,'04 - Hospodářské sjezdy'!$C$47:$J$69,'04 - Hospodářské sjezdy'!$C$75:$K$117</definedName>
    <definedName name="_xlnm.Print_Area" localSheetId="6">'05 - Dopravní značení'!$C$4:$J$41,'05 - Dopravní značení'!$C$47:$J$68,'05 - Dopravní značení'!$C$74:$K$144</definedName>
    <definedName name="_xlnm.Print_Area" localSheetId="9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stavby'!$C$42:$AQ$66</definedName>
    <definedName name="_xlnm.Print_Area" localSheetId="8">'VON - Vedlejší a ostatní ...'!$C$4:$J$39,'VON - Vedlejší a ostatní ...'!$C$45:$J$65,'VON - Vedlejší a ostatní ...'!$C$71:$K$106</definedName>
  </definedNames>
  <calcPr calcId="162913"/>
</workbook>
</file>

<file path=xl/calcChain.xml><?xml version="1.0" encoding="utf-8"?>
<calcChain xmlns="http://schemas.openxmlformats.org/spreadsheetml/2006/main">
  <c r="J37" i="9" l="1"/>
  <c r="J36" i="9"/>
  <c r="AY65" i="1"/>
  <c r="J35" i="9"/>
  <c r="AX65" i="1"/>
  <c r="BI106" i="9"/>
  <c r="BH106" i="9"/>
  <c r="BG106" i="9"/>
  <c r="BF106" i="9"/>
  <c r="T106" i="9"/>
  <c r="T105" i="9"/>
  <c r="R106" i="9"/>
  <c r="R105" i="9" s="1"/>
  <c r="P106" i="9"/>
  <c r="P105" i="9"/>
  <c r="BI104" i="9"/>
  <c r="BH104" i="9"/>
  <c r="BG104" i="9"/>
  <c r="BF104" i="9"/>
  <c r="T104" i="9"/>
  <c r="T103" i="9"/>
  <c r="R104" i="9"/>
  <c r="R103" i="9"/>
  <c r="P104" i="9"/>
  <c r="P103" i="9"/>
  <c r="BI102" i="9"/>
  <c r="BH102" i="9"/>
  <c r="BG102" i="9"/>
  <c r="BF102" i="9"/>
  <c r="T102" i="9"/>
  <c r="R102" i="9"/>
  <c r="P102" i="9"/>
  <c r="BI101" i="9"/>
  <c r="BH101" i="9"/>
  <c r="BG101" i="9"/>
  <c r="BF101" i="9"/>
  <c r="T101" i="9"/>
  <c r="R101" i="9"/>
  <c r="P101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7" i="9"/>
  <c r="BH97" i="9"/>
  <c r="BG97" i="9"/>
  <c r="BF97" i="9"/>
  <c r="T97" i="9"/>
  <c r="R97" i="9"/>
  <c r="P97" i="9"/>
  <c r="BI96" i="9"/>
  <c r="BH96" i="9"/>
  <c r="BG96" i="9"/>
  <c r="BF96" i="9"/>
  <c r="T96" i="9"/>
  <c r="R96" i="9"/>
  <c r="P96" i="9"/>
  <c r="BI95" i="9"/>
  <c r="BH95" i="9"/>
  <c r="BG95" i="9"/>
  <c r="BF95" i="9"/>
  <c r="T95" i="9"/>
  <c r="R95" i="9"/>
  <c r="P95" i="9"/>
  <c r="BI94" i="9"/>
  <c r="BH94" i="9"/>
  <c r="BG94" i="9"/>
  <c r="BF94" i="9"/>
  <c r="T94" i="9"/>
  <c r="R94" i="9"/>
  <c r="P94" i="9"/>
  <c r="BI93" i="9"/>
  <c r="BH93" i="9"/>
  <c r="BG93" i="9"/>
  <c r="BF93" i="9"/>
  <c r="T93" i="9"/>
  <c r="R93" i="9"/>
  <c r="P93" i="9"/>
  <c r="BI91" i="9"/>
  <c r="BH91" i="9"/>
  <c r="BG91" i="9"/>
  <c r="BF91" i="9"/>
  <c r="T91" i="9"/>
  <c r="R91" i="9"/>
  <c r="P91" i="9"/>
  <c r="BI90" i="9"/>
  <c r="BH90" i="9"/>
  <c r="BG90" i="9"/>
  <c r="BF90" i="9"/>
  <c r="T90" i="9"/>
  <c r="R90" i="9"/>
  <c r="P90" i="9"/>
  <c r="BI89" i="9"/>
  <c r="BH89" i="9"/>
  <c r="BG89" i="9"/>
  <c r="BF89" i="9"/>
  <c r="T89" i="9"/>
  <c r="R89" i="9"/>
  <c r="P89" i="9"/>
  <c r="BI88" i="9"/>
  <c r="BH88" i="9"/>
  <c r="BG88" i="9"/>
  <c r="BF88" i="9"/>
  <c r="T88" i="9"/>
  <c r="R88" i="9"/>
  <c r="P88" i="9"/>
  <c r="BI87" i="9"/>
  <c r="BH87" i="9"/>
  <c r="BG87" i="9"/>
  <c r="BF87" i="9"/>
  <c r="T87" i="9"/>
  <c r="R87" i="9"/>
  <c r="P87" i="9"/>
  <c r="J81" i="9"/>
  <c r="J80" i="9"/>
  <c r="F80" i="9"/>
  <c r="F78" i="9"/>
  <c r="E76" i="9"/>
  <c r="J55" i="9"/>
  <c r="J54" i="9"/>
  <c r="F54" i="9"/>
  <c r="F52" i="9"/>
  <c r="E50" i="9"/>
  <c r="J18" i="9"/>
  <c r="E18" i="9"/>
  <c r="F81" i="9"/>
  <c r="J17" i="9"/>
  <c r="J12" i="9"/>
  <c r="J78" i="9" s="1"/>
  <c r="E7" i="9"/>
  <c r="E48" i="9" s="1"/>
  <c r="J39" i="8"/>
  <c r="J38" i="8"/>
  <c r="AY64" i="1"/>
  <c r="J37" i="8"/>
  <c r="AX64" i="1"/>
  <c r="BI122" i="8"/>
  <c r="BH122" i="8"/>
  <c r="BG122" i="8"/>
  <c r="BF122" i="8"/>
  <c r="T122" i="8"/>
  <c r="R122" i="8"/>
  <c r="P122" i="8"/>
  <c r="BI105" i="8"/>
  <c r="BH105" i="8"/>
  <c r="BG105" i="8"/>
  <c r="BF105" i="8"/>
  <c r="T105" i="8"/>
  <c r="R105" i="8"/>
  <c r="P105" i="8"/>
  <c r="BI101" i="8"/>
  <c r="BH101" i="8"/>
  <c r="BG101" i="8"/>
  <c r="BF101" i="8"/>
  <c r="T101" i="8"/>
  <c r="R101" i="8"/>
  <c r="P101" i="8"/>
  <c r="BI91" i="8"/>
  <c r="BH91" i="8"/>
  <c r="BG91" i="8"/>
  <c r="BF91" i="8"/>
  <c r="T91" i="8"/>
  <c r="R91" i="8"/>
  <c r="P91" i="8"/>
  <c r="J85" i="8"/>
  <c r="J84" i="8"/>
  <c r="F84" i="8"/>
  <c r="F82" i="8"/>
  <c r="E80" i="8"/>
  <c r="J59" i="8"/>
  <c r="J58" i="8"/>
  <c r="F58" i="8"/>
  <c r="F56" i="8"/>
  <c r="E54" i="8"/>
  <c r="J20" i="8"/>
  <c r="E20" i="8"/>
  <c r="F85" i="8" s="1"/>
  <c r="J19" i="8"/>
  <c r="J14" i="8"/>
  <c r="J56" i="8" s="1"/>
  <c r="E7" i="8"/>
  <c r="E76" i="8"/>
  <c r="J39" i="7"/>
  <c r="J38" i="7"/>
  <c r="AY62" i="1" s="1"/>
  <c r="J37" i="7"/>
  <c r="AX62" i="1" s="1"/>
  <c r="BI143" i="7"/>
  <c r="BH143" i="7"/>
  <c r="BG143" i="7"/>
  <c r="BF143" i="7"/>
  <c r="T143" i="7"/>
  <c r="T142" i="7" s="1"/>
  <c r="R143" i="7"/>
  <c r="R142" i="7"/>
  <c r="P143" i="7"/>
  <c r="P142" i="7"/>
  <c r="BI140" i="7"/>
  <c r="BH140" i="7"/>
  <c r="BG140" i="7"/>
  <c r="BF140" i="7"/>
  <c r="T140" i="7"/>
  <c r="R140" i="7"/>
  <c r="P140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BI123" i="7"/>
  <c r="BH123" i="7"/>
  <c r="BG123" i="7"/>
  <c r="BF123" i="7"/>
  <c r="T123" i="7"/>
  <c r="R123" i="7"/>
  <c r="P123" i="7"/>
  <c r="BI118" i="7"/>
  <c r="BH118" i="7"/>
  <c r="BG118" i="7"/>
  <c r="BF118" i="7"/>
  <c r="T118" i="7"/>
  <c r="R118" i="7"/>
  <c r="P118" i="7"/>
  <c r="BI110" i="7"/>
  <c r="BH110" i="7"/>
  <c r="BG110" i="7"/>
  <c r="BF110" i="7"/>
  <c r="T110" i="7"/>
  <c r="R110" i="7"/>
  <c r="P110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2" i="7"/>
  <c r="BH92" i="7"/>
  <c r="BG92" i="7"/>
  <c r="BF92" i="7"/>
  <c r="T92" i="7"/>
  <c r="R92" i="7"/>
  <c r="P92" i="7"/>
  <c r="J86" i="7"/>
  <c r="J85" i="7"/>
  <c r="F85" i="7"/>
  <c r="F83" i="7"/>
  <c r="E81" i="7"/>
  <c r="J59" i="7"/>
  <c r="J58" i="7"/>
  <c r="F58" i="7"/>
  <c r="F56" i="7"/>
  <c r="E54" i="7"/>
  <c r="J20" i="7"/>
  <c r="E20" i="7"/>
  <c r="F59" i="7" s="1"/>
  <c r="J19" i="7"/>
  <c r="J14" i="7"/>
  <c r="J56" i="7" s="1"/>
  <c r="E7" i="7"/>
  <c r="E77" i="7"/>
  <c r="J39" i="6"/>
  <c r="J38" i="6"/>
  <c r="AY61" i="1"/>
  <c r="J37" i="6"/>
  <c r="AX61" i="1"/>
  <c r="BI116" i="6"/>
  <c r="BH116" i="6"/>
  <c r="BG116" i="6"/>
  <c r="BF116" i="6"/>
  <c r="T116" i="6"/>
  <c r="T115" i="6" s="1"/>
  <c r="R116" i="6"/>
  <c r="R115" i="6" s="1"/>
  <c r="P116" i="6"/>
  <c r="P115" i="6" s="1"/>
  <c r="BI111" i="6"/>
  <c r="BH111" i="6"/>
  <c r="BG111" i="6"/>
  <c r="BF111" i="6"/>
  <c r="T111" i="6"/>
  <c r="R111" i="6"/>
  <c r="P111" i="6"/>
  <c r="BI107" i="6"/>
  <c r="BH107" i="6"/>
  <c r="BG107" i="6"/>
  <c r="BF107" i="6"/>
  <c r="T107" i="6"/>
  <c r="R107" i="6"/>
  <c r="P107" i="6"/>
  <c r="BI103" i="6"/>
  <c r="BH103" i="6"/>
  <c r="BG103" i="6"/>
  <c r="BF103" i="6"/>
  <c r="T103" i="6"/>
  <c r="R103" i="6"/>
  <c r="P103" i="6"/>
  <c r="BI100" i="6"/>
  <c r="BH100" i="6"/>
  <c r="BG100" i="6"/>
  <c r="BF100" i="6"/>
  <c r="T100" i="6"/>
  <c r="T99" i="6" s="1"/>
  <c r="R100" i="6"/>
  <c r="R99" i="6"/>
  <c r="P100" i="6"/>
  <c r="P99" i="6" s="1"/>
  <c r="BI97" i="6"/>
  <c r="BH97" i="6"/>
  <c r="BG97" i="6"/>
  <c r="BF97" i="6"/>
  <c r="T97" i="6"/>
  <c r="R97" i="6"/>
  <c r="P97" i="6"/>
  <c r="BI93" i="6"/>
  <c r="BH93" i="6"/>
  <c r="BG93" i="6"/>
  <c r="BF93" i="6"/>
  <c r="T93" i="6"/>
  <c r="R93" i="6"/>
  <c r="P93" i="6"/>
  <c r="J87" i="6"/>
  <c r="J86" i="6"/>
  <c r="F86" i="6"/>
  <c r="F84" i="6"/>
  <c r="E82" i="6"/>
  <c r="J59" i="6"/>
  <c r="J58" i="6"/>
  <c r="F58" i="6"/>
  <c r="F56" i="6"/>
  <c r="E54" i="6"/>
  <c r="J20" i="6"/>
  <c r="E20" i="6"/>
  <c r="F87" i="6" s="1"/>
  <c r="J19" i="6"/>
  <c r="J14" i="6"/>
  <c r="J84" i="6"/>
  <c r="E7" i="6"/>
  <c r="E78" i="6" s="1"/>
  <c r="J39" i="5"/>
  <c r="J38" i="5"/>
  <c r="AY60" i="1" s="1"/>
  <c r="J37" i="5"/>
  <c r="AX60" i="1"/>
  <c r="BI227" i="5"/>
  <c r="BH227" i="5"/>
  <c r="BG227" i="5"/>
  <c r="BF227" i="5"/>
  <c r="T227" i="5"/>
  <c r="T226" i="5" s="1"/>
  <c r="R227" i="5"/>
  <c r="R226" i="5" s="1"/>
  <c r="P227" i="5"/>
  <c r="P226" i="5" s="1"/>
  <c r="BI224" i="5"/>
  <c r="BH224" i="5"/>
  <c r="BG224" i="5"/>
  <c r="BF224" i="5"/>
  <c r="T224" i="5"/>
  <c r="R224" i="5"/>
  <c r="P224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4" i="5"/>
  <c r="BH214" i="5"/>
  <c r="BG214" i="5"/>
  <c r="BF214" i="5"/>
  <c r="T214" i="5"/>
  <c r="R214" i="5"/>
  <c r="P214" i="5"/>
  <c r="BI212" i="5"/>
  <c r="BH212" i="5"/>
  <c r="BG212" i="5"/>
  <c r="BF212" i="5"/>
  <c r="T212" i="5"/>
  <c r="R212" i="5"/>
  <c r="P212" i="5"/>
  <c r="BI208" i="5"/>
  <c r="BH208" i="5"/>
  <c r="BG208" i="5"/>
  <c r="BF208" i="5"/>
  <c r="T208" i="5"/>
  <c r="T207" i="5"/>
  <c r="R208" i="5"/>
  <c r="R207" i="5"/>
  <c r="P208" i="5"/>
  <c r="P207" i="5" s="1"/>
  <c r="BI204" i="5"/>
  <c r="BH204" i="5"/>
  <c r="BG204" i="5"/>
  <c r="BF204" i="5"/>
  <c r="T204" i="5"/>
  <c r="R204" i="5"/>
  <c r="P204" i="5"/>
  <c r="BI202" i="5"/>
  <c r="BH202" i="5"/>
  <c r="BG202" i="5"/>
  <c r="BF202" i="5"/>
  <c r="T202" i="5"/>
  <c r="R202" i="5"/>
  <c r="P202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3" i="5"/>
  <c r="BH193" i="5"/>
  <c r="BG193" i="5"/>
  <c r="BF193" i="5"/>
  <c r="T193" i="5"/>
  <c r="R193" i="5"/>
  <c r="P193" i="5"/>
  <c r="BI190" i="5"/>
  <c r="BH190" i="5"/>
  <c r="BG190" i="5"/>
  <c r="BF190" i="5"/>
  <c r="T190" i="5"/>
  <c r="R190" i="5"/>
  <c r="P190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2" i="5"/>
  <c r="BH182" i="5"/>
  <c r="BG182" i="5"/>
  <c r="BF182" i="5"/>
  <c r="T182" i="5"/>
  <c r="T181" i="5"/>
  <c r="R182" i="5"/>
  <c r="R181" i="5" s="1"/>
  <c r="P182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68" i="5"/>
  <c r="BH168" i="5"/>
  <c r="BG168" i="5"/>
  <c r="BF168" i="5"/>
  <c r="T168" i="5"/>
  <c r="R168" i="5"/>
  <c r="P168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T161" i="5"/>
  <c r="R162" i="5"/>
  <c r="R161" i="5" s="1"/>
  <c r="P162" i="5"/>
  <c r="P161" i="5"/>
  <c r="BI158" i="5"/>
  <c r="BH158" i="5"/>
  <c r="BG158" i="5"/>
  <c r="BF158" i="5"/>
  <c r="T158" i="5"/>
  <c r="T157" i="5"/>
  <c r="R158" i="5"/>
  <c r="R157" i="5"/>
  <c r="P158" i="5"/>
  <c r="P157" i="5" s="1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5" i="5"/>
  <c r="BH145" i="5"/>
  <c r="BG145" i="5"/>
  <c r="BF145" i="5"/>
  <c r="T145" i="5"/>
  <c r="R145" i="5"/>
  <c r="P145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29" i="5"/>
  <c r="BH129" i="5"/>
  <c r="BG129" i="5"/>
  <c r="BF129" i="5"/>
  <c r="T129" i="5"/>
  <c r="R129" i="5"/>
  <c r="P129" i="5"/>
  <c r="BI125" i="5"/>
  <c r="BH125" i="5"/>
  <c r="BG125" i="5"/>
  <c r="BF125" i="5"/>
  <c r="T125" i="5"/>
  <c r="R125" i="5"/>
  <c r="P125" i="5"/>
  <c r="BI121" i="5"/>
  <c r="BH121" i="5"/>
  <c r="BG121" i="5"/>
  <c r="BF121" i="5"/>
  <c r="T121" i="5"/>
  <c r="R121" i="5"/>
  <c r="P121" i="5"/>
  <c r="BI117" i="5"/>
  <c r="BH117" i="5"/>
  <c r="BG117" i="5"/>
  <c r="BF117" i="5"/>
  <c r="T117" i="5"/>
  <c r="R117" i="5"/>
  <c r="P117" i="5"/>
  <c r="BI113" i="5"/>
  <c r="BH113" i="5"/>
  <c r="BG113" i="5"/>
  <c r="BF113" i="5"/>
  <c r="T113" i="5"/>
  <c r="R113" i="5"/>
  <c r="P113" i="5"/>
  <c r="BI109" i="5"/>
  <c r="BH109" i="5"/>
  <c r="BG109" i="5"/>
  <c r="BF109" i="5"/>
  <c r="T109" i="5"/>
  <c r="R109" i="5"/>
  <c r="P109" i="5"/>
  <c r="BI105" i="5"/>
  <c r="BH105" i="5"/>
  <c r="BG105" i="5"/>
  <c r="BF105" i="5"/>
  <c r="T105" i="5"/>
  <c r="R105" i="5"/>
  <c r="P105" i="5"/>
  <c r="BI101" i="5"/>
  <c r="BH101" i="5"/>
  <c r="BG101" i="5"/>
  <c r="BF101" i="5"/>
  <c r="T101" i="5"/>
  <c r="R101" i="5"/>
  <c r="P101" i="5"/>
  <c r="J95" i="5"/>
  <c r="J94" i="5"/>
  <c r="F94" i="5"/>
  <c r="F92" i="5"/>
  <c r="E90" i="5"/>
  <c r="J59" i="5"/>
  <c r="J58" i="5"/>
  <c r="F58" i="5"/>
  <c r="F56" i="5"/>
  <c r="E54" i="5"/>
  <c r="J20" i="5"/>
  <c r="E20" i="5"/>
  <c r="F95" i="5" s="1"/>
  <c r="J19" i="5"/>
  <c r="J14" i="5"/>
  <c r="J92" i="5" s="1"/>
  <c r="E7" i="5"/>
  <c r="E86" i="5" s="1"/>
  <c r="J39" i="4"/>
  <c r="J38" i="4"/>
  <c r="AY59" i="1"/>
  <c r="J37" i="4"/>
  <c r="AX59" i="1"/>
  <c r="BI217" i="4"/>
  <c r="BH217" i="4"/>
  <c r="BG217" i="4"/>
  <c r="BF217" i="4"/>
  <c r="T217" i="4"/>
  <c r="T216" i="4" s="1"/>
  <c r="R217" i="4"/>
  <c r="R216" i="4"/>
  <c r="P217" i="4"/>
  <c r="P216" i="4"/>
  <c r="BI212" i="4"/>
  <c r="BH212" i="4"/>
  <c r="BG212" i="4"/>
  <c r="BF212" i="4"/>
  <c r="T212" i="4"/>
  <c r="R212" i="4"/>
  <c r="P212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89" i="4"/>
  <c r="BH189" i="4"/>
  <c r="BG189" i="4"/>
  <c r="BF189" i="4"/>
  <c r="T189" i="4"/>
  <c r="T188" i="4"/>
  <c r="R189" i="4"/>
  <c r="R188" i="4"/>
  <c r="P189" i="4"/>
  <c r="P188" i="4"/>
  <c r="BI186" i="4"/>
  <c r="BH186" i="4"/>
  <c r="BG186" i="4"/>
  <c r="BF186" i="4"/>
  <c r="T186" i="4"/>
  <c r="R186" i="4"/>
  <c r="P186" i="4"/>
  <c r="BI180" i="4"/>
  <c r="BH180" i="4"/>
  <c r="BG180" i="4"/>
  <c r="BF180" i="4"/>
  <c r="T180" i="4"/>
  <c r="R180" i="4"/>
  <c r="P180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T170" i="4"/>
  <c r="R171" i="4"/>
  <c r="R170" i="4" s="1"/>
  <c r="P171" i="4"/>
  <c r="P170" i="4" s="1"/>
  <c r="BI166" i="4"/>
  <c r="BH166" i="4"/>
  <c r="BG166" i="4"/>
  <c r="BF166" i="4"/>
  <c r="T166" i="4"/>
  <c r="T165" i="4" s="1"/>
  <c r="R166" i="4"/>
  <c r="R165" i="4" s="1"/>
  <c r="P166" i="4"/>
  <c r="P165" i="4" s="1"/>
  <c r="BI159" i="4"/>
  <c r="BH159" i="4"/>
  <c r="BG159" i="4"/>
  <c r="BF159" i="4"/>
  <c r="T159" i="4"/>
  <c r="T158" i="4" s="1"/>
  <c r="R159" i="4"/>
  <c r="R158" i="4"/>
  <c r="P159" i="4"/>
  <c r="P158" i="4" s="1"/>
  <c r="BI154" i="4"/>
  <c r="BH154" i="4"/>
  <c r="BG154" i="4"/>
  <c r="BF154" i="4"/>
  <c r="T154" i="4"/>
  <c r="T153" i="4" s="1"/>
  <c r="R154" i="4"/>
  <c r="R153" i="4"/>
  <c r="P154" i="4"/>
  <c r="P153" i="4" s="1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7" i="4"/>
  <c r="BH117" i="4"/>
  <c r="BG117" i="4"/>
  <c r="BF117" i="4"/>
  <c r="T117" i="4"/>
  <c r="R117" i="4"/>
  <c r="P117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0" i="4"/>
  <c r="BH100" i="4"/>
  <c r="BG100" i="4"/>
  <c r="BF100" i="4"/>
  <c r="T100" i="4"/>
  <c r="R100" i="4"/>
  <c r="P100" i="4"/>
  <c r="J94" i="4"/>
  <c r="J93" i="4"/>
  <c r="F93" i="4"/>
  <c r="F91" i="4"/>
  <c r="E89" i="4"/>
  <c r="J59" i="4"/>
  <c r="J58" i="4"/>
  <c r="F58" i="4"/>
  <c r="F56" i="4"/>
  <c r="E54" i="4"/>
  <c r="J20" i="4"/>
  <c r="E20" i="4"/>
  <c r="F59" i="4"/>
  <c r="J19" i="4"/>
  <c r="J14" i="4"/>
  <c r="J56" i="4"/>
  <c r="E7" i="4"/>
  <c r="E85" i="4" s="1"/>
  <c r="J39" i="3"/>
  <c r="J38" i="3"/>
  <c r="AY58" i="1" s="1"/>
  <c r="J37" i="3"/>
  <c r="AX58" i="1"/>
  <c r="BI263" i="3"/>
  <c r="BH263" i="3"/>
  <c r="BG263" i="3"/>
  <c r="BF263" i="3"/>
  <c r="T263" i="3"/>
  <c r="T262" i="3"/>
  <c r="R263" i="3"/>
  <c r="R262" i="3" s="1"/>
  <c r="P263" i="3"/>
  <c r="P262" i="3" s="1"/>
  <c r="BI258" i="3"/>
  <c r="BH258" i="3"/>
  <c r="BG258" i="3"/>
  <c r="BF258" i="3"/>
  <c r="T258" i="3"/>
  <c r="R258" i="3"/>
  <c r="P258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4" i="3"/>
  <c r="BH234" i="3"/>
  <c r="BG234" i="3"/>
  <c r="BF234" i="3"/>
  <c r="T234" i="3"/>
  <c r="R234" i="3"/>
  <c r="P234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2" i="3"/>
  <c r="BH192" i="3"/>
  <c r="BG192" i="3"/>
  <c r="BF192" i="3"/>
  <c r="T192" i="3"/>
  <c r="R192" i="3"/>
  <c r="P192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55" i="3"/>
  <c r="BH155" i="3"/>
  <c r="BG155" i="3"/>
  <c r="BF155" i="3"/>
  <c r="T155" i="3"/>
  <c r="R155" i="3"/>
  <c r="P155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38" i="3"/>
  <c r="BH138" i="3"/>
  <c r="BG138" i="3"/>
  <c r="BF138" i="3"/>
  <c r="T138" i="3"/>
  <c r="R138" i="3"/>
  <c r="P138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3" i="3"/>
  <c r="BH123" i="3"/>
  <c r="BG123" i="3"/>
  <c r="BF123" i="3"/>
  <c r="T123" i="3"/>
  <c r="R123" i="3"/>
  <c r="P123" i="3"/>
  <c r="BI120" i="3"/>
  <c r="BH120" i="3"/>
  <c r="BG120" i="3"/>
  <c r="BF120" i="3"/>
  <c r="T120" i="3"/>
  <c r="R120" i="3"/>
  <c r="P120" i="3"/>
  <c r="BI116" i="3"/>
  <c r="BH116" i="3"/>
  <c r="BG116" i="3"/>
  <c r="BF116" i="3"/>
  <c r="T116" i="3"/>
  <c r="R116" i="3"/>
  <c r="P116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2" i="3"/>
  <c r="BH102" i="3"/>
  <c r="BG102" i="3"/>
  <c r="BF102" i="3"/>
  <c r="T102" i="3"/>
  <c r="R102" i="3"/>
  <c r="P102" i="3"/>
  <c r="BI96" i="3"/>
  <c r="BH96" i="3"/>
  <c r="BG96" i="3"/>
  <c r="BF96" i="3"/>
  <c r="T96" i="3"/>
  <c r="R96" i="3"/>
  <c r="P96" i="3"/>
  <c r="J90" i="3"/>
  <c r="J89" i="3"/>
  <c r="F89" i="3"/>
  <c r="F87" i="3"/>
  <c r="E85" i="3"/>
  <c r="J59" i="3"/>
  <c r="J58" i="3"/>
  <c r="F58" i="3"/>
  <c r="F56" i="3"/>
  <c r="E54" i="3"/>
  <c r="J20" i="3"/>
  <c r="E20" i="3"/>
  <c r="F90" i="3" s="1"/>
  <c r="J19" i="3"/>
  <c r="J14" i="3"/>
  <c r="J56" i="3"/>
  <c r="E7" i="3"/>
  <c r="E50" i="3" s="1"/>
  <c r="J39" i="2"/>
  <c r="J38" i="2"/>
  <c r="AY56" i="1" s="1"/>
  <c r="J37" i="2"/>
  <c r="AX56" i="1"/>
  <c r="BI206" i="2"/>
  <c r="BH206" i="2"/>
  <c r="BG206" i="2"/>
  <c r="BF206" i="2"/>
  <c r="T206" i="2"/>
  <c r="T205" i="2" s="1"/>
  <c r="R206" i="2"/>
  <c r="R205" i="2" s="1"/>
  <c r="P206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85" i="2"/>
  <c r="BH185" i="2"/>
  <c r="BG185" i="2"/>
  <c r="BF185" i="2"/>
  <c r="T185" i="2"/>
  <c r="R185" i="2"/>
  <c r="P185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19" i="2"/>
  <c r="BH119" i="2"/>
  <c r="BG119" i="2"/>
  <c r="BF119" i="2"/>
  <c r="J36" i="2" s="1"/>
  <c r="T119" i="2"/>
  <c r="R119" i="2"/>
  <c r="P119" i="2"/>
  <c r="BI115" i="2"/>
  <c r="BH115" i="2"/>
  <c r="BG115" i="2"/>
  <c r="BF115" i="2"/>
  <c r="T115" i="2"/>
  <c r="R115" i="2"/>
  <c r="P115" i="2"/>
  <c r="BI111" i="2"/>
  <c r="BH111" i="2"/>
  <c r="BG111" i="2"/>
  <c r="BF111" i="2"/>
  <c r="T111" i="2"/>
  <c r="R111" i="2"/>
  <c r="P111" i="2"/>
  <c r="BI107" i="2"/>
  <c r="BH107" i="2"/>
  <c r="BG107" i="2"/>
  <c r="F37" i="2" s="1"/>
  <c r="BF107" i="2"/>
  <c r="F36" i="2" s="1"/>
  <c r="T107" i="2"/>
  <c r="R107" i="2"/>
  <c r="P107" i="2"/>
  <c r="BI106" i="2"/>
  <c r="BH106" i="2"/>
  <c r="BG106" i="2"/>
  <c r="BF106" i="2"/>
  <c r="T106" i="2"/>
  <c r="R106" i="2"/>
  <c r="P106" i="2"/>
  <c r="BI98" i="2"/>
  <c r="F39" i="2" s="1"/>
  <c r="BH98" i="2"/>
  <c r="F38" i="2" s="1"/>
  <c r="BG98" i="2"/>
  <c r="BF98" i="2"/>
  <c r="T98" i="2"/>
  <c r="R98" i="2"/>
  <c r="P98" i="2"/>
  <c r="BI94" i="2"/>
  <c r="BH94" i="2"/>
  <c r="BG94" i="2"/>
  <c r="BF94" i="2"/>
  <c r="T94" i="2"/>
  <c r="R94" i="2"/>
  <c r="P94" i="2"/>
  <c r="J88" i="2"/>
  <c r="J87" i="2"/>
  <c r="F87" i="2"/>
  <c r="F85" i="2"/>
  <c r="E83" i="2"/>
  <c r="J59" i="2"/>
  <c r="J58" i="2"/>
  <c r="F58" i="2"/>
  <c r="F56" i="2"/>
  <c r="E54" i="2"/>
  <c r="J20" i="2"/>
  <c r="E20" i="2"/>
  <c r="F59" i="2" s="1"/>
  <c r="J19" i="2"/>
  <c r="J14" i="2"/>
  <c r="J85" i="2"/>
  <c r="E7" i="2"/>
  <c r="E79" i="2" s="1"/>
  <c r="L50" i="1"/>
  <c r="AM50" i="1"/>
  <c r="AM49" i="1"/>
  <c r="L49" i="1"/>
  <c r="AM47" i="1"/>
  <c r="L47" i="1"/>
  <c r="L45" i="1"/>
  <c r="L44" i="1"/>
  <c r="BK166" i="2"/>
  <c r="J202" i="3"/>
  <c r="J208" i="4"/>
  <c r="J113" i="5"/>
  <c r="J101" i="9"/>
  <c r="BK206" i="3"/>
  <c r="J186" i="4"/>
  <c r="BK139" i="5"/>
  <c r="J91" i="9"/>
  <c r="J151" i="4"/>
  <c r="BK149" i="5"/>
  <c r="J95" i="9"/>
  <c r="AS55" i="1"/>
  <c r="BK182" i="3"/>
  <c r="J168" i="5"/>
  <c r="BK102" i="7"/>
  <c r="BK249" i="3"/>
  <c r="BK100" i="4"/>
  <c r="BK155" i="5"/>
  <c r="BK94" i="9"/>
  <c r="BK200" i="4"/>
  <c r="J153" i="5"/>
  <c r="J94" i="9"/>
  <c r="BK142" i="2"/>
  <c r="J144" i="3"/>
  <c r="J143" i="7"/>
  <c r="J137" i="2"/>
  <c r="J100" i="4"/>
  <c r="J158" i="5"/>
  <c r="J134" i="7"/>
  <c r="BK201" i="2"/>
  <c r="J143" i="2"/>
  <c r="BK192" i="3"/>
  <c r="J159" i="4"/>
  <c r="J186" i="5"/>
  <c r="BK172" i="3"/>
  <c r="J196" i="4"/>
  <c r="J125" i="5"/>
  <c r="BK149" i="2"/>
  <c r="BK242" i="3"/>
  <c r="BK159" i="4"/>
  <c r="J218" i="5"/>
  <c r="J102" i="7"/>
  <c r="AS57" i="1"/>
  <c r="BK93" i="6"/>
  <c r="J208" i="5"/>
  <c r="BK194" i="2"/>
  <c r="BK202" i="3"/>
  <c r="BK188" i="5"/>
  <c r="BK87" i="9"/>
  <c r="BK94" i="2"/>
  <c r="BK258" i="3"/>
  <c r="BK189" i="4"/>
  <c r="J182" i="5"/>
  <c r="BK218" i="5"/>
  <c r="BK122" i="8"/>
  <c r="BK106" i="2"/>
  <c r="J123" i="3"/>
  <c r="BK136" i="4"/>
  <c r="J109" i="5"/>
  <c r="J99" i="9"/>
  <c r="J186" i="3"/>
  <c r="BK197" i="5"/>
  <c r="BK127" i="7"/>
  <c r="J249" i="3"/>
  <c r="J121" i="4"/>
  <c r="BK177" i="5"/>
  <c r="J91" i="8"/>
  <c r="J112" i="3"/>
  <c r="J188" i="5"/>
  <c r="J107" i="6"/>
  <c r="J87" i="9"/>
  <c r="J155" i="3"/>
  <c r="J220" i="5"/>
  <c r="J97" i="9"/>
  <c r="J147" i="2"/>
  <c r="J258" i="3"/>
  <c r="J206" i="4"/>
  <c r="BK151" i="5"/>
  <c r="BK118" i="7"/>
  <c r="J208" i="3"/>
  <c r="J124" i="4"/>
  <c r="J133" i="5"/>
  <c r="J101" i="7"/>
  <c r="BK197" i="2"/>
  <c r="J147" i="3"/>
  <c r="J171" i="4"/>
  <c r="BK99" i="9"/>
  <c r="J206" i="3"/>
  <c r="J217" i="4"/>
  <c r="BK113" i="5"/>
  <c r="BK93" i="9"/>
  <c r="BK127" i="3"/>
  <c r="BK90" i="9"/>
  <c r="BK216" i="3"/>
  <c r="J147" i="4"/>
  <c r="BK103" i="6"/>
  <c r="BK129" i="2"/>
  <c r="BK147" i="3"/>
  <c r="J194" i="4"/>
  <c r="BK125" i="5"/>
  <c r="J98" i="7"/>
  <c r="J129" i="3"/>
  <c r="BK180" i="4"/>
  <c r="BK202" i="5"/>
  <c r="BK101" i="7"/>
  <c r="J115" i="2"/>
  <c r="J107" i="2"/>
  <c r="J138" i="3"/>
  <c r="BK129" i="5"/>
  <c r="J94" i="2"/>
  <c r="BK171" i="4"/>
  <c r="BK200" i="5"/>
  <c r="J118" i="7"/>
  <c r="J129" i="2"/>
  <c r="J180" i="4"/>
  <c r="BK158" i="5"/>
  <c r="J99" i="7"/>
  <c r="BK129" i="3"/>
  <c r="BK172" i="5"/>
  <c r="J100" i="6"/>
  <c r="BK111" i="2"/>
  <c r="J247" i="3"/>
  <c r="J149" i="4"/>
  <c r="J117" i="5"/>
  <c r="BK91" i="9"/>
  <c r="J213" i="3"/>
  <c r="BK151" i="4"/>
  <c r="J141" i="5"/>
  <c r="BK89" i="9"/>
  <c r="J154" i="4"/>
  <c r="J200" i="5"/>
  <c r="J102" i="9"/>
  <c r="AS63" i="1"/>
  <c r="J131" i="3"/>
  <c r="BK117" i="4"/>
  <c r="BK97" i="6"/>
  <c r="J98" i="9"/>
  <c r="J212" i="4"/>
  <c r="BK165" i="5"/>
  <c r="BK101" i="9"/>
  <c r="J159" i="2"/>
  <c r="J216" i="3"/>
  <c r="BK121" i="4"/>
  <c r="BK145" i="5"/>
  <c r="BK200" i="3"/>
  <c r="BK194" i="4"/>
  <c r="J194" i="2"/>
  <c r="J116" i="3"/>
  <c r="J174" i="4"/>
  <c r="BK105" i="8"/>
  <c r="J139" i="5"/>
  <c r="BK130" i="7"/>
  <c r="J166" i="2"/>
  <c r="BK263" i="3"/>
  <c r="BK149" i="4"/>
  <c r="BK162" i="5"/>
  <c r="BK116" i="6"/>
  <c r="J142" i="2"/>
  <c r="J189" i="4"/>
  <c r="J224" i="5"/>
  <c r="BK98" i="9"/>
  <c r="J185" i="2"/>
  <c r="J123" i="7"/>
  <c r="BK107" i="2"/>
  <c r="J198" i="4"/>
  <c r="J97" i="6"/>
  <c r="J201" i="2"/>
  <c r="J206" i="2"/>
  <c r="J110" i="4"/>
  <c r="J190" i="5"/>
  <c r="J130" i="7"/>
  <c r="J163" i="2"/>
  <c r="BK213" i="3"/>
  <c r="J141" i="4"/>
  <c r="J121" i="5"/>
  <c r="BK100" i="6"/>
  <c r="BK185" i="2"/>
  <c r="BK186" i="3"/>
  <c r="J151" i="5"/>
  <c r="BK97" i="9"/>
  <c r="BK108" i="3"/>
  <c r="J145" i="5"/>
  <c r="BK143" i="7"/>
  <c r="J133" i="2"/>
  <c r="BK234" i="3"/>
  <c r="J104" i="4"/>
  <c r="BK214" i="5"/>
  <c r="J101" i="8"/>
  <c r="J234" i="3"/>
  <c r="BK202" i="4"/>
  <c r="J204" i="5"/>
  <c r="BK134" i="7"/>
  <c r="J126" i="2"/>
  <c r="J149" i="5"/>
  <c r="J93" i="6"/>
  <c r="BK133" i="2"/>
  <c r="BK159" i="2"/>
  <c r="J200" i="3"/>
  <c r="BK206" i="4"/>
  <c r="BK141" i="5"/>
  <c r="BK119" i="2"/>
  <c r="J179" i="5"/>
  <c r="BK133" i="5"/>
  <c r="J122" i="8"/>
  <c r="J197" i="2"/>
  <c r="BK137" i="2"/>
  <c r="BK155" i="3"/>
  <c r="J200" i="4"/>
  <c r="BK123" i="2"/>
  <c r="J130" i="4"/>
  <c r="J174" i="5"/>
  <c r="BK111" i="6"/>
  <c r="BK143" i="2"/>
  <c r="BK178" i="3"/>
  <c r="BK196" i="4"/>
  <c r="BK121" i="5"/>
  <c r="J88" i="9"/>
  <c r="BK254" i="3"/>
  <c r="J145" i="4"/>
  <c r="BK105" i="5"/>
  <c r="J104" i="9"/>
  <c r="BK116" i="3"/>
  <c r="BK182" i="5"/>
  <c r="J103" i="6"/>
  <c r="BK126" i="2"/>
  <c r="J263" i="3"/>
  <c r="BK117" i="5"/>
  <c r="BK99" i="7"/>
  <c r="J168" i="3"/>
  <c r="J117" i="4"/>
  <c r="J197" i="5"/>
  <c r="J111" i="6"/>
  <c r="BK175" i="2"/>
  <c r="BK134" i="4"/>
  <c r="BK208" i="5"/>
  <c r="BK96" i="9"/>
  <c r="J149" i="2"/>
  <c r="BK164" i="3"/>
  <c r="BK141" i="4"/>
  <c r="J105" i="5"/>
  <c r="J100" i="9"/>
  <c r="BK113" i="4"/>
  <c r="J172" i="5"/>
  <c r="BK123" i="7"/>
  <c r="BK206" i="2"/>
  <c r="BK147" i="2"/>
  <c r="BK208" i="3"/>
  <c r="J136" i="4"/>
  <c r="BK204" i="5"/>
  <c r="J108" i="3"/>
  <c r="J113" i="4"/>
  <c r="J212" i="5"/>
  <c r="BK140" i="7"/>
  <c r="J175" i="2"/>
  <c r="BK120" i="3"/>
  <c r="BK104" i="4"/>
  <c r="BK212" i="5"/>
  <c r="BK104" i="9"/>
  <c r="J127" i="3"/>
  <c r="BK166" i="4"/>
  <c r="J214" i="5"/>
  <c r="J252" i="3"/>
  <c r="BK174" i="4"/>
  <c r="BK224" i="5"/>
  <c r="BK136" i="7"/>
  <c r="J111" i="2"/>
  <c r="BK252" i="3"/>
  <c r="J202" i="4"/>
  <c r="BK227" i="5"/>
  <c r="BK115" i="2"/>
  <c r="J116" i="6"/>
  <c r="J106" i="9"/>
  <c r="J170" i="2"/>
  <c r="J172" i="3"/>
  <c r="BK128" i="4"/>
  <c r="BK136" i="5"/>
  <c r="BK96" i="3"/>
  <c r="J120" i="3"/>
  <c r="BK154" i="4"/>
  <c r="J127" i="7"/>
  <c r="BK144" i="3"/>
  <c r="J166" i="4"/>
  <c r="J177" i="5"/>
  <c r="BK100" i="9"/>
  <c r="J178" i="3"/>
  <c r="J165" i="5"/>
  <c r="BK98" i="7"/>
  <c r="J245" i="3"/>
  <c r="BK130" i="4"/>
  <c r="BK193" i="5"/>
  <c r="BK91" i="8"/>
  <c r="BK131" i="3"/>
  <c r="BK112" i="3"/>
  <c r="J128" i="4"/>
  <c r="J140" i="7"/>
  <c r="J93" i="9"/>
  <c r="BK123" i="3"/>
  <c r="BK147" i="4"/>
  <c r="J162" i="5"/>
  <c r="BK98" i="2"/>
  <c r="J134" i="4"/>
  <c r="BK110" i="7"/>
  <c r="J106" i="2"/>
  <c r="J119" i="2"/>
  <c r="BK102" i="3"/>
  <c r="J136" i="5"/>
  <c r="J202" i="5"/>
  <c r="BK106" i="9"/>
  <c r="BK145" i="4"/>
  <c r="BK153" i="5"/>
  <c r="BK107" i="6"/>
  <c r="BK88" i="9"/>
  <c r="BK163" i="2"/>
  <c r="BK245" i="3"/>
  <c r="BK198" i="4"/>
  <c r="J155" i="5"/>
  <c r="BK198" i="3"/>
  <c r="J102" i="3"/>
  <c r="BK186" i="5"/>
  <c r="J96" i="9"/>
  <c r="J123" i="2"/>
  <c r="J182" i="3"/>
  <c r="BK124" i="4"/>
  <c r="J193" i="5"/>
  <c r="J136" i="7"/>
  <c r="J98" i="2"/>
  <c r="J242" i="3"/>
  <c r="BK212" i="4"/>
  <c r="BK190" i="5"/>
  <c r="J110" i="7"/>
  <c r="BK247" i="3"/>
  <c r="BK110" i="4"/>
  <c r="BK174" i="5"/>
  <c r="J90" i="9"/>
  <c r="J192" i="3"/>
  <c r="J96" i="3"/>
  <c r="BK220" i="5"/>
  <c r="BK101" i="5"/>
  <c r="J89" i="9"/>
  <c r="J198" i="3"/>
  <c r="BK208" i="4"/>
  <c r="BK168" i="5"/>
  <c r="BK102" i="9"/>
  <c r="BK186" i="4"/>
  <c r="J227" i="5"/>
  <c r="J105" i="8"/>
  <c r="BK170" i="2"/>
  <c r="J164" i="3"/>
  <c r="BK168" i="3"/>
  <c r="BK217" i="4"/>
  <c r="J101" i="5"/>
  <c r="BK101" i="8"/>
  <c r="J106" i="4"/>
  <c r="J129" i="5"/>
  <c r="BK92" i="7"/>
  <c r="BK95" i="9"/>
  <c r="BK138" i="3"/>
  <c r="BK179" i="5"/>
  <c r="J254" i="3"/>
  <c r="BK106" i="4"/>
  <c r="BK109" i="5"/>
  <c r="J92" i="7"/>
  <c r="T93" i="2" l="1"/>
  <c r="T95" i="3"/>
  <c r="P163" i="3"/>
  <c r="P251" i="3"/>
  <c r="P193" i="4"/>
  <c r="P100" i="5"/>
  <c r="BK199" i="5"/>
  <c r="J199" i="5" s="1"/>
  <c r="J73" i="5" s="1"/>
  <c r="BK92" i="6"/>
  <c r="P144" i="5"/>
  <c r="BK185" i="5"/>
  <c r="J185" i="5"/>
  <c r="J71" i="5"/>
  <c r="P199" i="5"/>
  <c r="T211" i="5"/>
  <c r="P128" i="2"/>
  <c r="P174" i="2"/>
  <c r="T126" i="3"/>
  <c r="BK163" i="3"/>
  <c r="J163" i="3"/>
  <c r="J68" i="3"/>
  <c r="BK251" i="3"/>
  <c r="J251" i="3" s="1"/>
  <c r="J70" i="3" s="1"/>
  <c r="T99" i="4"/>
  <c r="P173" i="4"/>
  <c r="R199" i="4"/>
  <c r="BK100" i="5"/>
  <c r="J100" i="5"/>
  <c r="J65" i="5"/>
  <c r="T164" i="5"/>
  <c r="BK189" i="5"/>
  <c r="J189" i="5"/>
  <c r="J72" i="5"/>
  <c r="T199" i="5"/>
  <c r="T92" i="6"/>
  <c r="R91" i="7"/>
  <c r="R104" i="8"/>
  <c r="BK174" i="2"/>
  <c r="J174" i="2"/>
  <c r="J68" i="2"/>
  <c r="BK126" i="3"/>
  <c r="BK94" i="3" s="1"/>
  <c r="J94" i="3" s="1"/>
  <c r="J64" i="3" s="1"/>
  <c r="BK99" i="4"/>
  <c r="J99" i="4" s="1"/>
  <c r="J65" i="4" s="1"/>
  <c r="BK164" i="5"/>
  <c r="BK99" i="5" s="1"/>
  <c r="J99" i="5" s="1"/>
  <c r="J64" i="5" s="1"/>
  <c r="J164" i="5"/>
  <c r="J69" i="5" s="1"/>
  <c r="P185" i="5"/>
  <c r="R199" i="5"/>
  <c r="P102" i="6"/>
  <c r="P133" i="7"/>
  <c r="R90" i="8"/>
  <c r="R89" i="8"/>
  <c r="R88" i="8" s="1"/>
  <c r="P141" i="2"/>
  <c r="P95" i="3"/>
  <c r="P137" i="3"/>
  <c r="BK212" i="3"/>
  <c r="J212" i="3"/>
  <c r="J69" i="3"/>
  <c r="R99" i="4"/>
  <c r="BK199" i="4"/>
  <c r="J199" i="4" s="1"/>
  <c r="J74" i="4" s="1"/>
  <c r="T91" i="7"/>
  <c r="BK90" i="8"/>
  <c r="J90" i="8"/>
  <c r="J65" i="8"/>
  <c r="T128" i="2"/>
  <c r="T174" i="2"/>
  <c r="R95" i="3"/>
  <c r="P140" i="4"/>
  <c r="P98" i="4" s="1"/>
  <c r="P97" i="4" s="1"/>
  <c r="AU59" i="1" s="1"/>
  <c r="R173" i="4"/>
  <c r="T199" i="4"/>
  <c r="R100" i="5"/>
  <c r="R164" i="5"/>
  <c r="R185" i="5"/>
  <c r="BK211" i="5"/>
  <c r="J211" i="5" s="1"/>
  <c r="J75" i="5" s="1"/>
  <c r="R92" i="6"/>
  <c r="R133" i="7"/>
  <c r="R128" i="2"/>
  <c r="R174" i="2"/>
  <c r="R137" i="3"/>
  <c r="R212" i="3"/>
  <c r="T140" i="4"/>
  <c r="BK173" i="4"/>
  <c r="J173" i="4"/>
  <c r="J71" i="4"/>
  <c r="P93" i="2"/>
  <c r="P92" i="2"/>
  <c r="P91" i="2"/>
  <c r="AU56" i="1"/>
  <c r="AU55" i="1" s="1"/>
  <c r="R141" i="2"/>
  <c r="R126" i="3"/>
  <c r="R163" i="3"/>
  <c r="R251" i="3"/>
  <c r="BK140" i="4"/>
  <c r="J140" i="4"/>
  <c r="J66" i="4"/>
  <c r="T193" i="4"/>
  <c r="R144" i="5"/>
  <c r="R189" i="5"/>
  <c r="R102" i="6"/>
  <c r="T133" i="7"/>
  <c r="P104" i="8"/>
  <c r="T86" i="9"/>
  <c r="BK93" i="2"/>
  <c r="J93" i="2"/>
  <c r="J65" i="2" s="1"/>
  <c r="P126" i="3"/>
  <c r="T163" i="3"/>
  <c r="T251" i="3"/>
  <c r="P99" i="4"/>
  <c r="P199" i="4"/>
  <c r="BK144" i="5"/>
  <c r="J144" i="5"/>
  <c r="J66" i="5"/>
  <c r="P164" i="5"/>
  <c r="T185" i="5"/>
  <c r="P211" i="5"/>
  <c r="BK102" i="6"/>
  <c r="J102" i="6" s="1"/>
  <c r="J67" i="6" s="1"/>
  <c r="BK133" i="7"/>
  <c r="J133" i="7"/>
  <c r="J66" i="7"/>
  <c r="BK104" i="8"/>
  <c r="J104" i="8"/>
  <c r="J66" i="8" s="1"/>
  <c r="BK92" i="9"/>
  <c r="J92" i="9"/>
  <c r="J62" i="9"/>
  <c r="T90" i="8"/>
  <c r="BK86" i="9"/>
  <c r="P92" i="9"/>
  <c r="P85" i="9" s="1"/>
  <c r="P84" i="9" s="1"/>
  <c r="AU65" i="1" s="1"/>
  <c r="R93" i="2"/>
  <c r="BK141" i="2"/>
  <c r="J141" i="2" s="1"/>
  <c r="J67" i="2" s="1"/>
  <c r="BK95" i="3"/>
  <c r="J95" i="3"/>
  <c r="J65" i="3"/>
  <c r="T137" i="3"/>
  <c r="T212" i="3"/>
  <c r="R140" i="4"/>
  <c r="R193" i="4"/>
  <c r="T144" i="5"/>
  <c r="T99" i="5" s="1"/>
  <c r="T98" i="5" s="1"/>
  <c r="T189" i="5"/>
  <c r="P92" i="6"/>
  <c r="P91" i="6"/>
  <c r="P90" i="6"/>
  <c r="AU61" i="1"/>
  <c r="P91" i="7"/>
  <c r="P90" i="7" s="1"/>
  <c r="P89" i="7" s="1"/>
  <c r="AU62" i="1" s="1"/>
  <c r="T104" i="8"/>
  <c r="P86" i="9"/>
  <c r="R92" i="9"/>
  <c r="BK128" i="2"/>
  <c r="J128" i="2"/>
  <c r="J66" i="2"/>
  <c r="T141" i="2"/>
  <c r="BK137" i="3"/>
  <c r="J137" i="3"/>
  <c r="J67" i="3"/>
  <c r="P212" i="3"/>
  <c r="T173" i="4"/>
  <c r="BK193" i="4"/>
  <c r="J193" i="4"/>
  <c r="J73" i="4"/>
  <c r="T100" i="5"/>
  <c r="P189" i="5"/>
  <c r="R211" i="5"/>
  <c r="T102" i="6"/>
  <c r="BK91" i="7"/>
  <c r="P90" i="8"/>
  <c r="R86" i="9"/>
  <c r="R85" i="9"/>
  <c r="R84" i="9"/>
  <c r="T92" i="9"/>
  <c r="BK153" i="4"/>
  <c r="J153" i="4"/>
  <c r="J67" i="4"/>
  <c r="BK170" i="4"/>
  <c r="J170" i="4"/>
  <c r="J70" i="4"/>
  <c r="BK188" i="4"/>
  <c r="J188" i="4"/>
  <c r="J72" i="4"/>
  <c r="BK157" i="5"/>
  <c r="J157" i="5"/>
  <c r="J67" i="5"/>
  <c r="BK99" i="6"/>
  <c r="J99" i="6"/>
  <c r="J66" i="6"/>
  <c r="BK115" i="6"/>
  <c r="J115" i="6"/>
  <c r="J68" i="6"/>
  <c r="BK207" i="5"/>
  <c r="J207" i="5"/>
  <c r="J74" i="5"/>
  <c r="BK226" i="5"/>
  <c r="J226" i="5" s="1"/>
  <c r="J76" i="5" s="1"/>
  <c r="BK181" i="5"/>
  <c r="J181" i="5"/>
  <c r="J70" i="5"/>
  <c r="BK142" i="7"/>
  <c r="J142" i="7"/>
  <c r="J67" i="7"/>
  <c r="BK205" i="2"/>
  <c r="J205" i="2" s="1"/>
  <c r="J69" i="2" s="1"/>
  <c r="BK165" i="4"/>
  <c r="J165" i="4"/>
  <c r="J69" i="4"/>
  <c r="BK216" i="4"/>
  <c r="J216" i="4"/>
  <c r="J75" i="4" s="1"/>
  <c r="BK161" i="5"/>
  <c r="J161" i="5"/>
  <c r="J68" i="5"/>
  <c r="BK262" i="3"/>
  <c r="J262" i="3"/>
  <c r="J71" i="3"/>
  <c r="BK158" i="4"/>
  <c r="J158" i="4"/>
  <c r="J68" i="4" s="1"/>
  <c r="BK103" i="9"/>
  <c r="J103" i="9"/>
  <c r="J63" i="9"/>
  <c r="BK105" i="9"/>
  <c r="J105" i="9"/>
  <c r="J64" i="9"/>
  <c r="F55" i="9"/>
  <c r="BE88" i="9"/>
  <c r="BE96" i="9"/>
  <c r="J52" i="9"/>
  <c r="BE97" i="9"/>
  <c r="BE102" i="9"/>
  <c r="BE94" i="9"/>
  <c r="BE90" i="9"/>
  <c r="BE106" i="9"/>
  <c r="BE95" i="9"/>
  <c r="E74" i="9"/>
  <c r="BE101" i="9"/>
  <c r="BE91" i="9"/>
  <c r="BE99" i="9"/>
  <c r="BE87" i="9"/>
  <c r="BE100" i="9"/>
  <c r="BK89" i="8"/>
  <c r="J89" i="8"/>
  <c r="J64" i="8"/>
  <c r="BE89" i="9"/>
  <c r="BE93" i="9"/>
  <c r="BE98" i="9"/>
  <c r="BE104" i="9"/>
  <c r="J91" i="7"/>
  <c r="J65" i="7"/>
  <c r="E50" i="8"/>
  <c r="J82" i="8"/>
  <c r="BE91" i="8"/>
  <c r="BE105" i="8"/>
  <c r="F59" i="8"/>
  <c r="BE101" i="8"/>
  <c r="BE122" i="8"/>
  <c r="J92" i="6"/>
  <c r="J65" i="6"/>
  <c r="J83" i="7"/>
  <c r="BE102" i="7"/>
  <c r="BE123" i="7"/>
  <c r="E50" i="7"/>
  <c r="BE92" i="7"/>
  <c r="F86" i="7"/>
  <c r="BE127" i="7"/>
  <c r="BE130" i="7"/>
  <c r="BE136" i="7"/>
  <c r="BE99" i="7"/>
  <c r="BE101" i="7"/>
  <c r="BE110" i="7"/>
  <c r="BE118" i="7"/>
  <c r="BE98" i="7"/>
  <c r="BE134" i="7"/>
  <c r="BE140" i="7"/>
  <c r="BE143" i="7"/>
  <c r="J56" i="6"/>
  <c r="BE93" i="6"/>
  <c r="BE97" i="6"/>
  <c r="BE100" i="6"/>
  <c r="BE116" i="6"/>
  <c r="E50" i="6"/>
  <c r="F59" i="6"/>
  <c r="BE111" i="6"/>
  <c r="BE103" i="6"/>
  <c r="BE107" i="6"/>
  <c r="F59" i="5"/>
  <c r="BE125" i="5"/>
  <c r="BE193" i="5"/>
  <c r="BE204" i="5"/>
  <c r="E50" i="5"/>
  <c r="BE117" i="5"/>
  <c r="BE121" i="5"/>
  <c r="BE136" i="5"/>
  <c r="BE151" i="5"/>
  <c r="BE179" i="5"/>
  <c r="BE158" i="5"/>
  <c r="BE188" i="5"/>
  <c r="BE197" i="5"/>
  <c r="BE202" i="5"/>
  <c r="BE113" i="5"/>
  <c r="BE149" i="5"/>
  <c r="BE155" i="5"/>
  <c r="BE212" i="5"/>
  <c r="BE214" i="5"/>
  <c r="BE227" i="5"/>
  <c r="BE101" i="5"/>
  <c r="BE139" i="5"/>
  <c r="BE165" i="5"/>
  <c r="BE182" i="5"/>
  <c r="BE218" i="5"/>
  <c r="BE141" i="5"/>
  <c r="BE168" i="5"/>
  <c r="BE174" i="5"/>
  <c r="BE186" i="5"/>
  <c r="BE190" i="5"/>
  <c r="BE208" i="5"/>
  <c r="BE109" i="5"/>
  <c r="BE133" i="5"/>
  <c r="BE162" i="5"/>
  <c r="BE172" i="5"/>
  <c r="BE220" i="5"/>
  <c r="J56" i="5"/>
  <c r="BE145" i="5"/>
  <c r="BE105" i="5"/>
  <c r="BE129" i="5"/>
  <c r="BE177" i="5"/>
  <c r="BE200" i="5"/>
  <c r="BE224" i="5"/>
  <c r="BE153" i="5"/>
  <c r="F94" i="4"/>
  <c r="BE134" i="4"/>
  <c r="BE141" i="4"/>
  <c r="BE151" i="4"/>
  <c r="BE159" i="4"/>
  <c r="BE171" i="4"/>
  <c r="BE104" i="4"/>
  <c r="BE106" i="4"/>
  <c r="BE147" i="4"/>
  <c r="BE166" i="4"/>
  <c r="BE206" i="4"/>
  <c r="BE208" i="4"/>
  <c r="BE217" i="4"/>
  <c r="J91" i="4"/>
  <c r="BE124" i="4"/>
  <c r="E50" i="4"/>
  <c r="BE117" i="4"/>
  <c r="BE212" i="4"/>
  <c r="BE121" i="4"/>
  <c r="BE136" i="4"/>
  <c r="BE189" i="4"/>
  <c r="BE194" i="4"/>
  <c r="BE202" i="4"/>
  <c r="BE113" i="4"/>
  <c r="BE128" i="4"/>
  <c r="BE154" i="4"/>
  <c r="BE100" i="4"/>
  <c r="BE180" i="4"/>
  <c r="BE198" i="4"/>
  <c r="BE110" i="4"/>
  <c r="BE186" i="4"/>
  <c r="BE200" i="4"/>
  <c r="BE130" i="4"/>
  <c r="BE145" i="4"/>
  <c r="BE149" i="4"/>
  <c r="BE174" i="4"/>
  <c r="BE196" i="4"/>
  <c r="J87" i="3"/>
  <c r="BE129" i="3"/>
  <c r="BE108" i="3"/>
  <c r="E81" i="3"/>
  <c r="BE138" i="3"/>
  <c r="BE144" i="3"/>
  <c r="F59" i="3"/>
  <c r="BE96" i="3"/>
  <c r="BE120" i="3"/>
  <c r="BE198" i="3"/>
  <c r="BE263" i="3"/>
  <c r="BE102" i="3"/>
  <c r="BE131" i="3"/>
  <c r="BE147" i="3"/>
  <c r="BE178" i="3"/>
  <c r="BE182" i="3"/>
  <c r="BE186" i="3"/>
  <c r="BE192" i="3"/>
  <c r="BE208" i="3"/>
  <c r="BE206" i="3"/>
  <c r="BE234" i="3"/>
  <c r="BE242" i="3"/>
  <c r="BE247" i="3"/>
  <c r="BE252" i="3"/>
  <c r="BE213" i="3"/>
  <c r="BE249" i="3"/>
  <c r="BE200" i="3"/>
  <c r="BE202" i="3"/>
  <c r="BE245" i="3"/>
  <c r="BE254" i="3"/>
  <c r="BE258" i="3"/>
  <c r="BE112" i="3"/>
  <c r="BE116" i="3"/>
  <c r="BE123" i="3"/>
  <c r="BE127" i="3"/>
  <c r="BE155" i="3"/>
  <c r="BE164" i="3"/>
  <c r="BE168" i="3"/>
  <c r="BE172" i="3"/>
  <c r="BE216" i="3"/>
  <c r="BB56" i="1"/>
  <c r="BB55" i="1" s="1"/>
  <c r="AX55" i="1" s="1"/>
  <c r="BC56" i="1"/>
  <c r="BC55" i="1" s="1"/>
  <c r="BE206" i="2"/>
  <c r="AW56" i="1"/>
  <c r="E50" i="2"/>
  <c r="J56" i="2"/>
  <c r="F88" i="2"/>
  <c r="BE94" i="2"/>
  <c r="BE106" i="2"/>
  <c r="BE107" i="2"/>
  <c r="BE115" i="2"/>
  <c r="BE119" i="2"/>
  <c r="BE123" i="2"/>
  <c r="BE133" i="2"/>
  <c r="BE137" i="2"/>
  <c r="BE142" i="2"/>
  <c r="BE143" i="2"/>
  <c r="BE147" i="2"/>
  <c r="BE149" i="2"/>
  <c r="BE159" i="2"/>
  <c r="BE163" i="2"/>
  <c r="BE166" i="2"/>
  <c r="BE170" i="2"/>
  <c r="BE175" i="2"/>
  <c r="BE185" i="2"/>
  <c r="BE194" i="2"/>
  <c r="BE197" i="2"/>
  <c r="BE201" i="2"/>
  <c r="BA56" i="1"/>
  <c r="BE98" i="2"/>
  <c r="BE111" i="2"/>
  <c r="BE126" i="2"/>
  <c r="BE129" i="2"/>
  <c r="BD56" i="1"/>
  <c r="F39" i="5"/>
  <c r="BD60" i="1" s="1"/>
  <c r="F39" i="7"/>
  <c r="BD62" i="1"/>
  <c r="F36" i="6"/>
  <c r="BA61" i="1"/>
  <c r="J36" i="7"/>
  <c r="AW62" i="1"/>
  <c r="J36" i="5"/>
  <c r="AW60" i="1" s="1"/>
  <c r="F37" i="3"/>
  <c r="BB58" i="1" s="1"/>
  <c r="J34" i="9"/>
  <c r="AW65" i="1"/>
  <c r="F37" i="8"/>
  <c r="BB64" i="1"/>
  <c r="BB63" i="1"/>
  <c r="AX63" i="1"/>
  <c r="BD55" i="1"/>
  <c r="F36" i="3"/>
  <c r="BA58" i="1" s="1"/>
  <c r="BA55" i="1"/>
  <c r="J36" i="6"/>
  <c r="AW61" i="1"/>
  <c r="F39" i="4"/>
  <c r="BD59" i="1" s="1"/>
  <c r="J36" i="8"/>
  <c r="AW64" i="1" s="1"/>
  <c r="J36" i="4"/>
  <c r="AW59" i="1"/>
  <c r="F39" i="8"/>
  <c r="BD64" i="1"/>
  <c r="BD63" i="1"/>
  <c r="F38" i="5"/>
  <c r="BC60" i="1"/>
  <c r="F36" i="8"/>
  <c r="BA64" i="1"/>
  <c r="BA63" i="1"/>
  <c r="AW63" i="1"/>
  <c r="F37" i="7"/>
  <c r="BB62" i="1" s="1"/>
  <c r="J36" i="3"/>
  <c r="AW58" i="1" s="1"/>
  <c r="F39" i="6"/>
  <c r="BD61" i="1"/>
  <c r="AS54" i="1"/>
  <c r="F36" i="5"/>
  <c r="BA60" i="1" s="1"/>
  <c r="F36" i="9"/>
  <c r="BC65" i="1"/>
  <c r="F38" i="8"/>
  <c r="BC64" i="1"/>
  <c r="BC63" i="1"/>
  <c r="AY63" i="1"/>
  <c r="F37" i="9"/>
  <c r="BD65" i="1" s="1"/>
  <c r="F38" i="4"/>
  <c r="BC59" i="1" s="1"/>
  <c r="F38" i="3"/>
  <c r="BC58" i="1"/>
  <c r="F39" i="3"/>
  <c r="BD58" i="1"/>
  <c r="F38" i="7"/>
  <c r="BC62" i="1"/>
  <c r="F37" i="6"/>
  <c r="BB61" i="1"/>
  <c r="F38" i="6"/>
  <c r="BC61" i="1"/>
  <c r="F37" i="5"/>
  <c r="BB60" i="1"/>
  <c r="F35" i="9"/>
  <c r="BB65" i="1" s="1"/>
  <c r="F37" i="4"/>
  <c r="BB59" i="1"/>
  <c r="F36" i="4"/>
  <c r="BA59" i="1"/>
  <c r="F36" i="7"/>
  <c r="BA62" i="1"/>
  <c r="F34" i="9"/>
  <c r="BA65" i="1"/>
  <c r="J126" i="3" l="1"/>
  <c r="J66" i="3" s="1"/>
  <c r="BK90" i="7"/>
  <c r="BK89" i="7"/>
  <c r="J89" i="7"/>
  <c r="J63" i="7"/>
  <c r="P89" i="8"/>
  <c r="P88" i="8"/>
  <c r="AU64" i="1"/>
  <c r="T90" i="7"/>
  <c r="T89" i="7"/>
  <c r="T89" i="8"/>
  <c r="T88" i="8"/>
  <c r="T85" i="9"/>
  <c r="T84" i="9"/>
  <c r="BK85" i="9"/>
  <c r="J85" i="9"/>
  <c r="J60" i="9" s="1"/>
  <c r="R91" i="6"/>
  <c r="R90" i="6"/>
  <c r="R99" i="5"/>
  <c r="R98" i="5"/>
  <c r="BK98" i="4"/>
  <c r="BK97" i="4"/>
  <c r="J97" i="4"/>
  <c r="P94" i="3"/>
  <c r="P93" i="3"/>
  <c r="AU58" i="1"/>
  <c r="P99" i="5"/>
  <c r="P98" i="5" s="1"/>
  <c r="AU60" i="1" s="1"/>
  <c r="R92" i="2"/>
  <c r="R91" i="2"/>
  <c r="R90" i="7"/>
  <c r="R89" i="7"/>
  <c r="T98" i="4"/>
  <c r="T97" i="4"/>
  <c r="R98" i="4"/>
  <c r="R97" i="4"/>
  <c r="T91" i="6"/>
  <c r="T90" i="6"/>
  <c r="T94" i="3"/>
  <c r="T93" i="3" s="1"/>
  <c r="R94" i="3"/>
  <c r="R93" i="3"/>
  <c r="BK91" i="6"/>
  <c r="BK90" i="6"/>
  <c r="J90" i="6"/>
  <c r="J32" i="6" s="1"/>
  <c r="AG61" i="1" s="1"/>
  <c r="T92" i="2"/>
  <c r="T91" i="2" s="1"/>
  <c r="BK92" i="2"/>
  <c r="J92" i="2"/>
  <c r="J64" i="2"/>
  <c r="J86" i="9"/>
  <c r="J61" i="9"/>
  <c r="BK88" i="8"/>
  <c r="J88" i="8"/>
  <c r="J32" i="8" s="1"/>
  <c r="AG64" i="1" s="1"/>
  <c r="AG63" i="1" s="1"/>
  <c r="BK98" i="5"/>
  <c r="J98" i="5"/>
  <c r="BK93" i="3"/>
  <c r="J93" i="3"/>
  <c r="J32" i="3" s="1"/>
  <c r="AG58" i="1" s="1"/>
  <c r="AU63" i="1"/>
  <c r="F35" i="3"/>
  <c r="AZ58" i="1" s="1"/>
  <c r="J35" i="6"/>
  <c r="AV61" i="1" s="1"/>
  <c r="AT61" i="1" s="1"/>
  <c r="F35" i="4"/>
  <c r="AZ59" i="1"/>
  <c r="F35" i="2"/>
  <c r="AZ56" i="1"/>
  <c r="AZ55" i="1"/>
  <c r="BC57" i="1"/>
  <c r="AY57" i="1"/>
  <c r="F35" i="8"/>
  <c r="AZ64" i="1"/>
  <c r="AZ63" i="1"/>
  <c r="AV63" i="1"/>
  <c r="AT63" i="1"/>
  <c r="J35" i="3"/>
  <c r="AV58" i="1" s="1"/>
  <c r="AT58" i="1" s="1"/>
  <c r="AW55" i="1"/>
  <c r="F35" i="7"/>
  <c r="AZ62" i="1"/>
  <c r="J33" i="9"/>
  <c r="AV65" i="1"/>
  <c r="AT65" i="1"/>
  <c r="J32" i="5"/>
  <c r="AG60" i="1"/>
  <c r="F33" i="9"/>
  <c r="AZ65" i="1"/>
  <c r="BD57" i="1"/>
  <c r="BB57" i="1"/>
  <c r="AX57" i="1"/>
  <c r="F35" i="5"/>
  <c r="AZ60" i="1"/>
  <c r="J35" i="4"/>
  <c r="AV59" i="1" s="1"/>
  <c r="AT59" i="1" s="1"/>
  <c r="J35" i="5"/>
  <c r="AV60" i="1" s="1"/>
  <c r="AT60" i="1" s="1"/>
  <c r="AY55" i="1"/>
  <c r="J32" i="4"/>
  <c r="AG59" i="1"/>
  <c r="J35" i="2"/>
  <c r="AV56" i="1" s="1"/>
  <c r="AT56" i="1" s="1"/>
  <c r="BA57" i="1"/>
  <c r="AW57" i="1"/>
  <c r="J35" i="7"/>
  <c r="AV62" i="1"/>
  <c r="AT62" i="1"/>
  <c r="J35" i="8"/>
  <c r="AV64" i="1"/>
  <c r="AT64" i="1"/>
  <c r="F35" i="6"/>
  <c r="AZ61" i="1"/>
  <c r="J90" i="7" l="1"/>
  <c r="J64" i="7"/>
  <c r="J98" i="4"/>
  <c r="J64" i="4"/>
  <c r="J63" i="4"/>
  <c r="BK91" i="2"/>
  <c r="J91" i="2"/>
  <c r="J63" i="2"/>
  <c r="J91" i="6"/>
  <c r="J64" i="6"/>
  <c r="J63" i="6"/>
  <c r="BK84" i="9"/>
  <c r="J84" i="9"/>
  <c r="J59" i="9"/>
  <c r="AN64" i="1"/>
  <c r="AN63" i="1"/>
  <c r="J63" i="8"/>
  <c r="J41" i="8"/>
  <c r="AN60" i="1"/>
  <c r="J63" i="5"/>
  <c r="J41" i="6"/>
  <c r="J41" i="5"/>
  <c r="AN58" i="1"/>
  <c r="J63" i="3"/>
  <c r="J41" i="4"/>
  <c r="J41" i="3"/>
  <c r="AN59" i="1"/>
  <c r="AN61" i="1"/>
  <c r="BD54" i="1"/>
  <c r="W33" i="1"/>
  <c r="AV55" i="1"/>
  <c r="AT55" i="1"/>
  <c r="J32" i="7"/>
  <c r="AG62" i="1"/>
  <c r="AG57" i="1"/>
  <c r="AZ57" i="1"/>
  <c r="AV57" i="1"/>
  <c r="AT57" i="1"/>
  <c r="AN57" i="1"/>
  <c r="AU57" i="1"/>
  <c r="AU54" i="1"/>
  <c r="BC54" i="1"/>
  <c r="W32" i="1"/>
  <c r="BB54" i="1"/>
  <c r="W31" i="1"/>
  <c r="BA54" i="1"/>
  <c r="W30" i="1" s="1"/>
  <c r="J41" i="7" l="1"/>
  <c r="AN62" i="1"/>
  <c r="J32" i="2"/>
  <c r="AG56" i="1"/>
  <c r="AG55" i="1"/>
  <c r="AW54" i="1"/>
  <c r="AK30" i="1" s="1"/>
  <c r="AY54" i="1"/>
  <c r="J30" i="9"/>
  <c r="AG65" i="1"/>
  <c r="AZ54" i="1"/>
  <c r="W29" i="1" s="1"/>
  <c r="AX54" i="1"/>
  <c r="J39" i="9" l="1"/>
  <c r="J41" i="2"/>
  <c r="AN56" i="1"/>
  <c r="AN65" i="1"/>
  <c r="AN55" i="1"/>
  <c r="AG54" i="1"/>
  <c r="AK26" i="1" s="1"/>
  <c r="AV54" i="1"/>
  <c r="AK29" i="1" s="1"/>
  <c r="AK35" i="1" l="1"/>
  <c r="AT54" i="1"/>
  <c r="AN54" i="1"/>
</calcChain>
</file>

<file path=xl/sharedStrings.xml><?xml version="1.0" encoding="utf-8"?>
<sst xmlns="http://schemas.openxmlformats.org/spreadsheetml/2006/main" count="8017" uniqueCount="1141">
  <si>
    <t>Export Komplet</t>
  </si>
  <si>
    <t>VZ</t>
  </si>
  <si>
    <t>2.0</t>
  </si>
  <si>
    <t>ZAMOK</t>
  </si>
  <si>
    <t>False</t>
  </si>
  <si>
    <t>{dcf9afc4-d283-43c8-8ebe-e4c5d8e30945}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</si>
  <si>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</si>
  <si>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</si>
  <si>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</si>
  <si>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</si>
  <si>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</si>
  <si>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</si>
  <si>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</si>
  <si>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</si>
  <si>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29-2023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</si>
  <si>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</si>
  <si>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</si>
  <si>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II230 Přeštice - x Kucíny</t>
  </si>
  <si>
    <t>KSO:</t>
  </si>
  <si>
    <t/>
  </si>
  <si>
    <t>CC-CZ:</t>
  </si>
  <si>
    <t>Místo:</t>
  </si>
  <si>
    <t xml:space="preserve"> </t>
  </si>
  <si>
    <t>Datum:</t>
  </si>
  <si>
    <t>11. 2. 2024</t>
  </si>
  <si>
    <t>Zadavatel:</t>
  </si>
  <si>
    <t>IČ:</t>
  </si>
  <si>
    <t>SÚS PK, p.o.</t>
  </si>
  <si>
    <t>DIČ:</t>
  </si>
  <si>
    <t>Uchazeč:</t>
  </si>
  <si>
    <t>Vyplň údaj</t>
  </si>
  <si>
    <t>Projektant:</t>
  </si>
  <si>
    <t>IK Plzeň s.r.o.</t>
  </si>
  <si>
    <t>True</t>
  </si>
  <si>
    <t>Zpracovatel:</t>
  </si>
  <si>
    <t>Václav Nový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</si>
  <si>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</si>
  <si>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</si>
  <si>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</si>
  <si>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</si>
  <si>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</si>
  <si>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</si>
  <si>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</si>
  <si>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</si>
  <si>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</si>
  <si>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</si>
  <si>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</si>
  <si>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</si>
  <si>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</si>
  <si>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</si>
  <si>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</si>
  <si>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</si>
  <si>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</si>
  <si>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</si>
  <si>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</si>
  <si>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</si>
  <si>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</si>
  <si>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</si>
  <si>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</si>
  <si>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</si>
  <si>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</si>
  <si>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</si>
  <si>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</si>
  <si>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</si>
  <si>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</si>
  <si>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</si>
  <si>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</si>
  <si>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</si>
  <si>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</si>
  <si>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</si>
  <si>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</si>
  <si>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</si>
  <si>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</si>
  <si>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</si>
  <si>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</si>
  <si>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</si>
  <si>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</si>
  <si>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SO 000 - Objekty přípravy staveniště</t>
  </si>
  <si>
    <t>STA</t>
  </si>
  <si>
    <t>1</t>
  </si>
  <si>
    <t>{907e0feb-12a5-4b9d-9e45-d5b04c0a8d6e}</t>
  </si>
  <si>
    <t>2</t>
  </si>
  <si>
    <t>/</t>
  </si>
  <si>
    <t>SO 000 - Bourací a přípravné práce</t>
  </si>
  <si>
    <t>Soupis</t>
  </si>
  <si>
    <t>{cbec43ef-1c3c-4aa3-b349-c67d26c0012f}</t>
  </si>
  <si>
    <t>02</t>
  </si>
  <si>
    <t>SO 100 - Stavební objekty</t>
  </si>
  <si>
    <t>{4e8c90b1-4943-4fbb-8352-133d32e7a822}</t>
  </si>
  <si>
    <t>SO 100 - Větev A - oprava povrchu vozovky II/ 230 , S 6,7/90 a součásti dl. 1.442 m</t>
  </si>
  <si>
    <t>{9d4f1aef-80c3-47a9-85d4-504243a3837b}</t>
  </si>
  <si>
    <t>SO 102 - Oprava propustku Ø 600 v km 0,165</t>
  </si>
  <si>
    <t>{a4a72875-9a05-42a4-b299-e50d5a72cd28}</t>
  </si>
  <si>
    <t>03</t>
  </si>
  <si>
    <t>Hospodářské sjezdy s propustkem</t>
  </si>
  <si>
    <t>{d027ac1b-4a18-474a-a488-9c108c4418a6}</t>
  </si>
  <si>
    <t>04</t>
  </si>
  <si>
    <t>Hospodářské sjezdy</t>
  </si>
  <si>
    <t>{32ec01c7-05ce-4eb9-8032-c1d2d81aa06a}</t>
  </si>
  <si>
    <t>05</t>
  </si>
  <si>
    <t>Dopravní značení</t>
  </si>
  <si>
    <t>{20d4a659-e52e-4068-9a71-731f64b49459}</t>
  </si>
  <si>
    <t>Objízdné trasy a přechodné dopravní značení</t>
  </si>
  <si>
    <t>{010cbca9-f47e-48af-bb5e-28f2c7d7b7bd}</t>
  </si>
  <si>
    <t>Přechodné dopravní značení</t>
  </si>
  <si>
    <t>{b8dfd5af-a96c-4b9a-9541-8997da0e836b}</t>
  </si>
  <si>
    <t>VON</t>
  </si>
  <si>
    <t>Vedlejší a ostatní náklady</t>
  </si>
  <si>
    <t>{3b50f537-e904-4327-9bef-d4d9f8a63fea}</t>
  </si>
  <si>
    <t>KRYCÍ LIST SOUPISU PRACÍ</t>
  </si>
  <si>
    <t>Objekt:</t>
  </si>
  <si>
    <t>01 - SO 000 - Objekty přípravy staveniště</t>
  </si>
  <si>
    <t>Soupis:</t>
  </si>
  <si>
    <t>01 - SO 000 - Bourací a přípravné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</si>
  <si>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</si>
  <si>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</si>
  <si>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</si>
  <si>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</si>
  <si>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</si>
  <si>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</si>
  <si>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</si>
  <si>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</si>
  <si>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</si>
  <si>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</si>
  <si>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</si>
  <si>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</si>
  <si>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</si>
  <si>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</si>
  <si>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</si>
  <si>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</si>
  <si>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</si>
  <si>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</si>
  <si>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</si>
  <si>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</si>
  <si>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</si>
  <si>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</si>
  <si>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</si>
  <si>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</si>
  <si>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</si>
  <si>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</si>
  <si>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</si>
  <si>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</si>
  <si>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</si>
  <si>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</si>
  <si>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m2</t>
  </si>
  <si>
    <t>CS ÚRS 2024 01</t>
  </si>
  <si>
    <t>4</t>
  </si>
  <si>
    <t>-454223663</t>
  </si>
  <si>
    <t>Online PSC</t>
  </si>
  <si>
    <t>https://podminky.urs.cz/item/CS_URS_2024_01/113107222</t>
  </si>
  <si>
    <t>VV</t>
  </si>
  <si>
    <t>lokální opravy - 5% z nové plochy</t>
  </si>
  <si>
    <t>0,05*9887,5</t>
  </si>
  <si>
    <t>113154113</t>
  </si>
  <si>
    <t>Frézování živičného podkladu nebo krytu s naložením na dopravní prostředek plochy do 500 m2 bez překážek v trase pruhu šířky do 0,5 m, tloušťky vrstvy 50 mm</t>
  </si>
  <si>
    <t>585905212</t>
  </si>
  <si>
    <t>https://podminky.urs.cz/item/CS_URS_2024_01/113154113</t>
  </si>
  <si>
    <t>napojení komunikací a sjezdů</t>
  </si>
  <si>
    <t>0,5*(7,6)/2</t>
  </si>
  <si>
    <t>0,5*(25,5+27,9)/2</t>
  </si>
  <si>
    <t>0,5*(8,9+8,5)/2</t>
  </si>
  <si>
    <t>0,5*(31,1+26,8)/2</t>
  </si>
  <si>
    <t>0,5*(7,0)/2</t>
  </si>
  <si>
    <t>3</t>
  </si>
  <si>
    <t>113154333R</t>
  </si>
  <si>
    <t>Frézování živičného podkladu nebo krytu s naložením na dopravní prostředek plochy přes 1 000 do 10 000 m2 bez překážek v trase pruhu šířky přes 1 m do 2 m, tloušťky vrstvy 60 mm</t>
  </si>
  <si>
    <t>-2066081418</t>
  </si>
  <si>
    <t>113154124</t>
  </si>
  <si>
    <t>Frézování živičného podkladu nebo krytu s naložením na dopravní prostředek plochy do 500 m2 bez překážek v trase pruhu šířky přes 0,5 m do 1 m, tloušťky vrstvy 100 mm</t>
  </si>
  <si>
    <t>1972408482</t>
  </si>
  <si>
    <t>https://podminky.urs.cz/item/CS_URS_2024_01/113154124</t>
  </si>
  <si>
    <t>5</t>
  </si>
  <si>
    <t>131251100</t>
  </si>
  <si>
    <t>Hloubení nezapažených jam a zářezů strojně s urovnáním dna do předepsaného profilu a spádu v hornině třídy těžitelnosti I skupiny 3 do 20 m3</t>
  </si>
  <si>
    <t>m3</t>
  </si>
  <si>
    <t>1874138303</t>
  </si>
  <si>
    <t>https://podminky.urs.cz/item/CS_URS_2024_01/131251100</t>
  </si>
  <si>
    <t>lokální opravy, hloubka 700 mm</t>
  </si>
  <si>
    <t>494,375*0,7</t>
  </si>
  <si>
    <t>6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</si>
  <si>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</si>
  <si>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</si>
  <si>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-1222257567</t>
  </si>
  <si>
    <t>https://podminky.urs.cz/item/CS_URS_2024_01/162351104</t>
  </si>
  <si>
    <t>odvoz materiálu ze sanace na skládku za poplatek</t>
  </si>
  <si>
    <t>346,063</t>
  </si>
  <si>
    <t>7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</si>
  <si>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</si>
  <si>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</si>
  <si>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513340171</t>
  </si>
  <si>
    <t>https://podminky.urs.cz/item/CS_URS_2024_01/162751119</t>
  </si>
  <si>
    <t>346,063*11 'Přepočtené koeficientem množství</t>
  </si>
  <si>
    <t>8</t>
  </si>
  <si>
    <t>171201231</t>
  </si>
  <si>
    <t>Poplatek za uložení stavebního odpadu na recyklační skládce (skládkovné) zeminy a kamení zatříděného do Katalogu odpadů pod kódem 17 05 04</t>
  </si>
  <si>
    <t>t</t>
  </si>
  <si>
    <t>-340007370</t>
  </si>
  <si>
    <t>https://podminky.urs.cz/item/CS_URS_2024_01/171201231</t>
  </si>
  <si>
    <t>346,063*1,85</t>
  </si>
  <si>
    <t>9</t>
  </si>
  <si>
    <t>181951112</t>
  </si>
  <si>
    <t>Úprava pláně vyrovnáním výškových rozdílů strojně v hornině třídy těžitelnosti I, skupiny 1 až 3 se zhutněním</t>
  </si>
  <si>
    <t>1153808668</t>
  </si>
  <si>
    <t>https://podminky.urs.cz/item/CS_URS_2024_01/181951112</t>
  </si>
  <si>
    <t>Komunikace pozemní</t>
  </si>
  <si>
    <t>10</t>
  </si>
  <si>
    <t>564681011</t>
  </si>
  <si>
    <t>Podklad z kameniva hrubého drceného vel. 63-125 mm, s rozprostřením a zhutněním plochy jednotlivě do 100 m2, po zhutnění tl. 300 mm</t>
  </si>
  <si>
    <t>757011775</t>
  </si>
  <si>
    <t>https://podminky.urs.cz/item/CS_URS_2024_01/564681011</t>
  </si>
  <si>
    <t>hloubková sanace 2,33 vrstvy</t>
  </si>
  <si>
    <t>2,33*494,375</t>
  </si>
  <si>
    <t>11</t>
  </si>
  <si>
    <t>564831011</t>
  </si>
  <si>
    <t>Podklad ze štěrkodrti ŠD s rozprostřením a zhutněním plochy jednotlivě do 100 m2, po zhutnění tl. 100 mm</t>
  </si>
  <si>
    <t>63149115</t>
  </si>
  <si>
    <t>https://podminky.urs.cz/item/CS_URS_2024_01/564831011</t>
  </si>
  <si>
    <t>lokální opravy</t>
  </si>
  <si>
    <t>494,375</t>
  </si>
  <si>
    <t>565131111</t>
  </si>
  <si>
    <t>Vyrovnání povrchu dosavadních podkladů s rozprostřením hmot a zhutněním obalovaným kamenivem ACP (OK) tl. 50 mm</t>
  </si>
  <si>
    <t>1435573300</t>
  </si>
  <si>
    <t>https://podminky.urs.cz/item/CS_URS_2024_01/565131111</t>
  </si>
  <si>
    <t>Ostatní konstrukce a práce, bourání</t>
  </si>
  <si>
    <t>13</t>
  </si>
  <si>
    <t>900 1000 001</t>
  </si>
  <si>
    <t xml:space="preserve">Očištění povrchu a odborná prohlídka povrchu pro určení lokálních oprav </t>
  </si>
  <si>
    <t>1285888905</t>
  </si>
  <si>
    <t>14</t>
  </si>
  <si>
    <t>919121121</t>
  </si>
  <si>
    <t>Utěsnění dilatačních spár zálivkou za studena v cementobetonovém nebo živičném krytu včetně adhezního nátěru s těsnicím profilem pod zálivkou, pro komůrky šířky 15 mm, hloubky 25 mm</t>
  </si>
  <si>
    <t>m</t>
  </si>
  <si>
    <t>-496588984</t>
  </si>
  <si>
    <t>https://podminky.urs.cz/item/CS_URS_2024_01/919121121</t>
  </si>
  <si>
    <t>oprava trhlin a spár - odhad 1m/10m2</t>
  </si>
  <si>
    <t>(10012,5-2*0,05*10012,5)*0,1</t>
  </si>
  <si>
    <t>15</t>
  </si>
  <si>
    <t>919721295</t>
  </si>
  <si>
    <t>Vyztužení stávajícího asfaltového povrchu geomříží ze skelných vláken s geotextilií, podélná pevnost v tahu 70 kN/m</t>
  </si>
  <si>
    <t>720379567</t>
  </si>
  <si>
    <t>https://podminky.urs.cz/item/CS_URS_2024_01/919721295</t>
  </si>
  <si>
    <t>16</t>
  </si>
  <si>
    <t>919735111</t>
  </si>
  <si>
    <t>Řezání stávajícího živičného krytu nebo podkladu hloubky do 50 mm</t>
  </si>
  <si>
    <t>-719132237</t>
  </si>
  <si>
    <t>https://podminky.urs.cz/item/CS_URS_2024_01/919735111</t>
  </si>
  <si>
    <t>napojení komunikací a sjezdů, ZÚ + KÚ</t>
  </si>
  <si>
    <t>7,6+7,6</t>
  </si>
  <si>
    <t>25,5+27,9</t>
  </si>
  <si>
    <t>8,9+8,5</t>
  </si>
  <si>
    <t>31,1+26,8</t>
  </si>
  <si>
    <t>7,0+7,0</t>
  </si>
  <si>
    <t>lokální opravy - odhad množství</t>
  </si>
  <si>
    <t>500,0</t>
  </si>
  <si>
    <t>17</t>
  </si>
  <si>
    <t>938909111</t>
  </si>
  <si>
    <t>Čištění vozovek metením bláta, prachu nebo hlinitého nánosu s odklizením na hromady na vzdálenost do 20 m nebo naložením na dopravní prostředek strojně povrchu podkladu nebo krytu štěrkového</t>
  </si>
  <si>
    <t>-236712804</t>
  </si>
  <si>
    <t>https://podminky.urs.cz/item/CS_URS_2024_01/938909111</t>
  </si>
  <si>
    <t>před provedením odborné prohlídky</t>
  </si>
  <si>
    <t>9887,5</t>
  </si>
  <si>
    <t>18</t>
  </si>
  <si>
    <t>966005311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</si>
  <si>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</t>
  </si>
  <si>
    <t>1546678093</t>
  </si>
  <si>
    <t>https://podminky.urs.cz/item/CS_URS_2024_01/966005311</t>
  </si>
  <si>
    <t>132,0+32,0</t>
  </si>
  <si>
    <t>19</t>
  </si>
  <si>
    <t>966008211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</si>
  <si>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</si>
  <si>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550700858</t>
  </si>
  <si>
    <t>https://podminky.urs.cz/item/CS_URS_2024_01/966008211</t>
  </si>
  <si>
    <t>žlábky u klenutého propustku</t>
  </si>
  <si>
    <t>2*8,0</t>
  </si>
  <si>
    <t>20</t>
  </si>
  <si>
    <t>966008212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</si>
  <si>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</si>
  <si>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1824412205</t>
  </si>
  <si>
    <t>https://podminky.urs.cz/item/CS_URS_2024_01/966008212</t>
  </si>
  <si>
    <t>kaskádový příkop</t>
  </si>
  <si>
    <t>16,2</t>
  </si>
  <si>
    <t>997</t>
  </si>
  <si>
    <t>Přesun sutě</t>
  </si>
  <si>
    <t>997013501</t>
  </si>
  <si>
    <t>Odvoz suti a vybouraných hmot na skládku nebo meziskládku se složením, na vzdálenost do 1 km</t>
  </si>
  <si>
    <t>1548370004</t>
  </si>
  <si>
    <t>https://podminky.urs.cz/item/CS_URS_2024_01/997013501</t>
  </si>
  <si>
    <t>odvoz odpadů na recyklační skládku</t>
  </si>
  <si>
    <t>9,67+143,369+197,75</t>
  </si>
  <si>
    <t>odvoz vybouraných svodidel</t>
  </si>
  <si>
    <t>6,888</t>
  </si>
  <si>
    <t>odvoz odfrézovaného materiálu na skládku zhotovitele, který jej odkoupí</t>
  </si>
  <si>
    <t>(1381,725+113,706+4,12)-317,801</t>
  </si>
  <si>
    <t>odvoz odfrézovaného materiálu na mezideponii pro zpevnění krajnic</t>
  </si>
  <si>
    <t>317,801</t>
  </si>
  <si>
    <t>22</t>
  </si>
  <si>
    <t>997013509</t>
  </si>
  <si>
    <t>Odvoz suti a vybouraných hmot na skládku nebo meziskládku se složením, na vzdálenost Příplatek k ceně za každý další započatý 1 km přes 1 km</t>
  </si>
  <si>
    <t>-369935939</t>
  </si>
  <si>
    <t>https://podminky.urs.cz/item/CS_URS_2024_01/997013509</t>
  </si>
  <si>
    <t>1539,427*11 'Přepočtené koeficientem množství</t>
  </si>
  <si>
    <t>23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</si>
  <si>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</si>
  <si>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</si>
  <si>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-1127299354</t>
  </si>
  <si>
    <t>https://podminky.urs.cz/item/CS_URS_2024_01/997013869</t>
  </si>
  <si>
    <t>5,67+4,0</t>
  </si>
  <si>
    <t>24</t>
  </si>
  <si>
    <t>997013873</t>
  </si>
  <si>
    <t>2031038128</t>
  </si>
  <si>
    <t>https://podminky.urs.cz/item/CS_URS_2024_01/997013873</t>
  </si>
  <si>
    <t>podkladní vrstvy</t>
  </si>
  <si>
    <t>143,369</t>
  </si>
  <si>
    <t>25</t>
  </si>
  <si>
    <t>997013875</t>
  </si>
  <si>
    <t>Poplatek za uložení stavebního odpadu na recyklační skládce (skládkovné) asfaltového bez obsahu dehtu zatříděného do Katalogu odpadů pod kódem 17 03 02</t>
  </si>
  <si>
    <t>1752886861</t>
  </si>
  <si>
    <t>https://podminky.urs.cz/item/CS_URS_2024_01/997013875</t>
  </si>
  <si>
    <t>čištění komunikace</t>
  </si>
  <si>
    <t>197,750</t>
  </si>
  <si>
    <t>998</t>
  </si>
  <si>
    <t>Přesun hmot</t>
  </si>
  <si>
    <t>26</t>
  </si>
  <si>
    <t>998225111</t>
  </si>
  <si>
    <t>Přesun hmot pro komunikace s krytem z kameniva, monolitickým betonovým nebo živičným dopravní vzdálenost do 200 m jakékoliv délky objektu</t>
  </si>
  <si>
    <t>966250291</t>
  </si>
  <si>
    <t>https://podminky.urs.cz/item/CS_URS_2024_01/998225111</t>
  </si>
  <si>
    <t>02 - SO 100 - Stavební objekty</t>
  </si>
  <si>
    <t>01 - SO 100 - Větev A - oprava povrchu vozovky II/ 230 , S 6,7/90 a součásti dl. 1.442 m</t>
  </si>
  <si>
    <t xml:space="preserve">    18 - Zemní práce - povrchové úpravy terénu</t>
  </si>
  <si>
    <t xml:space="preserve">    4 - Vodorovné konstrukce</t>
  </si>
  <si>
    <t>122251102</t>
  </si>
  <si>
    <t>Odkopávky a prokopávky nezapažené strojně v hornině třídy těžitelnosti I skupiny 3 přes 20 do 50 m3</t>
  </si>
  <si>
    <t>546865913</t>
  </si>
  <si>
    <t>https://podminky.urs.cz/item/CS_URS_2024_01/122251102</t>
  </si>
  <si>
    <t>prokopání příkopů - odhad 1m3/1m</t>
  </si>
  <si>
    <t>7,9+8,6+11,5+8,0+5,6+6,2+14,4</t>
  </si>
  <si>
    <t>sanace propadlých krajnic - odhad 20% z plochy krajnic</t>
  </si>
  <si>
    <t>0,2*1471,3*0,5</t>
  </si>
  <si>
    <t>132251101</t>
  </si>
  <si>
    <t>Hloubení nezapažených rýh šířky do 800 mm strojně s urovnáním dna do předepsaného profilu a spádu v hornině třídy těžitelnosti I skupiny 3 do 20 m3</t>
  </si>
  <si>
    <t>-334127345</t>
  </si>
  <si>
    <t>https://podminky.urs.cz/item/CS_URS_2024_01/132251101</t>
  </si>
  <si>
    <t>0,75*0,5*16,2</t>
  </si>
  <si>
    <t>2*0,3*0,3*8,0</t>
  </si>
  <si>
    <t>132251253</t>
  </si>
  <si>
    <t>Hloubení nezapažených rýh šířky přes 800 do 2 000 mm strojně s urovnáním dna do předepsaného profilu a spádu v hornině třídy těžitelnosti I skupiny 3 přes 50 do 100 m3</t>
  </si>
  <si>
    <t>953447984</t>
  </si>
  <si>
    <t>https://podminky.urs.cz/item/CS_URS_2024_01/132251253</t>
  </si>
  <si>
    <t>rigol</t>
  </si>
  <si>
    <t>1,4*0,5*123,5</t>
  </si>
  <si>
    <t>1999625291</t>
  </si>
  <si>
    <t>zeminy na skládku za poplatek</t>
  </si>
  <si>
    <t>209,33+7,515+86,45</t>
  </si>
  <si>
    <t>1647788173</t>
  </si>
  <si>
    <t>303,295</t>
  </si>
  <si>
    <t>303,295*11 'Přepočtené koeficientem množství</t>
  </si>
  <si>
    <t>1621086276</t>
  </si>
  <si>
    <t>303,295*1,85</t>
  </si>
  <si>
    <t>181152302</t>
  </si>
  <si>
    <t>Úprava pláně na stavbách silnic a dálnic strojně v zářezech mimo skalních se zhutněním</t>
  </si>
  <si>
    <t>1622939738</t>
  </si>
  <si>
    <t>https://podminky.urs.cz/item/CS_URS_2024_01/181152302</t>
  </si>
  <si>
    <t>294,26+10181,76+1471,3+4,8+124,0</t>
  </si>
  <si>
    <t>Zemní práce - povrchové úpravy terénu</t>
  </si>
  <si>
    <t>181411132</t>
  </si>
  <si>
    <t>Založení trávníku na půdě předem připravené plochy do 1000 m2 výsevem včetně utažení parkového na svahu přes 1:5 do 1:2</t>
  </si>
  <si>
    <t>-2066815886</t>
  </si>
  <si>
    <t>https://podminky.urs.cz/item/CS_URS_2024_01/181411132</t>
  </si>
  <si>
    <t>M</t>
  </si>
  <si>
    <t>00572474</t>
  </si>
  <si>
    <t>osivo směs travní krajinná-svahová</t>
  </si>
  <si>
    <t>kg</t>
  </si>
  <si>
    <t>527202744</t>
  </si>
  <si>
    <t>3580,735*0,04</t>
  </si>
  <si>
    <t>182151111</t>
  </si>
  <si>
    <t>Svahování trvalých svahů do projektovaných profilů strojně s potřebným přemístěním výkopku při svahování v zářezech v hornině třídy těžitelnosti I, skupiny 1 až 3</t>
  </si>
  <si>
    <t>-273981693</t>
  </si>
  <si>
    <t>https://podminky.urs.cz/item/CS_URS_2024_01/182151111</t>
  </si>
  <si>
    <t>úprava/přehrnutí příkopů</t>
  </si>
  <si>
    <t>2903,035</t>
  </si>
  <si>
    <t>29,1+8,3+27,0+20,5+8,8+56,0+0,4+66,2+13,9+1,2+12,8+24,1+0,9+7,9+5,2+10,8+8,8+30,6+116,8+4,5+20,2+25,2+1,8+2,4+2,7+1,2+2,4+2,3+1,9+6,9+2,0+2,1+6,6+36,3</t>
  </si>
  <si>
    <t>7,6+11,6+2,3+20,5+22,2+45,7</t>
  </si>
  <si>
    <t>Vodorovné konstrukce</t>
  </si>
  <si>
    <t>451317777</t>
  </si>
  <si>
    <t>Podklad nebo lože pod dlažbu (přídlažbu) v ploše vodorovné nebo ve sklonu do 1:5, tloušťky od 50 do 100 mm z betonu prostého</t>
  </si>
  <si>
    <t>632617408</t>
  </si>
  <si>
    <t>https://podminky.urs.cz/item/CS_URS_2024_01/451317777</t>
  </si>
  <si>
    <t>1,3*123,5</t>
  </si>
  <si>
    <t>2*0,3*8,0</t>
  </si>
  <si>
    <t>451319777</t>
  </si>
  <si>
    <t>Podklad nebo lože pod dlažbu (přídlažbu) Příplatek k cenám za každých dalších i započatých 10 mm tloušťky podkladu nebo lože z betonu prostého</t>
  </si>
  <si>
    <t>747078836</t>
  </si>
  <si>
    <t>https://podminky.urs.cz/item/CS_URS_2024_01/451319777</t>
  </si>
  <si>
    <t>5*165,35</t>
  </si>
  <si>
    <t>451577777</t>
  </si>
  <si>
    <t>Podklad nebo lože pod dlažbu (přídlažbu) v ploše vodorovné nebo ve sklonu do 1:5, tloušťky od 30 do 100 mm z kameniva těženého</t>
  </si>
  <si>
    <t>-1182054506</t>
  </si>
  <si>
    <t>https://podminky.urs.cz/item/CS_URS_2024_01/451577777</t>
  </si>
  <si>
    <t>1,4*123,5</t>
  </si>
  <si>
    <t>0,75*16,2</t>
  </si>
  <si>
    <t>451579777</t>
  </si>
  <si>
    <t>Podklad nebo lože pod dlažbu (přídlažbu) Příplatek k cenám za každých dalších i započatých 10 mm tloušťky podkladu nebo lože z kameniva těženého</t>
  </si>
  <si>
    <t>-850576374</t>
  </si>
  <si>
    <t>https://podminky.urs.cz/item/CS_URS_2024_01/451579777</t>
  </si>
  <si>
    <t>5*172,9</t>
  </si>
  <si>
    <t>5*12,15</t>
  </si>
  <si>
    <t>5*4,8</t>
  </si>
  <si>
    <t>564861111</t>
  </si>
  <si>
    <t>Podklad ze štěrkodrti ŠD s rozprostřením a zhutněním plochy přes 100 m2, po zhutnění tl. 200 mm</t>
  </si>
  <si>
    <t>-1119252963</t>
  </si>
  <si>
    <t>https://podminky.urs.cz/item/CS_URS_2024_01/564861111</t>
  </si>
  <si>
    <t>0,2*1471,3</t>
  </si>
  <si>
    <t>1591398872</t>
  </si>
  <si>
    <t>565135111</t>
  </si>
  <si>
    <t>Asfaltový beton vrstva podkladní ACP 16 (obalované kamenivo střednězrnné - OKS) s rozprostřením a zhutněním v pruhu šířky přes 1,5 do 3 m, po zhutnění tl. 50 mm</t>
  </si>
  <si>
    <t>-985075718</t>
  </si>
  <si>
    <t>https://podminky.urs.cz/item/CS_URS_2024_01/565135111</t>
  </si>
  <si>
    <t>komunikace</t>
  </si>
  <si>
    <t>sanace ulámaných okrajů vozovky - odhad 20% z plochy krajnic</t>
  </si>
  <si>
    <t>566301111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</si>
  <si>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0,04 do 0,06 m3/m2</t>
  </si>
  <si>
    <t>-865472396</t>
  </si>
  <si>
    <t>https://podminky.urs.cz/item/CS_URS_2024_01/566301111</t>
  </si>
  <si>
    <t>dorovnání komunikace např. dle příčného řezu č. 32, 5% z nové plochy</t>
  </si>
  <si>
    <t>569931132</t>
  </si>
  <si>
    <t>Zpevnění krajnic nebo komunikací pro pěší s rozprostřením a zhutněním, po zhutnění asfaltovým recyklátem tl. 100 mm</t>
  </si>
  <si>
    <t>-566995195</t>
  </si>
  <si>
    <t>https://podminky.urs.cz/item/CS_URS_2024_01/569931132</t>
  </si>
  <si>
    <t>zpevnění krajnic materiálem z předmětné stavby</t>
  </si>
  <si>
    <t>7,5+109,7+8,2+397,7+422,7+77,4+279,5+166,5+2,1</t>
  </si>
  <si>
    <t>573231106</t>
  </si>
  <si>
    <t>Postřik spojovací PS bez posypu kamenivem ze silniční emulze, v množství 0,30 kg/m2</t>
  </si>
  <si>
    <t>2129761111</t>
  </si>
  <si>
    <t>https://podminky.urs.cz/item/CS_URS_2024_01/573231106</t>
  </si>
  <si>
    <t>573231107</t>
  </si>
  <si>
    <t>Postřik spojovací PS bez posypu kamenivem ze silniční emulze, v množství 0,40 kg/m2</t>
  </si>
  <si>
    <t>-471810590</t>
  </si>
  <si>
    <t>https://podminky.urs.cz/item/CS_URS_2024_01/573231107</t>
  </si>
  <si>
    <t>2*9887,5</t>
  </si>
  <si>
    <t>577134131</t>
  </si>
  <si>
    <t>Asfaltový beton vrstva obrusná ACO 11 (ABS) s rozprostřením a se zhutněním z modifikovaného asfaltu v pruhu šířky přes do 1,5 do 3 m, po zhutnění tl. 40 mm</t>
  </si>
  <si>
    <t>-988703202</t>
  </si>
  <si>
    <t>https://podminky.urs.cz/item/CS_URS_2024_01/577134131</t>
  </si>
  <si>
    <t>577155132</t>
  </si>
  <si>
    <t>Asfaltový beton vrstva ložní ACL 16 (ABH) s rozprostřením a zhutněním z modifikovaného asfaltu v pruhu šířky přes 1,5 do 3 m, po zhutnění tl. 60 mm</t>
  </si>
  <si>
    <t>1876221767</t>
  </si>
  <si>
    <t>https://podminky.urs.cz/item/CS_URS_2024_01/577155132</t>
  </si>
  <si>
    <t>591241111</t>
  </si>
  <si>
    <t>Kladení dlažby z kostek s provedením lože do tl. 50 mm, s vyplněním spár, s dvojím beraněním a se smetením přebytečného materiálu na krajnici drobných z kamene, do lože z cementové malty</t>
  </si>
  <si>
    <t>984360533</t>
  </si>
  <si>
    <t>https://podminky.urs.cz/item/CS_URS_2024_01/591241111</t>
  </si>
  <si>
    <t>58381007</t>
  </si>
  <si>
    <t>kostka štípaná dlažební žula drobná 8/10</t>
  </si>
  <si>
    <t>-390611722</t>
  </si>
  <si>
    <t>4,8*1,1</t>
  </si>
  <si>
    <t>597661111</t>
  </si>
  <si>
    <t>Rigol dlážděný do lože z betonu prostého tl. 100 mm, s vyplněním a zatřením spár cementovou maltou z dlažebních kostek drobných</t>
  </si>
  <si>
    <t>-1018900337</t>
  </si>
  <si>
    <t>https://podminky.urs.cz/item/CS_URS_2024_01/597661111</t>
  </si>
  <si>
    <t xml:space="preserve">rigol </t>
  </si>
  <si>
    <t>124,0</t>
  </si>
  <si>
    <t>27</t>
  </si>
  <si>
    <t>911331145</t>
  </si>
  <si>
    <t>Silniční svodidlo ocelové se zaberaněním sloupků jednostranné úroveň zádržnosti H2 vzdálenosti sloupků přes 2 do 4 m</t>
  </si>
  <si>
    <t>-733713516</t>
  </si>
  <si>
    <t>https://podminky.urs.cz/item/CS_URS_2024_01/911331145</t>
  </si>
  <si>
    <t>127,0+66,0</t>
  </si>
  <si>
    <t>28</t>
  </si>
  <si>
    <t>-242603955</t>
  </si>
  <si>
    <t>rigol/komunikace</t>
  </si>
  <si>
    <t>most - beton/komunikace</t>
  </si>
  <si>
    <t>2*6,0</t>
  </si>
  <si>
    <t>propustek - beton/komunikace</t>
  </si>
  <si>
    <t>hospodářský sjezd</t>
  </si>
  <si>
    <t>6,0</t>
  </si>
  <si>
    <t>2*8,0+4*0,3</t>
  </si>
  <si>
    <t>29</t>
  </si>
  <si>
    <t>919731121</t>
  </si>
  <si>
    <t>Zarovnání styčné plochy podkladu nebo krytu podél vybourané části komunikace nebo zpevněné plochy živičné tl. do 50 mm</t>
  </si>
  <si>
    <t>1200538105</t>
  </si>
  <si>
    <t>https://podminky.urs.cz/item/CS_URS_2024_01/919731121</t>
  </si>
  <si>
    <t>30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</si>
  <si>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</si>
  <si>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</si>
  <si>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-1539886339</t>
  </si>
  <si>
    <t>https://podminky.urs.cz/item/CS_URS_2024_01/935112211</t>
  </si>
  <si>
    <t>13,2+3,0</t>
  </si>
  <si>
    <t>31</t>
  </si>
  <si>
    <t>59227003</t>
  </si>
  <si>
    <t>žlabovka příkopová betonová s lomenými stěnami 330x570x140mm</t>
  </si>
  <si>
    <t>1506596997</t>
  </si>
  <si>
    <t>16,2*1,2</t>
  </si>
  <si>
    <t>32</t>
  </si>
  <si>
    <t>-1834360715</t>
  </si>
  <si>
    <t>33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</si>
  <si>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</si>
  <si>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</si>
  <si>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-1047375053</t>
  </si>
  <si>
    <t>https://podminky.urs.cz/item/CS_URS_2024_01/938909611</t>
  </si>
  <si>
    <t>34</t>
  </si>
  <si>
    <t>-1753469288</t>
  </si>
  <si>
    <t>35</t>
  </si>
  <si>
    <t>-223473266</t>
  </si>
  <si>
    <t>383,134</t>
  </si>
  <si>
    <t>383,134*11 'Přepočtené koeficientem množství</t>
  </si>
  <si>
    <t>36</t>
  </si>
  <si>
    <t>939121821</t>
  </si>
  <si>
    <t>197,75</t>
  </si>
  <si>
    <t>185,384</t>
  </si>
  <si>
    <t>37</t>
  </si>
  <si>
    <t>-1615178193</t>
  </si>
  <si>
    <t>02 - SO 102 - Oprava propustku Ø 600 v km 0,165</t>
  </si>
  <si>
    <t xml:space="preserve">    2 - Zakládání</t>
  </si>
  <si>
    <t xml:space="preserve">    81 - Potrubí z trub betonových</t>
  </si>
  <si>
    <t xml:space="preserve">    89 - Ostatní konstrukce</t>
  </si>
  <si>
    <t xml:space="preserve">    91 - Doplňující konstrukce a práce pozemních komunikací, letišť a ploch</t>
  </si>
  <si>
    <t>113107224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</si>
  <si>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</si>
  <si>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1806643505</t>
  </si>
  <si>
    <t>https://podminky.urs.cz/item/CS_URS_2024_01/113107224</t>
  </si>
  <si>
    <t xml:space="preserve">odstanění podkladních vrstev </t>
  </si>
  <si>
    <t>2,0*10,6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</si>
  <si>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</si>
  <si>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</si>
  <si>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-1189242658</t>
  </si>
  <si>
    <t>https://podminky.urs.cz/item/CS_URS_2024_01/113107342</t>
  </si>
  <si>
    <t>1513390497</t>
  </si>
  <si>
    <t>pasy na výtoku a nátoku</t>
  </si>
  <si>
    <t>2*1,05*0,5*0,4</t>
  </si>
  <si>
    <t>132251251</t>
  </si>
  <si>
    <t>Hloubení nezapažených rýh šířky přes 800 do 2 000 mm strojně s urovnáním dna do předepsaného profilu a spádu v hornině třídy těžitelnosti I skupiny 3 do 20 m3</t>
  </si>
  <si>
    <t>150843173</t>
  </si>
  <si>
    <t>https://podminky.urs.cz/item/CS_URS_2024_01/132251251</t>
  </si>
  <si>
    <t>16,553*1,1*1,05</t>
  </si>
  <si>
    <t>1549350668</t>
  </si>
  <si>
    <t>odvoz zeminy na recyklační skládku</t>
  </si>
  <si>
    <t>0,42+19,119</t>
  </si>
  <si>
    <t>-18163145</t>
  </si>
  <si>
    <t>19,539</t>
  </si>
  <si>
    <t>19,539*11 'Přepočtené koeficientem množství</t>
  </si>
  <si>
    <t>-1720178848</t>
  </si>
  <si>
    <t>19,539*1,85</t>
  </si>
  <si>
    <t>174151101</t>
  </si>
  <si>
    <t>Zásyp sypaninou z jakékoliv horniny strojně s uložením výkopku ve vrstvách se zhutněním jam, šachet, rýh nebo kolem objektů v těchto vykopávkách</t>
  </si>
  <si>
    <t>-183924931</t>
  </si>
  <si>
    <t>https://podminky.urs.cz/item/CS_URS_2024_01/174151101</t>
  </si>
  <si>
    <t>zásyp nad potrubím</t>
  </si>
  <si>
    <t>2,0*12,8*0,3</t>
  </si>
  <si>
    <t>58344171</t>
  </si>
  <si>
    <t>štěrkodrť frakce 0/32</t>
  </si>
  <si>
    <t>-418049262</t>
  </si>
  <si>
    <t>7,68*1,85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</si>
  <si>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</si>
  <si>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</si>
  <si>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1706142822</t>
  </si>
  <si>
    <t>https://podminky.urs.cz/item/CS_URS_2024_01/175151101</t>
  </si>
  <si>
    <t>obsyp obetonovaného potrubí</t>
  </si>
  <si>
    <t>15,1*2*1,1*0,3</t>
  </si>
  <si>
    <t>58344197</t>
  </si>
  <si>
    <t>štěrkodrť frakce 0/63</t>
  </si>
  <si>
    <t>-1006404343</t>
  </si>
  <si>
    <t>9,966*1,85</t>
  </si>
  <si>
    <t>506991440</t>
  </si>
  <si>
    <t>2,0*12,8</t>
  </si>
  <si>
    <t>1,05*16,553</t>
  </si>
  <si>
    <t>181351003</t>
  </si>
  <si>
    <t>Rozprostření a urovnání ornice v rovině nebo ve svahu sklonu do 1:5 strojně při souvislé ploše do 100 m2, tl. vrstvy do 200 mm</t>
  </si>
  <si>
    <t>-445360862</t>
  </si>
  <si>
    <t>https://podminky.urs.cz/item/CS_URS_2024_01/181351003</t>
  </si>
  <si>
    <t>okolo čela propustku</t>
  </si>
  <si>
    <t>4*2,0*2,0</t>
  </si>
  <si>
    <t>1616624540</t>
  </si>
  <si>
    <t>1719600119</t>
  </si>
  <si>
    <t>16,0*0,04</t>
  </si>
  <si>
    <t>-179865268</t>
  </si>
  <si>
    <t>184813511</t>
  </si>
  <si>
    <t>Chemické odplevelení půdy před založením kultury, trávníku nebo zpevněných ploch ručně o jakékoli výměře postřikem na široko v rovině nebo na svahu do 1:5</t>
  </si>
  <si>
    <t>1246827017</t>
  </si>
  <si>
    <t>https://podminky.urs.cz/item/CS_URS_2024_01/184813511</t>
  </si>
  <si>
    <t>Zakládání</t>
  </si>
  <si>
    <t>271572211</t>
  </si>
  <si>
    <t>Podsyp pod základové konstrukce se zhutněním a urovnáním povrchu ze štěrkopísku netříděného</t>
  </si>
  <si>
    <t>1285014104</t>
  </si>
  <si>
    <t>https://podminky.urs.cz/item/CS_URS_2024_01/271572211</t>
  </si>
  <si>
    <t>pasy + dno výkopu</t>
  </si>
  <si>
    <t>16,553*1,05*0,15</t>
  </si>
  <si>
    <t>452312171</t>
  </si>
  <si>
    <t>Podkladní a zajišťovací konstrukce z betonu prostého v otevřeném výkopu bez zvýšených nároků na prostředí sedlové lože pod potrubí z betonu tř. C 30/37</t>
  </si>
  <si>
    <t>66267859</t>
  </si>
  <si>
    <t>https://podminky.urs.cz/item/CS_URS_2024_01/452312171</t>
  </si>
  <si>
    <t>dno výkopu</t>
  </si>
  <si>
    <t>1,05*0,15*16,553</t>
  </si>
  <si>
    <t>pasy</t>
  </si>
  <si>
    <t>2*1,05*0,35*0,4</t>
  </si>
  <si>
    <t>565141111</t>
  </si>
  <si>
    <t>Vyrovnání povrchu dosavadních podkladů s rozprostřením hmot a zhutněním obalovaným kamenivem ACP (OK) tl. 60 mm</t>
  </si>
  <si>
    <t>-591228510</t>
  </si>
  <si>
    <t>https://podminky.urs.cz/item/CS_URS_2024_01/565141111</t>
  </si>
  <si>
    <t>dorovnání na úroveň stávající komunikace</t>
  </si>
  <si>
    <t>20,4</t>
  </si>
  <si>
    <t>81</t>
  </si>
  <si>
    <t>Potrubí z trub betonových</t>
  </si>
  <si>
    <t>810441811</t>
  </si>
  <si>
    <t>Bourání stávajícího potrubí z betonu v otevřeném výkopu DN přes 400 do 600</t>
  </si>
  <si>
    <t>507159881</t>
  </si>
  <si>
    <t>https://podminky.urs.cz/item/CS_URS_2024_01/810441811</t>
  </si>
  <si>
    <t>89</t>
  </si>
  <si>
    <t>Ostatní konstrukce</t>
  </si>
  <si>
    <t>899623181</t>
  </si>
  <si>
    <t>Obetonování potrubí nebo zdiva stok betonem prostým v otevřeném výkopu, betonem tř. C 30/37</t>
  </si>
  <si>
    <t>1067597864</t>
  </si>
  <si>
    <t>https://podminky.urs.cz/item/CS_URS_2024_01/899623181</t>
  </si>
  <si>
    <t>beton pod balenou</t>
  </si>
  <si>
    <t>20,4*0,2</t>
  </si>
  <si>
    <t>okolo potrubí</t>
  </si>
  <si>
    <t>16,553*0,21*(2*0,78+0,63)</t>
  </si>
  <si>
    <t>899643121</t>
  </si>
  <si>
    <t>Bednění pro obetonování potrubí v otevřeném výkopu zřízení</t>
  </si>
  <si>
    <t>-1487786127</t>
  </si>
  <si>
    <t>https://podminky.urs.cz/item/CS_URS_2024_01/899643121</t>
  </si>
  <si>
    <t>podél potrubí</t>
  </si>
  <si>
    <t>16,553*(2*0,78)</t>
  </si>
  <si>
    <t>čela potrubí</t>
  </si>
  <si>
    <t>2*0,15*(2*0,78+0,63)</t>
  </si>
  <si>
    <t>899643122</t>
  </si>
  <si>
    <t>Bednění pro obetonování potrubí v otevřeném výkopu odstranění</t>
  </si>
  <si>
    <t>-530605789</t>
  </si>
  <si>
    <t>https://podminky.urs.cz/item/CS_URS_2024_01/899643122</t>
  </si>
  <si>
    <t>915253261</t>
  </si>
  <si>
    <t xml:space="preserve">řezání stávajících podkladních vrstev </t>
  </si>
  <si>
    <t>2*10,6</t>
  </si>
  <si>
    <t>91</t>
  </si>
  <si>
    <t>Doplňující konstrukce a práce pozemních komunikací, letišť a ploch</t>
  </si>
  <si>
    <t>919441221</t>
  </si>
  <si>
    <t>Čelo propustku včetně římsy ze zdiva z lomového kamene, pro propustek z trub DN 600 až 800 mm</t>
  </si>
  <si>
    <t>kus</t>
  </si>
  <si>
    <t>-143713987</t>
  </si>
  <si>
    <t>https://podminky.urs.cz/item/CS_URS_2024_01/919441221</t>
  </si>
  <si>
    <t>919551114</t>
  </si>
  <si>
    <t>Zřízení propustku z trub plastových polyetylenových rýhovaných se spojkami nebo s hrdlem DN 600 mm</t>
  </si>
  <si>
    <t>-285964187</t>
  </si>
  <si>
    <t>https://podminky.urs.cz/item/CS_URS_2024_01/919551114</t>
  </si>
  <si>
    <t>28614490</t>
  </si>
  <si>
    <t>trubka kanalizační PE-HD/PP korugovaná DN 600x6000mm SN16</t>
  </si>
  <si>
    <t>583802966</t>
  </si>
  <si>
    <t>-2060108830</t>
  </si>
  <si>
    <t>-1204831572</t>
  </si>
  <si>
    <t>27,32</t>
  </si>
  <si>
    <t>27,32*11 'Přepočtené koeficientem množství</t>
  </si>
  <si>
    <t>997013861</t>
  </si>
  <si>
    <t>Poplatek za uložení stavebního odpadu na recyklační skládce (skládkovné) z prostého betonu zatříděného do Katalogu odpadů pod kódem 17 01 01</t>
  </si>
  <si>
    <t>1330818707</t>
  </si>
  <si>
    <t>https://podminky.urs.cz/item/CS_URS_2024_01/997013861</t>
  </si>
  <si>
    <t>1981562237</t>
  </si>
  <si>
    <t>odvoz podkladů na recyklační skládku</t>
  </si>
  <si>
    <t>12,296</t>
  </si>
  <si>
    <t>-371066516</t>
  </si>
  <si>
    <t>4,664</t>
  </si>
  <si>
    <t>-1382581159</t>
  </si>
  <si>
    <t>03 - Hospodářské sjezdy s propustkem</t>
  </si>
  <si>
    <t xml:space="preserve">    87 - Potrubí z trub plastických a skleněných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</si>
  <si>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</si>
  <si>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</si>
  <si>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1793875839</t>
  </si>
  <si>
    <t>https://podminky.urs.cz/item/CS_URS_2024_01/113107323</t>
  </si>
  <si>
    <t>stávající hospodářské sjezdy</t>
  </si>
  <si>
    <t>27,3+30,0+30,0</t>
  </si>
  <si>
    <t>2099804753</t>
  </si>
  <si>
    <t>stávající hospodářský sjezd</t>
  </si>
  <si>
    <t>30,0+30,0</t>
  </si>
  <si>
    <t>122251101</t>
  </si>
  <si>
    <t>Odkopávky a prokopávky nezapažené strojně v hornině třídy těžitelnosti I skupiny 3 do 20 m3</t>
  </si>
  <si>
    <t>630623967</t>
  </si>
  <si>
    <t>https://podminky.urs.cz/item/CS_URS_2024_01/122251101</t>
  </si>
  <si>
    <t>0,3*30,0</t>
  </si>
  <si>
    <t>129951121</t>
  </si>
  <si>
    <t>Bourání konstrukcí v odkopávkách a prokopávkách strojně s přemístěním suti na hromady na vzdálenost do 20 m nebo s naložením na dopravní prostředek z betonu prostého neprokládaného</t>
  </si>
  <si>
    <t>-501577925</t>
  </si>
  <si>
    <t>https://podminky.urs.cz/item/CS_URS_2024_01/129951121</t>
  </si>
  <si>
    <t>betonová čela HS v km 1,050 L</t>
  </si>
  <si>
    <t>2*0,25*2,0*2,0</t>
  </si>
  <si>
    <t>-1315220097</t>
  </si>
  <si>
    <t>(4*2)*0,75*0,5*0,3</t>
  </si>
  <si>
    <t>631822997</t>
  </si>
  <si>
    <t>0,9*0,85*(13,3+12,0+12,0+13,0)</t>
  </si>
  <si>
    <t>-3,14*0,2*0,2*(13,3+12,0+12,0+13,0)</t>
  </si>
  <si>
    <t>1211538376</t>
  </si>
  <si>
    <t>9,0+0,9+32,162</t>
  </si>
  <si>
    <t>-1020213216</t>
  </si>
  <si>
    <t>42,062</t>
  </si>
  <si>
    <t>42,062*11 'Přepočtené koeficientem množství</t>
  </si>
  <si>
    <t>-515953453</t>
  </si>
  <si>
    <t>42,062*1,85</t>
  </si>
  <si>
    <t>9221660</t>
  </si>
  <si>
    <t>2*(0,6*0,2/2)*(13,3+12,0+12,0+13,0)</t>
  </si>
  <si>
    <t>-1495106513</t>
  </si>
  <si>
    <t>6,036*1,85</t>
  </si>
  <si>
    <t>2005788293</t>
  </si>
  <si>
    <t>27,3+30,0+30,0+30,0</t>
  </si>
  <si>
    <t>1625351348</t>
  </si>
  <si>
    <t>2*4*2,0*2,0</t>
  </si>
  <si>
    <t>-428707694</t>
  </si>
  <si>
    <t>-1919490216</t>
  </si>
  <si>
    <t>32,0*0,04</t>
  </si>
  <si>
    <t>539444294</t>
  </si>
  <si>
    <t>-692384491</t>
  </si>
  <si>
    <t>715319896</t>
  </si>
  <si>
    <t>0,75*0,15*(13,3+12,0+12,0+13,0)</t>
  </si>
  <si>
    <t>452312151</t>
  </si>
  <si>
    <t>Podkladní a zajišťovací konstrukce z betonu prostého v otevřeném výkopu bez zvýšených nároků na prostředí sedlové lože pod potrubí z betonu tř. C 20/25</t>
  </si>
  <si>
    <t>1436830102</t>
  </si>
  <si>
    <t>https://podminky.urs.cz/item/CS_URS_2024_01/452312151</t>
  </si>
  <si>
    <t>564871016</t>
  </si>
  <si>
    <t>Podklad ze štěrkodrti ŠD s rozprostřením a zhutněním plochy jednotlivě do 100 m2, po zhutnění tl. 300 mm</t>
  </si>
  <si>
    <t>1558213364</t>
  </si>
  <si>
    <t>https://podminky.urs.cz/item/CS_URS_2024_01/564871016</t>
  </si>
  <si>
    <t>-1701966707</t>
  </si>
  <si>
    <t>30,0</t>
  </si>
  <si>
    <t>2052056883</t>
  </si>
  <si>
    <t>-862416924</t>
  </si>
  <si>
    <t>2*30,0</t>
  </si>
  <si>
    <t>-167031491</t>
  </si>
  <si>
    <t>-1408567469</t>
  </si>
  <si>
    <t>810391811</t>
  </si>
  <si>
    <t>Bourání stávajícího potrubí z betonu v otevřeném výkopu DN přes 200 do 400</t>
  </si>
  <si>
    <t>-24683557</t>
  </si>
  <si>
    <t>https://podminky.urs.cz/item/CS_URS_2024_01/810391811</t>
  </si>
  <si>
    <t>13,3+12,0+12,0+13,0</t>
  </si>
  <si>
    <t>87</t>
  </si>
  <si>
    <t>Potrubí z trub plastických a skleněných</t>
  </si>
  <si>
    <t>871390430</t>
  </si>
  <si>
    <t>Montáž kanalizačního potrubí z polypropylenu PP korugovaného nebo žebrovaného SN 16 DN 400</t>
  </si>
  <si>
    <t>-140437968</t>
  </si>
  <si>
    <t>https://podminky.urs.cz/item/CS_URS_2024_01/871390430</t>
  </si>
  <si>
    <t>28617279</t>
  </si>
  <si>
    <t>trubka kanalizační PP korugovaná DN 400x6000mm SN16</t>
  </si>
  <si>
    <t>721331487</t>
  </si>
  <si>
    <t>899623161</t>
  </si>
  <si>
    <t>Obetonování potrubí nebo zdiva stok betonem prostým v otevřeném výkopu, betonem tř. C 20/25</t>
  </si>
  <si>
    <t>-1959350581</t>
  </si>
  <si>
    <t>https://podminky.urs.cz/item/CS_URS_2024_01/899623161</t>
  </si>
  <si>
    <t>0,15*(2*0,55+0,4)*(50,3)</t>
  </si>
  <si>
    <t>1444547688</t>
  </si>
  <si>
    <t>2*0,58*(50,3)</t>
  </si>
  <si>
    <t>2*4*0,15*(2*0,55+0,4)</t>
  </si>
  <si>
    <t>1110754936</t>
  </si>
  <si>
    <t>938902462</t>
  </si>
  <si>
    <t>Čištění propustků s odstraněním travnatého porostu nebo nánosu, s naložením na dopravní prostředek nebo s přemístěním na hromady na vzdálenost do 20 m ručně tloušťky nánosu přes 25 do 50% průměru propustku přes 500 do 1000 mm</t>
  </si>
  <si>
    <t>-1535141439</t>
  </si>
  <si>
    <t>https://podminky.urs.cz/item/CS_URS_2024_01/938902462</t>
  </si>
  <si>
    <t>938902499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</si>
  <si>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</si>
  <si>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733413581</t>
  </si>
  <si>
    <t>https://podminky.urs.cz/item/CS_URS_2024_01/938902499</t>
  </si>
  <si>
    <t>900 4000 001</t>
  </si>
  <si>
    <t>Odstranění ocelového bednění na výtoku a nátoku, vč. likvidace</t>
  </si>
  <si>
    <t>-1172734101</t>
  </si>
  <si>
    <t>HS v km 0,945 L</t>
  </si>
  <si>
    <t>919441211</t>
  </si>
  <si>
    <t>Čelo propustku včetně římsy ze zdiva z lomového kamene, pro propustek z trub DN 300 až 500 mm</t>
  </si>
  <si>
    <t>1351455506</t>
  </si>
  <si>
    <t>https://podminky.urs.cz/item/CS_URS_2024_01/919441211</t>
  </si>
  <si>
    <t>2*4</t>
  </si>
  <si>
    <t>1846431410</t>
  </si>
  <si>
    <t>1837066436</t>
  </si>
  <si>
    <t>70,477</t>
  </si>
  <si>
    <t>70,477*11 'Přepočtené koeficientem množství</t>
  </si>
  <si>
    <t>38</t>
  </si>
  <si>
    <t>-1738466508</t>
  </si>
  <si>
    <t>39</t>
  </si>
  <si>
    <t>2137357809</t>
  </si>
  <si>
    <t>38,412</t>
  </si>
  <si>
    <t>2,335+0,434</t>
  </si>
  <si>
    <t>40</t>
  </si>
  <si>
    <t>1831104034</t>
  </si>
  <si>
    <t>41</t>
  </si>
  <si>
    <t>-341184779</t>
  </si>
  <si>
    <t>04 - Hospodářské sjezdy</t>
  </si>
  <si>
    <t>-2132796916</t>
  </si>
  <si>
    <t>36,8</t>
  </si>
  <si>
    <t>1682850619</t>
  </si>
  <si>
    <t>-34115348</t>
  </si>
  <si>
    <t>-1647149594</t>
  </si>
  <si>
    <t>16,192</t>
  </si>
  <si>
    <t>-1146695352</t>
  </si>
  <si>
    <t>16,192*11 'Přepočtené koeficientem množství</t>
  </si>
  <si>
    <t>-724878969</t>
  </si>
  <si>
    <t>175242671</t>
  </si>
  <si>
    <t>05 - Dopravní značení</t>
  </si>
  <si>
    <t>912211111</t>
  </si>
  <si>
    <t>Montáž směrového sloupku plastového s odrazkou prostým uložením bez betonového základu silničního</t>
  </si>
  <si>
    <t>-1852718356</t>
  </si>
  <si>
    <t>https://podminky.urs.cz/item/CS_URS_2024_01/912211111</t>
  </si>
  <si>
    <t xml:space="preserve">bílé </t>
  </si>
  <si>
    <t>74</t>
  </si>
  <si>
    <t>červené</t>
  </si>
  <si>
    <t>40445158</t>
  </si>
  <si>
    <t>sloupek směrový silniční plastový 1,2m</t>
  </si>
  <si>
    <t>559890572</t>
  </si>
  <si>
    <t>912211121</t>
  </si>
  <si>
    <t>Montáž směrového sloupku plastového s odrazkou přišroubováním na svodidlo</t>
  </si>
  <si>
    <t>-1281053316</t>
  </si>
  <si>
    <t>https://podminky.urs.cz/item/CS_URS_2024_01/912211121</t>
  </si>
  <si>
    <t>40445153</t>
  </si>
  <si>
    <t>sloupek svodidlový plastový</t>
  </si>
  <si>
    <t>-105526733</t>
  </si>
  <si>
    <t>915211112</t>
  </si>
  <si>
    <t>Vodorovné dopravní značení stříkaným plastem dělící čára šířky 125 mm souvislá bílá retroreflexní</t>
  </si>
  <si>
    <t>612437260</t>
  </si>
  <si>
    <t>https://podminky.urs.cz/item/CS_URS_2024_01/915211112</t>
  </si>
  <si>
    <t>V1a</t>
  </si>
  <si>
    <t>1,1+44,9+51,3+50,5+12,8+28,3+17,6+41,1+49,9+162,2+55,7+60,8+66,7+3,9+14,1+2,1</t>
  </si>
  <si>
    <t>V4</t>
  </si>
  <si>
    <t>23,7+11,4+8,0+7,2+9,8</t>
  </si>
  <si>
    <t>V3</t>
  </si>
  <si>
    <t>4*100,0</t>
  </si>
  <si>
    <t>915211122</t>
  </si>
  <si>
    <t>Vodorovné dopravní značení stříkaným plastem dělící čára šířky 125 mm přerušovaná bílá retroreflexní</t>
  </si>
  <si>
    <t>-563242395</t>
  </si>
  <si>
    <t>https://podminky.urs.cz/item/CS_URS_2024_01/915211122</t>
  </si>
  <si>
    <t>V2b</t>
  </si>
  <si>
    <t>30,4+21,5+12,0</t>
  </si>
  <si>
    <t>V2a</t>
  </si>
  <si>
    <t>173,0+147,0</t>
  </si>
  <si>
    <t>915221112</t>
  </si>
  <si>
    <t>Vodorovné dopravní značení stříkaným plastem vodící čára bílá šířky 250 mm souvislá retroreflexní</t>
  </si>
  <si>
    <t>-2091466137</t>
  </si>
  <si>
    <t>https://podminky.urs.cz/item/CS_URS_2024_01/915221112</t>
  </si>
  <si>
    <t>45,6+24,3+11,9+15,0+50,1+21,6+5,9+21,3+44,4+51,9+10,1+28,3+17,5+41,1+49,6+162,2+54,8+14,0+34,8+3,5+48,1+50,3+158,9+63,0++369,4+372,7+61,5+60,1+99,9</t>
  </si>
  <si>
    <t>99,9+29,0+29,3+217,8+219,3+68,4+62,2+4,8+20,5+14,8+27,1+27,2</t>
  </si>
  <si>
    <t>915221122</t>
  </si>
  <si>
    <t>Vodorovné dopravní značení stříkaným plastem vodící čára bílá šířky 250 mm přerušovaná retroreflexní</t>
  </si>
  <si>
    <t>28346776</t>
  </si>
  <si>
    <t>https://podminky.urs.cz/item/CS_URS_2024_01/915221122</t>
  </si>
  <si>
    <t>38,5+27,3+13,9</t>
  </si>
  <si>
    <t>915611111</t>
  </si>
  <si>
    <t>Předznačení pro vodorovné značení stříkané barvou nebo prováděné z nátěrových hmot liniové dělicí čáry, vodicí proužky</t>
  </si>
  <si>
    <t>1523792838</t>
  </si>
  <si>
    <t>https://podminky.urs.cz/item/CS_URS_2024_01/915611111</t>
  </si>
  <si>
    <t>1123,1+783,9+2812,1+79,7</t>
  </si>
  <si>
    <t>938908411</t>
  </si>
  <si>
    <t>Čištění vozovek splachováním vodou povrchu podkladu nebo krytu živičného, betonového nebo dlážděného</t>
  </si>
  <si>
    <t>603030878</t>
  </si>
  <si>
    <t>https://podminky.urs.cz/item/CS_URS_2024_01/938908411</t>
  </si>
  <si>
    <t>4798,8*0,5</t>
  </si>
  <si>
    <t>-1102101130</t>
  </si>
  <si>
    <t>982024487</t>
  </si>
  <si>
    <t>23,994</t>
  </si>
  <si>
    <t>23,994*11 'Přepočtené koeficientem množství</t>
  </si>
  <si>
    <t>919946373</t>
  </si>
  <si>
    <t>413302005</t>
  </si>
  <si>
    <t>03 - Objízdné trasy a přechodné dopravní značení</t>
  </si>
  <si>
    <t>01 - Přechodné dopravní značení</t>
  </si>
  <si>
    <t>913321111</t>
  </si>
  <si>
    <t>Montáž a demontáž dočasných dopravních vodících zařízení směrové desky základní</t>
  </si>
  <si>
    <t>-968695328</t>
  </si>
  <si>
    <t>https://podminky.urs.cz/item/CS_URS_2024_01/913321111</t>
  </si>
  <si>
    <t>propustek</t>
  </si>
  <si>
    <t>hospodářské sjezdy</t>
  </si>
  <si>
    <t>5*10</t>
  </si>
  <si>
    <t>přídlažba nad propustkem</t>
  </si>
  <si>
    <t>2*10,0</t>
  </si>
  <si>
    <t>913321211</t>
  </si>
  <si>
    <t>Montáž a demontáž dočasných dopravních vodících zařízení Příplatek za první a každý další den použití dočasných dopravních vodících zařízení k ceně 32-1111</t>
  </si>
  <si>
    <t>1365878826</t>
  </si>
  <si>
    <t>https://podminky.urs.cz/item/CS_URS_2024_01/913321211</t>
  </si>
  <si>
    <t>100*30</t>
  </si>
  <si>
    <t>913121112</t>
  </si>
  <si>
    <t>Montáž a demontáž dočasných dopravních značek kompletních značek vč. podstavce a sloupku zvětšených</t>
  </si>
  <si>
    <t>-445626872</t>
  </si>
  <si>
    <t>https://podminky.urs.cz/item/CS_URS_2024_01/913121112</t>
  </si>
  <si>
    <t>A15+B20a</t>
  </si>
  <si>
    <t>B20a</t>
  </si>
  <si>
    <t>A7a+B20a</t>
  </si>
  <si>
    <t>A15</t>
  </si>
  <si>
    <t>B26</t>
  </si>
  <si>
    <t>sedm pracovních míst</t>
  </si>
  <si>
    <t>A6b+P8</t>
  </si>
  <si>
    <t>A6b+P7</t>
  </si>
  <si>
    <t>913121212</t>
  </si>
  <si>
    <t>Montáž a demontáž dočasných dopravních značek Příplatek za první a každý další den použití dočasných dopravních značek k ceně 12-1112</t>
  </si>
  <si>
    <t>-236262531</t>
  </si>
  <si>
    <t>https://podminky.urs.cz/item/CS_URS_2024_01/913121212</t>
  </si>
  <si>
    <t>po dobu výstavby</t>
  </si>
  <si>
    <t>14*120</t>
  </si>
  <si>
    <t>14*30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</si>
  <si>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</si>
  <si>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</si>
  <si>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</si>
  <si>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</si>
  <si>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</si>
  <si>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</si>
  <si>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</si>
  <si>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</si>
  <si>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</si>
  <si>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</si>
  <si>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</si>
  <si>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</si>
  <si>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soubor</t>
  </si>
  <si>
    <t>1024</t>
  </si>
  <si>
    <t>-242178044</t>
  </si>
  <si>
    <t>012203000</t>
  </si>
  <si>
    <t>Geodetické práce při provádění stavby</t>
  </si>
  <si>
    <t>173379130</t>
  </si>
  <si>
    <t>012303000</t>
  </si>
  <si>
    <t>Geodetické práce po výstavbě</t>
  </si>
  <si>
    <t>-1639798908</t>
  </si>
  <si>
    <t>013254000</t>
  </si>
  <si>
    <t>Dokumentace skutečného provedení stavby</t>
  </si>
  <si>
    <t>-116596152</t>
  </si>
  <si>
    <t>VRN1 8000 001</t>
  </si>
  <si>
    <t>Vytýčení inženýrských sítí</t>
  </si>
  <si>
    <t>1692547947</t>
  </si>
  <si>
    <t>VRN3</t>
  </si>
  <si>
    <t>Zařízení staveniště</t>
  </si>
  <si>
    <t>030001000</t>
  </si>
  <si>
    <t>-853923330</t>
  </si>
  <si>
    <t>032002000</t>
  </si>
  <si>
    <t>Vybavení staveniště</t>
  </si>
  <si>
    <t>1718431042</t>
  </si>
  <si>
    <t>032103000</t>
  </si>
  <si>
    <t>Náklady na stavební buňky</t>
  </si>
  <si>
    <t>-1473115048</t>
  </si>
  <si>
    <t>034002000</t>
  </si>
  <si>
    <t>Zabezpečení staveniště</t>
  </si>
  <si>
    <t>-909110816</t>
  </si>
  <si>
    <t>034503000</t>
  </si>
  <si>
    <t>Informační tabule na staveništi</t>
  </si>
  <si>
    <t>1586306375</t>
  </si>
  <si>
    <t>039002000</t>
  </si>
  <si>
    <t>Zrušení zařízení staveniště</t>
  </si>
  <si>
    <t>-1227171040</t>
  </si>
  <si>
    <t>039103000</t>
  </si>
  <si>
    <t>Rozebrání, bourání a odvoz zařízení staveniště</t>
  </si>
  <si>
    <t>708117949</t>
  </si>
  <si>
    <t>VRN3 8000 001</t>
  </si>
  <si>
    <t>Zřízení přechodné světelné signalizace</t>
  </si>
  <si>
    <t>1022361073</t>
  </si>
  <si>
    <t>VRN3 8000 002</t>
  </si>
  <si>
    <t>Denní nájem přechodné světelné signalizace</t>
  </si>
  <si>
    <t>den</t>
  </si>
  <si>
    <t>-442752223</t>
  </si>
  <si>
    <t>VRN3 8000 003</t>
  </si>
  <si>
    <t>Odstranění přechodné světelné signalizace</t>
  </si>
  <si>
    <t>780924497</t>
  </si>
  <si>
    <t>VRN4</t>
  </si>
  <si>
    <t>Inženýrská činnost</t>
  </si>
  <si>
    <t>043002000</t>
  </si>
  <si>
    <t>Zkoušky a ostatní měření</t>
  </si>
  <si>
    <t>-1324289650</t>
  </si>
  <si>
    <t>VRN6</t>
  </si>
  <si>
    <t>Územní vlivy</t>
  </si>
  <si>
    <t>065002000</t>
  </si>
  <si>
    <t>Mimostaveništní doprava materiálů</t>
  </si>
  <si>
    <t>147336160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</si>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</sst>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0" fontId="20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righ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1951112" TargetMode="External"/><Relationship Id="rId13" Type="http://schemas.openxmlformats.org/officeDocument/2006/relationships/hyperlink" Target="https://podminky.urs.cz/item/CS_URS_2024_01/919721295" TargetMode="External"/><Relationship Id="rId18" Type="http://schemas.openxmlformats.org/officeDocument/2006/relationships/hyperlink" Target="https://podminky.urs.cz/item/CS_URS_2024_01/966008212" TargetMode="External"/><Relationship Id="rId3" Type="http://schemas.openxmlformats.org/officeDocument/2006/relationships/hyperlink" Target="https://podminky.urs.cz/item/CS_URS_2024_01/113154124" TargetMode="External"/><Relationship Id="rId21" Type="http://schemas.openxmlformats.org/officeDocument/2006/relationships/hyperlink" Target="https://podminky.urs.cz/item/CS_URS_2024_01/997013869" TargetMode="External"/><Relationship Id="rId7" Type="http://schemas.openxmlformats.org/officeDocument/2006/relationships/hyperlink" Target="https://podminky.urs.cz/item/CS_URS_2024_01/171201231" TargetMode="External"/><Relationship Id="rId12" Type="http://schemas.openxmlformats.org/officeDocument/2006/relationships/hyperlink" Target="https://podminky.urs.cz/item/CS_URS_2024_01/919121121" TargetMode="External"/><Relationship Id="rId17" Type="http://schemas.openxmlformats.org/officeDocument/2006/relationships/hyperlink" Target="https://podminky.urs.cz/item/CS_URS_2024_01/966008211" TargetMode="External"/><Relationship Id="rId25" Type="http://schemas.openxmlformats.org/officeDocument/2006/relationships/drawing" Target="../drawings/drawing2.xml"/><Relationship Id="rId2" Type="http://schemas.openxmlformats.org/officeDocument/2006/relationships/hyperlink" Target="https://podminky.urs.cz/item/CS_URS_2024_01/113154113" TargetMode="External"/><Relationship Id="rId16" Type="http://schemas.openxmlformats.org/officeDocument/2006/relationships/hyperlink" Target="https://podminky.urs.cz/item/CS_URS_2024_01/966005311" TargetMode="External"/><Relationship Id="rId20" Type="http://schemas.openxmlformats.org/officeDocument/2006/relationships/hyperlink" Target="https://podminky.urs.cz/item/CS_URS_2024_01/997013509" TargetMode="External"/><Relationship Id="rId1" Type="http://schemas.openxmlformats.org/officeDocument/2006/relationships/hyperlink" Target="https://podminky.urs.cz/item/CS_URS_2024_01/113107222" TargetMode="External"/><Relationship Id="rId6" Type="http://schemas.openxmlformats.org/officeDocument/2006/relationships/hyperlink" Target="https://podminky.urs.cz/item/CS_URS_2024_01/162751119" TargetMode="External"/><Relationship Id="rId11" Type="http://schemas.openxmlformats.org/officeDocument/2006/relationships/hyperlink" Target="https://podminky.urs.cz/item/CS_URS_2024_01/565131111" TargetMode="External"/><Relationship Id="rId24" Type="http://schemas.openxmlformats.org/officeDocument/2006/relationships/hyperlink" Target="https://podminky.urs.cz/item/CS_URS_2024_01/998225111" TargetMode="External"/><Relationship Id="rId5" Type="http://schemas.openxmlformats.org/officeDocument/2006/relationships/hyperlink" Target="https://podminky.urs.cz/item/CS_URS_2024_01/162351104" TargetMode="External"/><Relationship Id="rId15" Type="http://schemas.openxmlformats.org/officeDocument/2006/relationships/hyperlink" Target="https://podminky.urs.cz/item/CS_URS_2024_01/938909111" TargetMode="External"/><Relationship Id="rId23" Type="http://schemas.openxmlformats.org/officeDocument/2006/relationships/hyperlink" Target="https://podminky.urs.cz/item/CS_URS_2024_01/997013875" TargetMode="External"/><Relationship Id="rId10" Type="http://schemas.openxmlformats.org/officeDocument/2006/relationships/hyperlink" Target="https://podminky.urs.cz/item/CS_URS_2024_01/564831011" TargetMode="External"/><Relationship Id="rId19" Type="http://schemas.openxmlformats.org/officeDocument/2006/relationships/hyperlink" Target="https://podminky.urs.cz/item/CS_URS_2024_01/997013501" TargetMode="External"/><Relationship Id="rId4" Type="http://schemas.openxmlformats.org/officeDocument/2006/relationships/hyperlink" Target="https://podminky.urs.cz/item/CS_URS_2024_01/131251100" TargetMode="External"/><Relationship Id="rId9" Type="http://schemas.openxmlformats.org/officeDocument/2006/relationships/hyperlink" Target="https://podminky.urs.cz/item/CS_URS_2024_01/564681011" TargetMode="External"/><Relationship Id="rId14" Type="http://schemas.openxmlformats.org/officeDocument/2006/relationships/hyperlink" Target="https://podminky.urs.cz/item/CS_URS_2024_01/919735111" TargetMode="External"/><Relationship Id="rId22" Type="http://schemas.openxmlformats.org/officeDocument/2006/relationships/hyperlink" Target="https://podminky.urs.cz/item/CS_URS_2024_01/997013873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1411132" TargetMode="External"/><Relationship Id="rId13" Type="http://schemas.openxmlformats.org/officeDocument/2006/relationships/hyperlink" Target="https://podminky.urs.cz/item/CS_URS_2024_01/451579777" TargetMode="External"/><Relationship Id="rId18" Type="http://schemas.openxmlformats.org/officeDocument/2006/relationships/hyperlink" Target="https://podminky.urs.cz/item/CS_URS_2024_01/569931132" TargetMode="External"/><Relationship Id="rId26" Type="http://schemas.openxmlformats.org/officeDocument/2006/relationships/hyperlink" Target="https://podminky.urs.cz/item/CS_URS_2024_01/919121121" TargetMode="External"/><Relationship Id="rId3" Type="http://schemas.openxmlformats.org/officeDocument/2006/relationships/hyperlink" Target="https://podminky.urs.cz/item/CS_URS_2024_01/132251253" TargetMode="External"/><Relationship Id="rId21" Type="http://schemas.openxmlformats.org/officeDocument/2006/relationships/hyperlink" Target="https://podminky.urs.cz/item/CS_URS_2024_01/577134131" TargetMode="External"/><Relationship Id="rId34" Type="http://schemas.openxmlformats.org/officeDocument/2006/relationships/hyperlink" Target="https://podminky.urs.cz/item/CS_URS_2024_01/998225111" TargetMode="External"/><Relationship Id="rId7" Type="http://schemas.openxmlformats.org/officeDocument/2006/relationships/hyperlink" Target="https://podminky.urs.cz/item/CS_URS_2024_01/181152302" TargetMode="External"/><Relationship Id="rId12" Type="http://schemas.openxmlformats.org/officeDocument/2006/relationships/hyperlink" Target="https://podminky.urs.cz/item/CS_URS_2024_01/451577777" TargetMode="External"/><Relationship Id="rId17" Type="http://schemas.openxmlformats.org/officeDocument/2006/relationships/hyperlink" Target="https://podminky.urs.cz/item/CS_URS_2024_01/566301111" TargetMode="External"/><Relationship Id="rId25" Type="http://schemas.openxmlformats.org/officeDocument/2006/relationships/hyperlink" Target="https://podminky.urs.cz/item/CS_URS_2024_01/911331145" TargetMode="External"/><Relationship Id="rId33" Type="http://schemas.openxmlformats.org/officeDocument/2006/relationships/hyperlink" Target="https://podminky.urs.cz/item/CS_URS_2024_01/997013875" TargetMode="External"/><Relationship Id="rId2" Type="http://schemas.openxmlformats.org/officeDocument/2006/relationships/hyperlink" Target="https://podminky.urs.cz/item/CS_URS_2024_01/132251101" TargetMode="External"/><Relationship Id="rId16" Type="http://schemas.openxmlformats.org/officeDocument/2006/relationships/hyperlink" Target="https://podminky.urs.cz/item/CS_URS_2024_01/565135111" TargetMode="External"/><Relationship Id="rId20" Type="http://schemas.openxmlformats.org/officeDocument/2006/relationships/hyperlink" Target="https://podminky.urs.cz/item/CS_URS_2024_01/573231107" TargetMode="External"/><Relationship Id="rId29" Type="http://schemas.openxmlformats.org/officeDocument/2006/relationships/hyperlink" Target="https://podminky.urs.cz/item/CS_URS_2024_01/938909111" TargetMode="External"/><Relationship Id="rId1" Type="http://schemas.openxmlformats.org/officeDocument/2006/relationships/hyperlink" Target="https://podminky.urs.cz/item/CS_URS_2024_01/122251102" TargetMode="External"/><Relationship Id="rId6" Type="http://schemas.openxmlformats.org/officeDocument/2006/relationships/hyperlink" Target="https://podminky.urs.cz/item/CS_URS_2024_01/171201231" TargetMode="External"/><Relationship Id="rId11" Type="http://schemas.openxmlformats.org/officeDocument/2006/relationships/hyperlink" Target="https://podminky.urs.cz/item/CS_URS_2024_01/451319777" TargetMode="External"/><Relationship Id="rId24" Type="http://schemas.openxmlformats.org/officeDocument/2006/relationships/hyperlink" Target="https://podminky.urs.cz/item/CS_URS_2024_01/597661111" TargetMode="External"/><Relationship Id="rId32" Type="http://schemas.openxmlformats.org/officeDocument/2006/relationships/hyperlink" Target="https://podminky.urs.cz/item/CS_URS_2024_01/997013509" TargetMode="External"/><Relationship Id="rId5" Type="http://schemas.openxmlformats.org/officeDocument/2006/relationships/hyperlink" Target="https://podminky.urs.cz/item/CS_URS_2024_01/162751119" TargetMode="External"/><Relationship Id="rId15" Type="http://schemas.openxmlformats.org/officeDocument/2006/relationships/hyperlink" Target="https://podminky.urs.cz/item/CS_URS_2024_01/564681011" TargetMode="External"/><Relationship Id="rId23" Type="http://schemas.openxmlformats.org/officeDocument/2006/relationships/hyperlink" Target="https://podminky.urs.cz/item/CS_URS_2024_01/591241111" TargetMode="External"/><Relationship Id="rId28" Type="http://schemas.openxmlformats.org/officeDocument/2006/relationships/hyperlink" Target="https://podminky.urs.cz/item/CS_URS_2024_01/935112211" TargetMode="External"/><Relationship Id="rId10" Type="http://schemas.openxmlformats.org/officeDocument/2006/relationships/hyperlink" Target="https://podminky.urs.cz/item/CS_URS_2024_01/451317777" TargetMode="External"/><Relationship Id="rId19" Type="http://schemas.openxmlformats.org/officeDocument/2006/relationships/hyperlink" Target="https://podminky.urs.cz/item/CS_URS_2024_01/573231106" TargetMode="External"/><Relationship Id="rId31" Type="http://schemas.openxmlformats.org/officeDocument/2006/relationships/hyperlink" Target="https://podminky.urs.cz/item/CS_URS_2024_01/997013501" TargetMode="External"/><Relationship Id="rId4" Type="http://schemas.openxmlformats.org/officeDocument/2006/relationships/hyperlink" Target="https://podminky.urs.cz/item/CS_URS_2024_01/162351104" TargetMode="External"/><Relationship Id="rId9" Type="http://schemas.openxmlformats.org/officeDocument/2006/relationships/hyperlink" Target="https://podminky.urs.cz/item/CS_URS_2024_01/182151111" TargetMode="External"/><Relationship Id="rId14" Type="http://schemas.openxmlformats.org/officeDocument/2006/relationships/hyperlink" Target="https://podminky.urs.cz/item/CS_URS_2024_01/564861111" TargetMode="External"/><Relationship Id="rId22" Type="http://schemas.openxmlformats.org/officeDocument/2006/relationships/hyperlink" Target="https://podminky.urs.cz/item/CS_URS_2024_01/577155132" TargetMode="External"/><Relationship Id="rId27" Type="http://schemas.openxmlformats.org/officeDocument/2006/relationships/hyperlink" Target="https://podminky.urs.cz/item/CS_URS_2024_01/919731121" TargetMode="External"/><Relationship Id="rId30" Type="http://schemas.openxmlformats.org/officeDocument/2006/relationships/hyperlink" Target="https://podminky.urs.cz/item/CS_URS_2024_01/938909611" TargetMode="External"/><Relationship Id="rId35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74151101" TargetMode="External"/><Relationship Id="rId13" Type="http://schemas.openxmlformats.org/officeDocument/2006/relationships/hyperlink" Target="https://podminky.urs.cz/item/CS_URS_2024_01/182151111" TargetMode="External"/><Relationship Id="rId18" Type="http://schemas.openxmlformats.org/officeDocument/2006/relationships/hyperlink" Target="https://podminky.urs.cz/item/CS_URS_2024_01/810441811" TargetMode="External"/><Relationship Id="rId26" Type="http://schemas.openxmlformats.org/officeDocument/2006/relationships/hyperlink" Target="https://podminky.urs.cz/item/CS_URS_2024_01/997013509" TargetMode="External"/><Relationship Id="rId3" Type="http://schemas.openxmlformats.org/officeDocument/2006/relationships/hyperlink" Target="https://podminky.urs.cz/item/CS_URS_2024_01/132251101" TargetMode="External"/><Relationship Id="rId21" Type="http://schemas.openxmlformats.org/officeDocument/2006/relationships/hyperlink" Target="https://podminky.urs.cz/item/CS_URS_2024_01/899643122" TargetMode="External"/><Relationship Id="rId7" Type="http://schemas.openxmlformats.org/officeDocument/2006/relationships/hyperlink" Target="https://podminky.urs.cz/item/CS_URS_2024_01/171201231" TargetMode="External"/><Relationship Id="rId12" Type="http://schemas.openxmlformats.org/officeDocument/2006/relationships/hyperlink" Target="https://podminky.urs.cz/item/CS_URS_2024_01/181411132" TargetMode="External"/><Relationship Id="rId17" Type="http://schemas.openxmlformats.org/officeDocument/2006/relationships/hyperlink" Target="https://podminky.urs.cz/item/CS_URS_2024_01/565141111" TargetMode="External"/><Relationship Id="rId25" Type="http://schemas.openxmlformats.org/officeDocument/2006/relationships/hyperlink" Target="https://podminky.urs.cz/item/CS_URS_2024_01/997013501" TargetMode="External"/><Relationship Id="rId2" Type="http://schemas.openxmlformats.org/officeDocument/2006/relationships/hyperlink" Target="https://podminky.urs.cz/item/CS_URS_2024_01/113107342" TargetMode="External"/><Relationship Id="rId16" Type="http://schemas.openxmlformats.org/officeDocument/2006/relationships/hyperlink" Target="https://podminky.urs.cz/item/CS_URS_2024_01/452312171" TargetMode="External"/><Relationship Id="rId20" Type="http://schemas.openxmlformats.org/officeDocument/2006/relationships/hyperlink" Target="https://podminky.urs.cz/item/CS_URS_2024_01/899643121" TargetMode="External"/><Relationship Id="rId29" Type="http://schemas.openxmlformats.org/officeDocument/2006/relationships/hyperlink" Target="https://podminky.urs.cz/item/CS_URS_2024_01/997013875" TargetMode="External"/><Relationship Id="rId1" Type="http://schemas.openxmlformats.org/officeDocument/2006/relationships/hyperlink" Target="https://podminky.urs.cz/item/CS_URS_2024_01/113107224" TargetMode="External"/><Relationship Id="rId6" Type="http://schemas.openxmlformats.org/officeDocument/2006/relationships/hyperlink" Target="https://podminky.urs.cz/item/CS_URS_2024_01/162751119" TargetMode="External"/><Relationship Id="rId11" Type="http://schemas.openxmlformats.org/officeDocument/2006/relationships/hyperlink" Target="https://podminky.urs.cz/item/CS_URS_2024_01/181351003" TargetMode="External"/><Relationship Id="rId24" Type="http://schemas.openxmlformats.org/officeDocument/2006/relationships/hyperlink" Target="https://podminky.urs.cz/item/CS_URS_2024_01/919551114" TargetMode="External"/><Relationship Id="rId5" Type="http://schemas.openxmlformats.org/officeDocument/2006/relationships/hyperlink" Target="https://podminky.urs.cz/item/CS_URS_2024_01/162351104" TargetMode="External"/><Relationship Id="rId15" Type="http://schemas.openxmlformats.org/officeDocument/2006/relationships/hyperlink" Target="https://podminky.urs.cz/item/CS_URS_2024_01/271572211" TargetMode="External"/><Relationship Id="rId23" Type="http://schemas.openxmlformats.org/officeDocument/2006/relationships/hyperlink" Target="https://podminky.urs.cz/item/CS_URS_2024_01/919441221" TargetMode="External"/><Relationship Id="rId28" Type="http://schemas.openxmlformats.org/officeDocument/2006/relationships/hyperlink" Target="https://podminky.urs.cz/item/CS_URS_2024_01/997013873" TargetMode="External"/><Relationship Id="rId10" Type="http://schemas.openxmlformats.org/officeDocument/2006/relationships/hyperlink" Target="https://podminky.urs.cz/item/CS_URS_2024_01/181951112" TargetMode="External"/><Relationship Id="rId19" Type="http://schemas.openxmlformats.org/officeDocument/2006/relationships/hyperlink" Target="https://podminky.urs.cz/item/CS_URS_2024_01/899623181" TargetMode="External"/><Relationship Id="rId31" Type="http://schemas.openxmlformats.org/officeDocument/2006/relationships/drawing" Target="../drawings/drawing4.xml"/><Relationship Id="rId4" Type="http://schemas.openxmlformats.org/officeDocument/2006/relationships/hyperlink" Target="https://podminky.urs.cz/item/CS_URS_2024_01/132251251" TargetMode="External"/><Relationship Id="rId9" Type="http://schemas.openxmlformats.org/officeDocument/2006/relationships/hyperlink" Target="https://podminky.urs.cz/item/CS_URS_2024_01/175151101" TargetMode="External"/><Relationship Id="rId14" Type="http://schemas.openxmlformats.org/officeDocument/2006/relationships/hyperlink" Target="https://podminky.urs.cz/item/CS_URS_2024_01/184813511" TargetMode="External"/><Relationship Id="rId22" Type="http://schemas.openxmlformats.org/officeDocument/2006/relationships/hyperlink" Target="https://podminky.urs.cz/item/CS_URS_2024_01/919735111" TargetMode="External"/><Relationship Id="rId27" Type="http://schemas.openxmlformats.org/officeDocument/2006/relationships/hyperlink" Target="https://podminky.urs.cz/item/CS_URS_2024_01/997013861" TargetMode="External"/><Relationship Id="rId30" Type="http://schemas.openxmlformats.org/officeDocument/2006/relationships/hyperlink" Target="https://podminky.urs.cz/item/CS_URS_2024_01/9982251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62751119" TargetMode="External"/><Relationship Id="rId13" Type="http://schemas.openxmlformats.org/officeDocument/2006/relationships/hyperlink" Target="https://podminky.urs.cz/item/CS_URS_2024_01/181411132" TargetMode="External"/><Relationship Id="rId18" Type="http://schemas.openxmlformats.org/officeDocument/2006/relationships/hyperlink" Target="https://podminky.urs.cz/item/CS_URS_2024_01/564871016" TargetMode="External"/><Relationship Id="rId26" Type="http://schemas.openxmlformats.org/officeDocument/2006/relationships/hyperlink" Target="https://podminky.urs.cz/item/CS_URS_2024_01/899623161" TargetMode="External"/><Relationship Id="rId3" Type="http://schemas.openxmlformats.org/officeDocument/2006/relationships/hyperlink" Target="https://podminky.urs.cz/item/CS_URS_2024_01/122251101" TargetMode="External"/><Relationship Id="rId21" Type="http://schemas.openxmlformats.org/officeDocument/2006/relationships/hyperlink" Target="https://podminky.urs.cz/item/CS_URS_2024_01/573231107" TargetMode="External"/><Relationship Id="rId34" Type="http://schemas.openxmlformats.org/officeDocument/2006/relationships/hyperlink" Target="https://podminky.urs.cz/item/CS_URS_2024_01/997013861" TargetMode="External"/><Relationship Id="rId7" Type="http://schemas.openxmlformats.org/officeDocument/2006/relationships/hyperlink" Target="https://podminky.urs.cz/item/CS_URS_2024_01/162351104" TargetMode="External"/><Relationship Id="rId12" Type="http://schemas.openxmlformats.org/officeDocument/2006/relationships/hyperlink" Target="https://podminky.urs.cz/item/CS_URS_2024_01/181351003" TargetMode="External"/><Relationship Id="rId17" Type="http://schemas.openxmlformats.org/officeDocument/2006/relationships/hyperlink" Target="https://podminky.urs.cz/item/CS_URS_2024_01/452312151" TargetMode="External"/><Relationship Id="rId25" Type="http://schemas.openxmlformats.org/officeDocument/2006/relationships/hyperlink" Target="https://podminky.urs.cz/item/CS_URS_2024_01/871390430" TargetMode="External"/><Relationship Id="rId33" Type="http://schemas.openxmlformats.org/officeDocument/2006/relationships/hyperlink" Target="https://podminky.urs.cz/item/CS_URS_2024_01/997013509" TargetMode="External"/><Relationship Id="rId38" Type="http://schemas.openxmlformats.org/officeDocument/2006/relationships/drawing" Target="../drawings/drawing5.xml"/><Relationship Id="rId2" Type="http://schemas.openxmlformats.org/officeDocument/2006/relationships/hyperlink" Target="https://podminky.urs.cz/item/CS_URS_2024_01/113107342" TargetMode="External"/><Relationship Id="rId16" Type="http://schemas.openxmlformats.org/officeDocument/2006/relationships/hyperlink" Target="https://podminky.urs.cz/item/CS_URS_2024_01/271572211" TargetMode="External"/><Relationship Id="rId20" Type="http://schemas.openxmlformats.org/officeDocument/2006/relationships/hyperlink" Target="https://podminky.urs.cz/item/CS_URS_2024_01/573231106" TargetMode="External"/><Relationship Id="rId29" Type="http://schemas.openxmlformats.org/officeDocument/2006/relationships/hyperlink" Target="https://podminky.urs.cz/item/CS_URS_2024_01/938902462" TargetMode="External"/><Relationship Id="rId1" Type="http://schemas.openxmlformats.org/officeDocument/2006/relationships/hyperlink" Target="https://podminky.urs.cz/item/CS_URS_2024_01/113107323" TargetMode="External"/><Relationship Id="rId6" Type="http://schemas.openxmlformats.org/officeDocument/2006/relationships/hyperlink" Target="https://podminky.urs.cz/item/CS_URS_2024_01/132251251" TargetMode="External"/><Relationship Id="rId11" Type="http://schemas.openxmlformats.org/officeDocument/2006/relationships/hyperlink" Target="https://podminky.urs.cz/item/CS_URS_2024_01/181951112" TargetMode="External"/><Relationship Id="rId24" Type="http://schemas.openxmlformats.org/officeDocument/2006/relationships/hyperlink" Target="https://podminky.urs.cz/item/CS_URS_2024_01/810391811" TargetMode="External"/><Relationship Id="rId32" Type="http://schemas.openxmlformats.org/officeDocument/2006/relationships/hyperlink" Target="https://podminky.urs.cz/item/CS_URS_2024_01/997013501" TargetMode="External"/><Relationship Id="rId37" Type="http://schemas.openxmlformats.org/officeDocument/2006/relationships/hyperlink" Target="https://podminky.urs.cz/item/CS_URS_2024_01/998225111" TargetMode="External"/><Relationship Id="rId5" Type="http://schemas.openxmlformats.org/officeDocument/2006/relationships/hyperlink" Target="https://podminky.urs.cz/item/CS_URS_2024_01/132251101" TargetMode="External"/><Relationship Id="rId15" Type="http://schemas.openxmlformats.org/officeDocument/2006/relationships/hyperlink" Target="https://podminky.urs.cz/item/CS_URS_2024_01/184813511" TargetMode="External"/><Relationship Id="rId23" Type="http://schemas.openxmlformats.org/officeDocument/2006/relationships/hyperlink" Target="https://podminky.urs.cz/item/CS_URS_2024_01/577155132" TargetMode="External"/><Relationship Id="rId28" Type="http://schemas.openxmlformats.org/officeDocument/2006/relationships/hyperlink" Target="https://podminky.urs.cz/item/CS_URS_2024_01/899643122" TargetMode="External"/><Relationship Id="rId36" Type="http://schemas.openxmlformats.org/officeDocument/2006/relationships/hyperlink" Target="https://podminky.urs.cz/item/CS_URS_2024_01/997013875" TargetMode="External"/><Relationship Id="rId10" Type="http://schemas.openxmlformats.org/officeDocument/2006/relationships/hyperlink" Target="https://podminky.urs.cz/item/CS_URS_2024_01/175151101" TargetMode="External"/><Relationship Id="rId19" Type="http://schemas.openxmlformats.org/officeDocument/2006/relationships/hyperlink" Target="https://podminky.urs.cz/item/CS_URS_2024_01/565135111" TargetMode="External"/><Relationship Id="rId31" Type="http://schemas.openxmlformats.org/officeDocument/2006/relationships/hyperlink" Target="https://podminky.urs.cz/item/CS_URS_2024_01/919441211" TargetMode="External"/><Relationship Id="rId4" Type="http://schemas.openxmlformats.org/officeDocument/2006/relationships/hyperlink" Target="https://podminky.urs.cz/item/CS_URS_2024_01/129951121" TargetMode="External"/><Relationship Id="rId9" Type="http://schemas.openxmlformats.org/officeDocument/2006/relationships/hyperlink" Target="https://podminky.urs.cz/item/CS_URS_2024_01/171201231" TargetMode="External"/><Relationship Id="rId14" Type="http://schemas.openxmlformats.org/officeDocument/2006/relationships/hyperlink" Target="https://podminky.urs.cz/item/CS_URS_2024_01/182151111" TargetMode="External"/><Relationship Id="rId22" Type="http://schemas.openxmlformats.org/officeDocument/2006/relationships/hyperlink" Target="https://podminky.urs.cz/item/CS_URS_2024_01/577134131" TargetMode="External"/><Relationship Id="rId27" Type="http://schemas.openxmlformats.org/officeDocument/2006/relationships/hyperlink" Target="https://podminky.urs.cz/item/CS_URS_2024_01/899643121" TargetMode="External"/><Relationship Id="rId30" Type="http://schemas.openxmlformats.org/officeDocument/2006/relationships/hyperlink" Target="https://podminky.urs.cz/item/CS_URS_2024_01/938902499" TargetMode="External"/><Relationship Id="rId35" Type="http://schemas.openxmlformats.org/officeDocument/2006/relationships/hyperlink" Target="https://podminky.urs.cz/item/CS_URS_2024_01/997013873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6.xml"/><Relationship Id="rId3" Type="http://schemas.openxmlformats.org/officeDocument/2006/relationships/hyperlink" Target="https://podminky.urs.cz/item/CS_URS_2024_01/564871016" TargetMode="External"/><Relationship Id="rId7" Type="http://schemas.openxmlformats.org/officeDocument/2006/relationships/hyperlink" Target="https://podminky.urs.cz/item/CS_URS_2024_01/998225111" TargetMode="External"/><Relationship Id="rId2" Type="http://schemas.openxmlformats.org/officeDocument/2006/relationships/hyperlink" Target="https://podminky.urs.cz/item/CS_URS_2024_01/181951112" TargetMode="External"/><Relationship Id="rId1" Type="http://schemas.openxmlformats.org/officeDocument/2006/relationships/hyperlink" Target="https://podminky.urs.cz/item/CS_URS_2024_01/113107323" TargetMode="External"/><Relationship Id="rId6" Type="http://schemas.openxmlformats.org/officeDocument/2006/relationships/hyperlink" Target="https://podminky.urs.cz/item/CS_URS_2024_01/997013873" TargetMode="External"/><Relationship Id="rId5" Type="http://schemas.openxmlformats.org/officeDocument/2006/relationships/hyperlink" Target="https://podminky.urs.cz/item/CS_URS_2024_01/997013509" TargetMode="External"/><Relationship Id="rId4" Type="http://schemas.openxmlformats.org/officeDocument/2006/relationships/hyperlink" Target="https://podminky.urs.cz/item/CS_URS_2024_01/99701350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38908411" TargetMode="External"/><Relationship Id="rId13" Type="http://schemas.openxmlformats.org/officeDocument/2006/relationships/drawing" Target="../drawings/drawing7.xml"/><Relationship Id="rId3" Type="http://schemas.openxmlformats.org/officeDocument/2006/relationships/hyperlink" Target="https://podminky.urs.cz/item/CS_URS_2024_01/915211112" TargetMode="External"/><Relationship Id="rId7" Type="http://schemas.openxmlformats.org/officeDocument/2006/relationships/hyperlink" Target="https://podminky.urs.cz/item/CS_URS_2024_01/915611111" TargetMode="External"/><Relationship Id="rId12" Type="http://schemas.openxmlformats.org/officeDocument/2006/relationships/hyperlink" Target="https://podminky.urs.cz/item/CS_URS_2024_01/998225111" TargetMode="External"/><Relationship Id="rId2" Type="http://schemas.openxmlformats.org/officeDocument/2006/relationships/hyperlink" Target="https://podminky.urs.cz/item/CS_URS_2024_01/912211121" TargetMode="External"/><Relationship Id="rId1" Type="http://schemas.openxmlformats.org/officeDocument/2006/relationships/hyperlink" Target="https://podminky.urs.cz/item/CS_URS_2024_01/912211111" TargetMode="External"/><Relationship Id="rId6" Type="http://schemas.openxmlformats.org/officeDocument/2006/relationships/hyperlink" Target="https://podminky.urs.cz/item/CS_URS_2024_01/915221122" TargetMode="External"/><Relationship Id="rId11" Type="http://schemas.openxmlformats.org/officeDocument/2006/relationships/hyperlink" Target="https://podminky.urs.cz/item/CS_URS_2024_01/997013873" TargetMode="External"/><Relationship Id="rId5" Type="http://schemas.openxmlformats.org/officeDocument/2006/relationships/hyperlink" Target="https://podminky.urs.cz/item/CS_URS_2024_01/915221112" TargetMode="External"/><Relationship Id="rId10" Type="http://schemas.openxmlformats.org/officeDocument/2006/relationships/hyperlink" Target="https://podminky.urs.cz/item/CS_URS_2024_01/997013509" TargetMode="External"/><Relationship Id="rId4" Type="http://schemas.openxmlformats.org/officeDocument/2006/relationships/hyperlink" Target="https://podminky.urs.cz/item/CS_URS_2024_01/915211122" TargetMode="External"/><Relationship Id="rId9" Type="http://schemas.openxmlformats.org/officeDocument/2006/relationships/hyperlink" Target="https://podminky.urs.cz/item/CS_URS_2024_01/997013501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913121112" TargetMode="External"/><Relationship Id="rId2" Type="http://schemas.openxmlformats.org/officeDocument/2006/relationships/hyperlink" Target="https://podminky.urs.cz/item/CS_URS_2024_01/913321211" TargetMode="External"/><Relationship Id="rId1" Type="http://schemas.openxmlformats.org/officeDocument/2006/relationships/hyperlink" Target="https://podminky.urs.cz/item/CS_URS_2024_01/913321111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https://podminky.urs.cz/item/CS_URS_2024_01/913121212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8" t="s">
        <v>14</v>
      </c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39"/>
      <c r="AL5" s="339"/>
      <c r="AM5" s="339"/>
      <c r="AN5" s="339"/>
      <c r="AO5" s="339"/>
      <c r="AP5" s="23"/>
      <c r="AQ5" s="23"/>
      <c r="AR5" s="21"/>
      <c r="BE5" s="33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0" t="s">
        <v>17</v>
      </c>
      <c r="L6" s="339"/>
      <c r="M6" s="339"/>
      <c r="N6" s="339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339"/>
      <c r="AE6" s="339"/>
      <c r="AF6" s="339"/>
      <c r="AG6" s="339"/>
      <c r="AH6" s="339"/>
      <c r="AI6" s="339"/>
      <c r="AJ6" s="339"/>
      <c r="AK6" s="339"/>
      <c r="AL6" s="339"/>
      <c r="AM6" s="339"/>
      <c r="AN6" s="339"/>
      <c r="AO6" s="339"/>
      <c r="AP6" s="23"/>
      <c r="AQ6" s="23"/>
      <c r="AR6" s="21"/>
      <c r="BE6" s="33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6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6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6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3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3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6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36"/>
      <c r="BS13" s="18" t="s">
        <v>6</v>
      </c>
    </row>
    <row r="14" spans="1:74" ht="12.75">
      <c r="B14" s="22"/>
      <c r="C14" s="23"/>
      <c r="D14" s="23"/>
      <c r="E14" s="341" t="s">
        <v>30</v>
      </c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2"/>
      <c r="Z14" s="342"/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3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6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3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36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6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6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36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6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6"/>
    </row>
    <row r="23" spans="1:71" s="1" customFormat="1" ht="47.25" customHeight="1">
      <c r="B23" s="22"/>
      <c r="C23" s="23"/>
      <c r="D23" s="23"/>
      <c r="E23" s="343" t="s">
        <v>37</v>
      </c>
      <c r="F23" s="343"/>
      <c r="G23" s="343"/>
      <c r="H23" s="343"/>
      <c r="I23" s="343"/>
      <c r="J23" s="343"/>
      <c r="K23" s="343"/>
      <c r="L23" s="343"/>
      <c r="M23" s="343"/>
      <c r="N23" s="343"/>
      <c r="O23" s="343"/>
      <c r="P23" s="343"/>
      <c r="Q23" s="343"/>
      <c r="R23" s="343"/>
      <c r="S23" s="343"/>
      <c r="T23" s="343"/>
      <c r="U23" s="343"/>
      <c r="V23" s="343"/>
      <c r="W23" s="343"/>
      <c r="X23" s="343"/>
      <c r="Y23" s="343"/>
      <c r="Z23" s="343"/>
      <c r="AA23" s="343"/>
      <c r="AB23" s="343"/>
      <c r="AC23" s="343"/>
      <c r="AD23" s="343"/>
      <c r="AE23" s="343"/>
      <c r="AF23" s="343"/>
      <c r="AG23" s="343"/>
      <c r="AH23" s="343"/>
      <c r="AI23" s="343"/>
      <c r="AJ23" s="343"/>
      <c r="AK23" s="343"/>
      <c r="AL23" s="343"/>
      <c r="AM23" s="343"/>
      <c r="AN23" s="343"/>
      <c r="AO23" s="23"/>
      <c r="AP23" s="23"/>
      <c r="AQ23" s="23"/>
      <c r="AR23" s="21"/>
      <c r="BE23" s="33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6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6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4">
        <f>ROUND(AG54,2)</f>
        <v>0</v>
      </c>
      <c r="AL26" s="345"/>
      <c r="AM26" s="345"/>
      <c r="AN26" s="345"/>
      <c r="AO26" s="345"/>
      <c r="AP26" s="37"/>
      <c r="AQ26" s="37"/>
      <c r="AR26" s="40"/>
      <c r="BE26" s="33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6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6" t="s">
        <v>39</v>
      </c>
      <c r="M28" s="346"/>
      <c r="N28" s="346"/>
      <c r="O28" s="346"/>
      <c r="P28" s="346"/>
      <c r="Q28" s="37"/>
      <c r="R28" s="37"/>
      <c r="S28" s="37"/>
      <c r="T28" s="37"/>
      <c r="U28" s="37"/>
      <c r="V28" s="37"/>
      <c r="W28" s="346" t="s">
        <v>40</v>
      </c>
      <c r="X28" s="346"/>
      <c r="Y28" s="346"/>
      <c r="Z28" s="346"/>
      <c r="AA28" s="346"/>
      <c r="AB28" s="346"/>
      <c r="AC28" s="346"/>
      <c r="AD28" s="346"/>
      <c r="AE28" s="346"/>
      <c r="AF28" s="37"/>
      <c r="AG28" s="37"/>
      <c r="AH28" s="37"/>
      <c r="AI28" s="37"/>
      <c r="AJ28" s="37"/>
      <c r="AK28" s="346" t="s">
        <v>41</v>
      </c>
      <c r="AL28" s="346"/>
      <c r="AM28" s="346"/>
      <c r="AN28" s="346"/>
      <c r="AO28" s="346"/>
      <c r="AP28" s="37"/>
      <c r="AQ28" s="37"/>
      <c r="AR28" s="40"/>
      <c r="BE28" s="336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49">
        <v>0.21</v>
      </c>
      <c r="M29" s="348"/>
      <c r="N29" s="348"/>
      <c r="O29" s="348"/>
      <c r="P29" s="348"/>
      <c r="Q29" s="42"/>
      <c r="R29" s="42"/>
      <c r="S29" s="42"/>
      <c r="T29" s="42"/>
      <c r="U29" s="42"/>
      <c r="V29" s="42"/>
      <c r="W29" s="347">
        <f>ROUND(AZ54, 2)</f>
        <v>0</v>
      </c>
      <c r="X29" s="348"/>
      <c r="Y29" s="348"/>
      <c r="Z29" s="348"/>
      <c r="AA29" s="348"/>
      <c r="AB29" s="348"/>
      <c r="AC29" s="348"/>
      <c r="AD29" s="348"/>
      <c r="AE29" s="348"/>
      <c r="AF29" s="42"/>
      <c r="AG29" s="42"/>
      <c r="AH29" s="42"/>
      <c r="AI29" s="42"/>
      <c r="AJ29" s="42"/>
      <c r="AK29" s="347">
        <f>ROUND(AV54, 2)</f>
        <v>0</v>
      </c>
      <c r="AL29" s="348"/>
      <c r="AM29" s="348"/>
      <c r="AN29" s="348"/>
      <c r="AO29" s="348"/>
      <c r="AP29" s="42"/>
      <c r="AQ29" s="42"/>
      <c r="AR29" s="43"/>
      <c r="BE29" s="337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49">
        <v>0.12</v>
      </c>
      <c r="M30" s="348"/>
      <c r="N30" s="348"/>
      <c r="O30" s="348"/>
      <c r="P30" s="348"/>
      <c r="Q30" s="42"/>
      <c r="R30" s="42"/>
      <c r="S30" s="42"/>
      <c r="T30" s="42"/>
      <c r="U30" s="42"/>
      <c r="V30" s="42"/>
      <c r="W30" s="347">
        <f>ROUND(BA54, 2)</f>
        <v>0</v>
      </c>
      <c r="X30" s="348"/>
      <c r="Y30" s="348"/>
      <c r="Z30" s="348"/>
      <c r="AA30" s="348"/>
      <c r="AB30" s="348"/>
      <c r="AC30" s="348"/>
      <c r="AD30" s="348"/>
      <c r="AE30" s="348"/>
      <c r="AF30" s="42"/>
      <c r="AG30" s="42"/>
      <c r="AH30" s="42"/>
      <c r="AI30" s="42"/>
      <c r="AJ30" s="42"/>
      <c r="AK30" s="347">
        <f>ROUND(AW54, 2)</f>
        <v>0</v>
      </c>
      <c r="AL30" s="348"/>
      <c r="AM30" s="348"/>
      <c r="AN30" s="348"/>
      <c r="AO30" s="348"/>
      <c r="AP30" s="42"/>
      <c r="AQ30" s="42"/>
      <c r="AR30" s="43"/>
      <c r="BE30" s="337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49">
        <v>0.21</v>
      </c>
      <c r="M31" s="348"/>
      <c r="N31" s="348"/>
      <c r="O31" s="348"/>
      <c r="P31" s="348"/>
      <c r="Q31" s="42"/>
      <c r="R31" s="42"/>
      <c r="S31" s="42"/>
      <c r="T31" s="42"/>
      <c r="U31" s="42"/>
      <c r="V31" s="42"/>
      <c r="W31" s="347">
        <f>ROUND(BB54, 2)</f>
        <v>0</v>
      </c>
      <c r="X31" s="348"/>
      <c r="Y31" s="348"/>
      <c r="Z31" s="348"/>
      <c r="AA31" s="348"/>
      <c r="AB31" s="348"/>
      <c r="AC31" s="348"/>
      <c r="AD31" s="348"/>
      <c r="AE31" s="348"/>
      <c r="AF31" s="42"/>
      <c r="AG31" s="42"/>
      <c r="AH31" s="42"/>
      <c r="AI31" s="42"/>
      <c r="AJ31" s="42"/>
      <c r="AK31" s="347">
        <v>0</v>
      </c>
      <c r="AL31" s="348"/>
      <c r="AM31" s="348"/>
      <c r="AN31" s="348"/>
      <c r="AO31" s="348"/>
      <c r="AP31" s="42"/>
      <c r="AQ31" s="42"/>
      <c r="AR31" s="43"/>
      <c r="BE31" s="337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49">
        <v>0.12</v>
      </c>
      <c r="M32" s="348"/>
      <c r="N32" s="348"/>
      <c r="O32" s="348"/>
      <c r="P32" s="348"/>
      <c r="Q32" s="42"/>
      <c r="R32" s="42"/>
      <c r="S32" s="42"/>
      <c r="T32" s="42"/>
      <c r="U32" s="42"/>
      <c r="V32" s="42"/>
      <c r="W32" s="347">
        <f>ROUND(BC54, 2)</f>
        <v>0</v>
      </c>
      <c r="X32" s="348"/>
      <c r="Y32" s="348"/>
      <c r="Z32" s="348"/>
      <c r="AA32" s="348"/>
      <c r="AB32" s="348"/>
      <c r="AC32" s="348"/>
      <c r="AD32" s="348"/>
      <c r="AE32" s="348"/>
      <c r="AF32" s="42"/>
      <c r="AG32" s="42"/>
      <c r="AH32" s="42"/>
      <c r="AI32" s="42"/>
      <c r="AJ32" s="42"/>
      <c r="AK32" s="347">
        <v>0</v>
      </c>
      <c r="AL32" s="348"/>
      <c r="AM32" s="348"/>
      <c r="AN32" s="348"/>
      <c r="AO32" s="348"/>
      <c r="AP32" s="42"/>
      <c r="AQ32" s="42"/>
      <c r="AR32" s="43"/>
      <c r="BE32" s="337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49">
        <v>0</v>
      </c>
      <c r="M33" s="348"/>
      <c r="N33" s="348"/>
      <c r="O33" s="348"/>
      <c r="P33" s="348"/>
      <c r="Q33" s="42"/>
      <c r="R33" s="42"/>
      <c r="S33" s="42"/>
      <c r="T33" s="42"/>
      <c r="U33" s="42"/>
      <c r="V33" s="42"/>
      <c r="W33" s="347">
        <f>ROUND(BD54, 2)</f>
        <v>0</v>
      </c>
      <c r="X33" s="348"/>
      <c r="Y33" s="348"/>
      <c r="Z33" s="348"/>
      <c r="AA33" s="348"/>
      <c r="AB33" s="348"/>
      <c r="AC33" s="348"/>
      <c r="AD33" s="348"/>
      <c r="AE33" s="348"/>
      <c r="AF33" s="42"/>
      <c r="AG33" s="42"/>
      <c r="AH33" s="42"/>
      <c r="AI33" s="42"/>
      <c r="AJ33" s="42"/>
      <c r="AK33" s="347">
        <v>0</v>
      </c>
      <c r="AL33" s="348"/>
      <c r="AM33" s="348"/>
      <c r="AN33" s="348"/>
      <c r="AO33" s="348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53" t="s">
        <v>50</v>
      </c>
      <c r="Y35" s="351"/>
      <c r="Z35" s="351"/>
      <c r="AA35" s="351"/>
      <c r="AB35" s="351"/>
      <c r="AC35" s="46"/>
      <c r="AD35" s="46"/>
      <c r="AE35" s="46"/>
      <c r="AF35" s="46"/>
      <c r="AG35" s="46"/>
      <c r="AH35" s="46"/>
      <c r="AI35" s="46"/>
      <c r="AJ35" s="46"/>
      <c r="AK35" s="350">
        <f>SUM(AK26:AK33)</f>
        <v>0</v>
      </c>
      <c r="AL35" s="351"/>
      <c r="AM35" s="351"/>
      <c r="AN35" s="351"/>
      <c r="AO35" s="352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29-2023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2" t="str">
        <f>K6</f>
        <v>II230 Přeštice - x Kucíny</v>
      </c>
      <c r="M45" s="333"/>
      <c r="N45" s="333"/>
      <c r="O45" s="333"/>
      <c r="P45" s="333"/>
      <c r="Q45" s="333"/>
      <c r="R45" s="333"/>
      <c r="S45" s="333"/>
      <c r="T45" s="333"/>
      <c r="U45" s="333"/>
      <c r="V45" s="333"/>
      <c r="W45" s="333"/>
      <c r="X45" s="333"/>
      <c r="Y45" s="333"/>
      <c r="Z45" s="333"/>
      <c r="AA45" s="333"/>
      <c r="AB45" s="333"/>
      <c r="AC45" s="333"/>
      <c r="AD45" s="333"/>
      <c r="AE45" s="333"/>
      <c r="AF45" s="333"/>
      <c r="AG45" s="333"/>
      <c r="AH45" s="333"/>
      <c r="AI45" s="333"/>
      <c r="AJ45" s="333"/>
      <c r="AK45" s="333"/>
      <c r="AL45" s="333"/>
      <c r="AM45" s="333"/>
      <c r="AN45" s="333"/>
      <c r="AO45" s="333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62" t="str">
        <f>IF(AN8= "","",AN8)</f>
        <v>11. 2. 2024</v>
      </c>
      <c r="AN47" s="362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SÚS PK, p.o.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60" t="str">
        <f>IF(E17="","",E17)</f>
        <v>IK Plzeň s.r.o.</v>
      </c>
      <c r="AN49" s="361"/>
      <c r="AO49" s="361"/>
      <c r="AP49" s="361"/>
      <c r="AQ49" s="37"/>
      <c r="AR49" s="40"/>
      <c r="AS49" s="364" t="s">
        <v>52</v>
      </c>
      <c r="AT49" s="365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60" t="str">
        <f>IF(E20="","",E20)</f>
        <v>Václav Nový</v>
      </c>
      <c r="AN50" s="361"/>
      <c r="AO50" s="361"/>
      <c r="AP50" s="361"/>
      <c r="AQ50" s="37"/>
      <c r="AR50" s="40"/>
      <c r="AS50" s="366"/>
      <c r="AT50" s="367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68"/>
      <c r="AT51" s="369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27" t="s">
        <v>53</v>
      </c>
      <c r="D52" s="328"/>
      <c r="E52" s="328"/>
      <c r="F52" s="328"/>
      <c r="G52" s="328"/>
      <c r="H52" s="67"/>
      <c r="I52" s="331" t="s">
        <v>54</v>
      </c>
      <c r="J52" s="328"/>
      <c r="K52" s="328"/>
      <c r="L52" s="328"/>
      <c r="M52" s="328"/>
      <c r="N52" s="328"/>
      <c r="O52" s="328"/>
      <c r="P52" s="328"/>
      <c r="Q52" s="328"/>
      <c r="R52" s="328"/>
      <c r="S52" s="328"/>
      <c r="T52" s="328"/>
      <c r="U52" s="328"/>
      <c r="V52" s="328"/>
      <c r="W52" s="328"/>
      <c r="X52" s="328"/>
      <c r="Y52" s="328"/>
      <c r="Z52" s="328"/>
      <c r="AA52" s="328"/>
      <c r="AB52" s="328"/>
      <c r="AC52" s="328"/>
      <c r="AD52" s="328"/>
      <c r="AE52" s="328"/>
      <c r="AF52" s="328"/>
      <c r="AG52" s="359" t="s">
        <v>55</v>
      </c>
      <c r="AH52" s="328"/>
      <c r="AI52" s="328"/>
      <c r="AJ52" s="328"/>
      <c r="AK52" s="328"/>
      <c r="AL52" s="328"/>
      <c r="AM52" s="328"/>
      <c r="AN52" s="331" t="s">
        <v>56</v>
      </c>
      <c r="AO52" s="328"/>
      <c r="AP52" s="328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34">
        <f>ROUND(AG55+AG57+AG63+AG65,2)</f>
        <v>0</v>
      </c>
      <c r="AH54" s="334"/>
      <c r="AI54" s="334"/>
      <c r="AJ54" s="334"/>
      <c r="AK54" s="334"/>
      <c r="AL54" s="334"/>
      <c r="AM54" s="334"/>
      <c r="AN54" s="370">
        <f t="shared" ref="AN54:AN65" si="0">SUM(AG54,AT54)</f>
        <v>0</v>
      </c>
      <c r="AO54" s="370"/>
      <c r="AP54" s="370"/>
      <c r="AQ54" s="79" t="s">
        <v>19</v>
      </c>
      <c r="AR54" s="80"/>
      <c r="AS54" s="81">
        <f>ROUND(AS55+AS57+AS63+AS65,2)</f>
        <v>0</v>
      </c>
      <c r="AT54" s="82">
        <f t="shared" ref="AT54:AT65" si="1">ROUND(SUM(AV54:AW54),2)</f>
        <v>0</v>
      </c>
      <c r="AU54" s="83">
        <f>ROUND(AU55+AU57+AU63+AU65,5)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ROUND(AZ55+AZ57+AZ63+AZ65,2)</f>
        <v>0</v>
      </c>
      <c r="BA54" s="82">
        <f>ROUND(BA55+BA57+BA63+BA65,2)</f>
        <v>0</v>
      </c>
      <c r="BB54" s="82">
        <f>ROUND(BB55+BB57+BB63+BB65,2)</f>
        <v>0</v>
      </c>
      <c r="BC54" s="82">
        <f>ROUND(BC55+BC57+BC63+BC65,2)</f>
        <v>0</v>
      </c>
      <c r="BD54" s="84">
        <f>ROUND(BD55+BD57+BD63+BD65,2)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16.5" customHeight="1">
      <c r="B55" s="87"/>
      <c r="C55" s="88"/>
      <c r="D55" s="329" t="s">
        <v>76</v>
      </c>
      <c r="E55" s="329"/>
      <c r="F55" s="329"/>
      <c r="G55" s="329"/>
      <c r="H55" s="329"/>
      <c r="I55" s="89"/>
      <c r="J55" s="329" t="s">
        <v>77</v>
      </c>
      <c r="K55" s="329"/>
      <c r="L55" s="329"/>
      <c r="M55" s="329"/>
      <c r="N55" s="329"/>
      <c r="O55" s="329"/>
      <c r="P55" s="329"/>
      <c r="Q55" s="329"/>
      <c r="R55" s="329"/>
      <c r="S55" s="329"/>
      <c r="T55" s="329"/>
      <c r="U55" s="329"/>
      <c r="V55" s="329"/>
      <c r="W55" s="329"/>
      <c r="X55" s="329"/>
      <c r="Y55" s="329"/>
      <c r="Z55" s="329"/>
      <c r="AA55" s="329"/>
      <c r="AB55" s="329"/>
      <c r="AC55" s="329"/>
      <c r="AD55" s="329"/>
      <c r="AE55" s="329"/>
      <c r="AF55" s="329"/>
      <c r="AG55" s="357">
        <f>ROUND(AG56,2)</f>
        <v>0</v>
      </c>
      <c r="AH55" s="358"/>
      <c r="AI55" s="358"/>
      <c r="AJ55" s="358"/>
      <c r="AK55" s="358"/>
      <c r="AL55" s="358"/>
      <c r="AM55" s="358"/>
      <c r="AN55" s="363">
        <f t="shared" si="0"/>
        <v>0</v>
      </c>
      <c r="AO55" s="358"/>
      <c r="AP55" s="358"/>
      <c r="AQ55" s="90" t="s">
        <v>78</v>
      </c>
      <c r="AR55" s="91"/>
      <c r="AS55" s="92">
        <f>ROUND(AS56,2)</f>
        <v>0</v>
      </c>
      <c r="AT55" s="93">
        <f t="shared" si="1"/>
        <v>0</v>
      </c>
      <c r="AU55" s="94">
        <f>ROUND(AU56,5)</f>
        <v>0</v>
      </c>
      <c r="AV55" s="93">
        <f>ROUND(AZ55*L29,2)</f>
        <v>0</v>
      </c>
      <c r="AW55" s="93">
        <f>ROUND(BA55*L30,2)</f>
        <v>0</v>
      </c>
      <c r="AX55" s="93">
        <f>ROUND(BB55*L29,2)</f>
        <v>0</v>
      </c>
      <c r="AY55" s="93">
        <f>ROUND(BC55*L30,2)</f>
        <v>0</v>
      </c>
      <c r="AZ55" s="93">
        <f>ROUND(AZ56,2)</f>
        <v>0</v>
      </c>
      <c r="BA55" s="93">
        <f>ROUND(BA56,2)</f>
        <v>0</v>
      </c>
      <c r="BB55" s="93">
        <f>ROUND(BB56,2)</f>
        <v>0</v>
      </c>
      <c r="BC55" s="93">
        <f>ROUND(BC56,2)</f>
        <v>0</v>
      </c>
      <c r="BD55" s="95">
        <f>ROUND(BD56,2)</f>
        <v>0</v>
      </c>
      <c r="BS55" s="96" t="s">
        <v>71</v>
      </c>
      <c r="BT55" s="96" t="s">
        <v>79</v>
      </c>
      <c r="BU55" s="96" t="s">
        <v>73</v>
      </c>
      <c r="BV55" s="96" t="s">
        <v>74</v>
      </c>
      <c r="BW55" s="96" t="s">
        <v>80</v>
      </c>
      <c r="BX55" s="96" t="s">
        <v>5</v>
      </c>
      <c r="CL55" s="96" t="s">
        <v>19</v>
      </c>
      <c r="CM55" s="96" t="s">
        <v>81</v>
      </c>
    </row>
    <row r="56" spans="1:91" s="4" customFormat="1" ht="16.5" customHeight="1">
      <c r="A56" s="97" t="s">
        <v>82</v>
      </c>
      <c r="B56" s="52"/>
      <c r="C56" s="98"/>
      <c r="D56" s="98"/>
      <c r="E56" s="330" t="s">
        <v>76</v>
      </c>
      <c r="F56" s="330"/>
      <c r="G56" s="330"/>
      <c r="H56" s="330"/>
      <c r="I56" s="330"/>
      <c r="J56" s="98"/>
      <c r="K56" s="330" t="s">
        <v>83</v>
      </c>
      <c r="L56" s="330"/>
      <c r="M56" s="330"/>
      <c r="N56" s="330"/>
      <c r="O56" s="330"/>
      <c r="P56" s="330"/>
      <c r="Q56" s="330"/>
      <c r="R56" s="330"/>
      <c r="S56" s="330"/>
      <c r="T56" s="330"/>
      <c r="U56" s="330"/>
      <c r="V56" s="330"/>
      <c r="W56" s="330"/>
      <c r="X56" s="330"/>
      <c r="Y56" s="330"/>
      <c r="Z56" s="330"/>
      <c r="AA56" s="330"/>
      <c r="AB56" s="330"/>
      <c r="AC56" s="330"/>
      <c r="AD56" s="330"/>
      <c r="AE56" s="330"/>
      <c r="AF56" s="330"/>
      <c r="AG56" s="355">
        <f>'01 - SO 000 - Bourací a p...'!J32</f>
        <v>0</v>
      </c>
      <c r="AH56" s="356"/>
      <c r="AI56" s="356"/>
      <c r="AJ56" s="356"/>
      <c r="AK56" s="356"/>
      <c r="AL56" s="356"/>
      <c r="AM56" s="356"/>
      <c r="AN56" s="355">
        <f t="shared" si="0"/>
        <v>0</v>
      </c>
      <c r="AO56" s="356"/>
      <c r="AP56" s="356"/>
      <c r="AQ56" s="99" t="s">
        <v>84</v>
      </c>
      <c r="AR56" s="54"/>
      <c r="AS56" s="100">
        <v>0</v>
      </c>
      <c r="AT56" s="101">
        <f t="shared" si="1"/>
        <v>0</v>
      </c>
      <c r="AU56" s="102">
        <f>'01 - SO 000 - Bourací a p...'!P91</f>
        <v>0</v>
      </c>
      <c r="AV56" s="101">
        <f>'01 - SO 000 - Bourací a p...'!J35</f>
        <v>0</v>
      </c>
      <c r="AW56" s="101">
        <f>'01 - SO 000 - Bourací a p...'!J36</f>
        <v>0</v>
      </c>
      <c r="AX56" s="101">
        <f>'01 - SO 000 - Bourací a p...'!J37</f>
        <v>0</v>
      </c>
      <c r="AY56" s="101">
        <f>'01 - SO 000 - Bourací a p...'!J38</f>
        <v>0</v>
      </c>
      <c r="AZ56" s="101">
        <f>'01 - SO 000 - Bourací a p...'!F35</f>
        <v>0</v>
      </c>
      <c r="BA56" s="101">
        <f>'01 - SO 000 - Bourací a p...'!F36</f>
        <v>0</v>
      </c>
      <c r="BB56" s="101">
        <f>'01 - SO 000 - Bourací a p...'!F37</f>
        <v>0</v>
      </c>
      <c r="BC56" s="101">
        <f>'01 - SO 000 - Bourací a p...'!F38</f>
        <v>0</v>
      </c>
      <c r="BD56" s="103">
        <f>'01 - SO 000 - Bourací a p...'!F39</f>
        <v>0</v>
      </c>
      <c r="BT56" s="104" t="s">
        <v>81</v>
      </c>
      <c r="BV56" s="104" t="s">
        <v>74</v>
      </c>
      <c r="BW56" s="104" t="s">
        <v>85</v>
      </c>
      <c r="BX56" s="104" t="s">
        <v>80</v>
      </c>
      <c r="CL56" s="104" t="s">
        <v>19</v>
      </c>
    </row>
    <row r="57" spans="1:91" s="7" customFormat="1" ht="16.5" customHeight="1">
      <c r="B57" s="87"/>
      <c r="C57" s="88"/>
      <c r="D57" s="329" t="s">
        <v>86</v>
      </c>
      <c r="E57" s="329"/>
      <c r="F57" s="329"/>
      <c r="G57" s="329"/>
      <c r="H57" s="329"/>
      <c r="I57" s="89"/>
      <c r="J57" s="329" t="s">
        <v>87</v>
      </c>
      <c r="K57" s="329"/>
      <c r="L57" s="329"/>
      <c r="M57" s="329"/>
      <c r="N57" s="329"/>
      <c r="O57" s="329"/>
      <c r="P57" s="329"/>
      <c r="Q57" s="329"/>
      <c r="R57" s="329"/>
      <c r="S57" s="329"/>
      <c r="T57" s="329"/>
      <c r="U57" s="329"/>
      <c r="V57" s="329"/>
      <c r="W57" s="329"/>
      <c r="X57" s="329"/>
      <c r="Y57" s="329"/>
      <c r="Z57" s="329"/>
      <c r="AA57" s="329"/>
      <c r="AB57" s="329"/>
      <c r="AC57" s="329"/>
      <c r="AD57" s="329"/>
      <c r="AE57" s="329"/>
      <c r="AF57" s="329"/>
      <c r="AG57" s="357">
        <f>ROUND(SUM(AG58:AG62),2)</f>
        <v>0</v>
      </c>
      <c r="AH57" s="358"/>
      <c r="AI57" s="358"/>
      <c r="AJ57" s="358"/>
      <c r="AK57" s="358"/>
      <c r="AL57" s="358"/>
      <c r="AM57" s="358"/>
      <c r="AN57" s="363">
        <f t="shared" si="0"/>
        <v>0</v>
      </c>
      <c r="AO57" s="358"/>
      <c r="AP57" s="358"/>
      <c r="AQ57" s="90" t="s">
        <v>78</v>
      </c>
      <c r="AR57" s="91"/>
      <c r="AS57" s="92">
        <f>ROUND(SUM(AS58:AS62),2)</f>
        <v>0</v>
      </c>
      <c r="AT57" s="93">
        <f t="shared" si="1"/>
        <v>0</v>
      </c>
      <c r="AU57" s="94">
        <f>ROUND(SUM(AU58:AU62),5)</f>
        <v>0</v>
      </c>
      <c r="AV57" s="93">
        <f>ROUND(AZ57*L29,2)</f>
        <v>0</v>
      </c>
      <c r="AW57" s="93">
        <f>ROUND(BA57*L30,2)</f>
        <v>0</v>
      </c>
      <c r="AX57" s="93">
        <f>ROUND(BB57*L29,2)</f>
        <v>0</v>
      </c>
      <c r="AY57" s="93">
        <f>ROUND(BC57*L30,2)</f>
        <v>0</v>
      </c>
      <c r="AZ57" s="93">
        <f>ROUND(SUM(AZ58:AZ62),2)</f>
        <v>0</v>
      </c>
      <c r="BA57" s="93">
        <f>ROUND(SUM(BA58:BA62),2)</f>
        <v>0</v>
      </c>
      <c r="BB57" s="93">
        <f>ROUND(SUM(BB58:BB62),2)</f>
        <v>0</v>
      </c>
      <c r="BC57" s="93">
        <f>ROUND(SUM(BC58:BC62),2)</f>
        <v>0</v>
      </c>
      <c r="BD57" s="95">
        <f>ROUND(SUM(BD58:BD62),2)</f>
        <v>0</v>
      </c>
      <c r="BS57" s="96" t="s">
        <v>71</v>
      </c>
      <c r="BT57" s="96" t="s">
        <v>79</v>
      </c>
      <c r="BU57" s="96" t="s">
        <v>73</v>
      </c>
      <c r="BV57" s="96" t="s">
        <v>74</v>
      </c>
      <c r="BW57" s="96" t="s">
        <v>88</v>
      </c>
      <c r="BX57" s="96" t="s">
        <v>5</v>
      </c>
      <c r="CL57" s="96" t="s">
        <v>19</v>
      </c>
      <c r="CM57" s="96" t="s">
        <v>81</v>
      </c>
    </row>
    <row r="58" spans="1:91" s="4" customFormat="1" ht="35.25" customHeight="1">
      <c r="A58" s="97" t="s">
        <v>82</v>
      </c>
      <c r="B58" s="52"/>
      <c r="C58" s="98"/>
      <c r="D58" s="98"/>
      <c r="E58" s="330" t="s">
        <v>76</v>
      </c>
      <c r="F58" s="330"/>
      <c r="G58" s="330"/>
      <c r="H58" s="330"/>
      <c r="I58" s="330"/>
      <c r="J58" s="98"/>
      <c r="K58" s="330" t="s">
        <v>89</v>
      </c>
      <c r="L58" s="330"/>
      <c r="M58" s="330"/>
      <c r="N58" s="330"/>
      <c r="O58" s="330"/>
      <c r="P58" s="330"/>
      <c r="Q58" s="330"/>
      <c r="R58" s="330"/>
      <c r="S58" s="330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330"/>
      <c r="AF58" s="330"/>
      <c r="AG58" s="355">
        <f>'01 - SO 100 - Větev A - o...'!J32</f>
        <v>0</v>
      </c>
      <c r="AH58" s="356"/>
      <c r="AI58" s="356"/>
      <c r="AJ58" s="356"/>
      <c r="AK58" s="356"/>
      <c r="AL58" s="356"/>
      <c r="AM58" s="356"/>
      <c r="AN58" s="355">
        <f t="shared" si="0"/>
        <v>0</v>
      </c>
      <c r="AO58" s="356"/>
      <c r="AP58" s="356"/>
      <c r="AQ58" s="99" t="s">
        <v>84</v>
      </c>
      <c r="AR58" s="54"/>
      <c r="AS58" s="100">
        <v>0</v>
      </c>
      <c r="AT58" s="101">
        <f t="shared" si="1"/>
        <v>0</v>
      </c>
      <c r="AU58" s="102">
        <f>'01 - SO 100 - Větev A - o...'!P93</f>
        <v>0</v>
      </c>
      <c r="AV58" s="101">
        <f>'01 - SO 100 - Větev A - o...'!J35</f>
        <v>0</v>
      </c>
      <c r="AW58" s="101">
        <f>'01 - SO 100 - Větev A - o...'!J36</f>
        <v>0</v>
      </c>
      <c r="AX58" s="101">
        <f>'01 - SO 100 - Větev A - o...'!J37</f>
        <v>0</v>
      </c>
      <c r="AY58" s="101">
        <f>'01 - SO 100 - Větev A - o...'!J38</f>
        <v>0</v>
      </c>
      <c r="AZ58" s="101">
        <f>'01 - SO 100 - Větev A - o...'!F35</f>
        <v>0</v>
      </c>
      <c r="BA58" s="101">
        <f>'01 - SO 100 - Větev A - o...'!F36</f>
        <v>0</v>
      </c>
      <c r="BB58" s="101">
        <f>'01 - SO 100 - Větev A - o...'!F37</f>
        <v>0</v>
      </c>
      <c r="BC58" s="101">
        <f>'01 - SO 100 - Větev A - o...'!F38</f>
        <v>0</v>
      </c>
      <c r="BD58" s="103">
        <f>'01 - SO 100 - Větev A - o...'!F39</f>
        <v>0</v>
      </c>
      <c r="BT58" s="104" t="s">
        <v>81</v>
      </c>
      <c r="BV58" s="104" t="s">
        <v>74</v>
      </c>
      <c r="BW58" s="104" t="s">
        <v>90</v>
      </c>
      <c r="BX58" s="104" t="s">
        <v>88</v>
      </c>
      <c r="CL58" s="104" t="s">
        <v>19</v>
      </c>
    </row>
    <row r="59" spans="1:91" s="4" customFormat="1" ht="23.25" customHeight="1">
      <c r="A59" s="97" t="s">
        <v>82</v>
      </c>
      <c r="B59" s="52"/>
      <c r="C59" s="98"/>
      <c r="D59" s="98"/>
      <c r="E59" s="330" t="s">
        <v>86</v>
      </c>
      <c r="F59" s="330"/>
      <c r="G59" s="330"/>
      <c r="H59" s="330"/>
      <c r="I59" s="330"/>
      <c r="J59" s="98"/>
      <c r="K59" s="330" t="s">
        <v>91</v>
      </c>
      <c r="L59" s="330"/>
      <c r="M59" s="330"/>
      <c r="N59" s="330"/>
      <c r="O59" s="330"/>
      <c r="P59" s="330"/>
      <c r="Q59" s="330"/>
      <c r="R59" s="330"/>
      <c r="S59" s="330"/>
      <c r="T59" s="330"/>
      <c r="U59" s="330"/>
      <c r="V59" s="330"/>
      <c r="W59" s="330"/>
      <c r="X59" s="330"/>
      <c r="Y59" s="330"/>
      <c r="Z59" s="330"/>
      <c r="AA59" s="330"/>
      <c r="AB59" s="330"/>
      <c r="AC59" s="330"/>
      <c r="AD59" s="330"/>
      <c r="AE59" s="330"/>
      <c r="AF59" s="330"/>
      <c r="AG59" s="355">
        <f>'02 - SO 102 - Oprava prop...'!J32</f>
        <v>0</v>
      </c>
      <c r="AH59" s="356"/>
      <c r="AI59" s="356"/>
      <c r="AJ59" s="356"/>
      <c r="AK59" s="356"/>
      <c r="AL59" s="356"/>
      <c r="AM59" s="356"/>
      <c r="AN59" s="355">
        <f t="shared" si="0"/>
        <v>0</v>
      </c>
      <c r="AO59" s="356"/>
      <c r="AP59" s="356"/>
      <c r="AQ59" s="99" t="s">
        <v>84</v>
      </c>
      <c r="AR59" s="54"/>
      <c r="AS59" s="100">
        <v>0</v>
      </c>
      <c r="AT59" s="101">
        <f t="shared" si="1"/>
        <v>0</v>
      </c>
      <c r="AU59" s="102">
        <f>'02 - SO 102 - Oprava prop...'!P97</f>
        <v>0</v>
      </c>
      <c r="AV59" s="101">
        <f>'02 - SO 102 - Oprava prop...'!J35</f>
        <v>0</v>
      </c>
      <c r="AW59" s="101">
        <f>'02 - SO 102 - Oprava prop...'!J36</f>
        <v>0</v>
      </c>
      <c r="AX59" s="101">
        <f>'02 - SO 102 - Oprava prop...'!J37</f>
        <v>0</v>
      </c>
      <c r="AY59" s="101">
        <f>'02 - SO 102 - Oprava prop...'!J38</f>
        <v>0</v>
      </c>
      <c r="AZ59" s="101">
        <f>'02 - SO 102 - Oprava prop...'!F35</f>
        <v>0</v>
      </c>
      <c r="BA59" s="101">
        <f>'02 - SO 102 - Oprava prop...'!F36</f>
        <v>0</v>
      </c>
      <c r="BB59" s="101">
        <f>'02 - SO 102 - Oprava prop...'!F37</f>
        <v>0</v>
      </c>
      <c r="BC59" s="101">
        <f>'02 - SO 102 - Oprava prop...'!F38</f>
        <v>0</v>
      </c>
      <c r="BD59" s="103">
        <f>'02 - SO 102 - Oprava prop...'!F39</f>
        <v>0</v>
      </c>
      <c r="BT59" s="104" t="s">
        <v>81</v>
      </c>
      <c r="BV59" s="104" t="s">
        <v>74</v>
      </c>
      <c r="BW59" s="104" t="s">
        <v>92</v>
      </c>
      <c r="BX59" s="104" t="s">
        <v>88</v>
      </c>
      <c r="CL59" s="104" t="s">
        <v>19</v>
      </c>
    </row>
    <row r="60" spans="1:91" s="4" customFormat="1" ht="16.5" customHeight="1">
      <c r="A60" s="97" t="s">
        <v>82</v>
      </c>
      <c r="B60" s="52"/>
      <c r="C60" s="98"/>
      <c r="D60" s="98"/>
      <c r="E60" s="330" t="s">
        <v>93</v>
      </c>
      <c r="F60" s="330"/>
      <c r="G60" s="330"/>
      <c r="H60" s="330"/>
      <c r="I60" s="330"/>
      <c r="J60" s="98"/>
      <c r="K60" s="330" t="s">
        <v>94</v>
      </c>
      <c r="L60" s="330"/>
      <c r="M60" s="330"/>
      <c r="N60" s="330"/>
      <c r="O60" s="330"/>
      <c r="P60" s="330"/>
      <c r="Q60" s="330"/>
      <c r="R60" s="330"/>
      <c r="S60" s="330"/>
      <c r="T60" s="330"/>
      <c r="U60" s="330"/>
      <c r="V60" s="330"/>
      <c r="W60" s="330"/>
      <c r="X60" s="330"/>
      <c r="Y60" s="330"/>
      <c r="Z60" s="330"/>
      <c r="AA60" s="330"/>
      <c r="AB60" s="330"/>
      <c r="AC60" s="330"/>
      <c r="AD60" s="330"/>
      <c r="AE60" s="330"/>
      <c r="AF60" s="330"/>
      <c r="AG60" s="355">
        <f>'03 - Hospodářské sjezdy s...'!J32</f>
        <v>0</v>
      </c>
      <c r="AH60" s="356"/>
      <c r="AI60" s="356"/>
      <c r="AJ60" s="356"/>
      <c r="AK60" s="356"/>
      <c r="AL60" s="356"/>
      <c r="AM60" s="356"/>
      <c r="AN60" s="355">
        <f t="shared" si="0"/>
        <v>0</v>
      </c>
      <c r="AO60" s="356"/>
      <c r="AP60" s="356"/>
      <c r="AQ60" s="99" t="s">
        <v>84</v>
      </c>
      <c r="AR60" s="54"/>
      <c r="AS60" s="100">
        <v>0</v>
      </c>
      <c r="AT60" s="101">
        <f t="shared" si="1"/>
        <v>0</v>
      </c>
      <c r="AU60" s="102">
        <f>'03 - Hospodářské sjezdy s...'!P98</f>
        <v>0</v>
      </c>
      <c r="AV60" s="101">
        <f>'03 - Hospodářské sjezdy s...'!J35</f>
        <v>0</v>
      </c>
      <c r="AW60" s="101">
        <f>'03 - Hospodářské sjezdy s...'!J36</f>
        <v>0</v>
      </c>
      <c r="AX60" s="101">
        <f>'03 - Hospodářské sjezdy s...'!J37</f>
        <v>0</v>
      </c>
      <c r="AY60" s="101">
        <f>'03 - Hospodářské sjezdy s...'!J38</f>
        <v>0</v>
      </c>
      <c r="AZ60" s="101">
        <f>'03 - Hospodářské sjezdy s...'!F35</f>
        <v>0</v>
      </c>
      <c r="BA60" s="101">
        <f>'03 - Hospodářské sjezdy s...'!F36</f>
        <v>0</v>
      </c>
      <c r="BB60" s="101">
        <f>'03 - Hospodářské sjezdy s...'!F37</f>
        <v>0</v>
      </c>
      <c r="BC60" s="101">
        <f>'03 - Hospodářské sjezdy s...'!F38</f>
        <v>0</v>
      </c>
      <c r="BD60" s="103">
        <f>'03 - Hospodářské sjezdy s...'!F39</f>
        <v>0</v>
      </c>
      <c r="BT60" s="104" t="s">
        <v>81</v>
      </c>
      <c r="BV60" s="104" t="s">
        <v>74</v>
      </c>
      <c r="BW60" s="104" t="s">
        <v>95</v>
      </c>
      <c r="BX60" s="104" t="s">
        <v>88</v>
      </c>
      <c r="CL60" s="104" t="s">
        <v>19</v>
      </c>
    </row>
    <row r="61" spans="1:91" s="4" customFormat="1" ht="16.5" customHeight="1">
      <c r="A61" s="97" t="s">
        <v>82</v>
      </c>
      <c r="B61" s="52"/>
      <c r="C61" s="98"/>
      <c r="D61" s="98"/>
      <c r="E61" s="330" t="s">
        <v>96</v>
      </c>
      <c r="F61" s="330"/>
      <c r="G61" s="330"/>
      <c r="H61" s="330"/>
      <c r="I61" s="330"/>
      <c r="J61" s="98"/>
      <c r="K61" s="330" t="s">
        <v>97</v>
      </c>
      <c r="L61" s="330"/>
      <c r="M61" s="330"/>
      <c r="N61" s="330"/>
      <c r="O61" s="330"/>
      <c r="P61" s="330"/>
      <c r="Q61" s="330"/>
      <c r="R61" s="330"/>
      <c r="S61" s="330"/>
      <c r="T61" s="330"/>
      <c r="U61" s="330"/>
      <c r="V61" s="330"/>
      <c r="W61" s="330"/>
      <c r="X61" s="330"/>
      <c r="Y61" s="330"/>
      <c r="Z61" s="330"/>
      <c r="AA61" s="330"/>
      <c r="AB61" s="330"/>
      <c r="AC61" s="330"/>
      <c r="AD61" s="330"/>
      <c r="AE61" s="330"/>
      <c r="AF61" s="330"/>
      <c r="AG61" s="355">
        <f>'04 - Hospodářské sjezdy'!J32</f>
        <v>0</v>
      </c>
      <c r="AH61" s="356"/>
      <c r="AI61" s="356"/>
      <c r="AJ61" s="356"/>
      <c r="AK61" s="356"/>
      <c r="AL61" s="356"/>
      <c r="AM61" s="356"/>
      <c r="AN61" s="355">
        <f t="shared" si="0"/>
        <v>0</v>
      </c>
      <c r="AO61" s="356"/>
      <c r="AP61" s="356"/>
      <c r="AQ61" s="99" t="s">
        <v>84</v>
      </c>
      <c r="AR61" s="54"/>
      <c r="AS61" s="100">
        <v>0</v>
      </c>
      <c r="AT61" s="101">
        <f t="shared" si="1"/>
        <v>0</v>
      </c>
      <c r="AU61" s="102">
        <f>'04 - Hospodářské sjezdy'!P90</f>
        <v>0</v>
      </c>
      <c r="AV61" s="101">
        <f>'04 - Hospodářské sjezdy'!J35</f>
        <v>0</v>
      </c>
      <c r="AW61" s="101">
        <f>'04 - Hospodářské sjezdy'!J36</f>
        <v>0</v>
      </c>
      <c r="AX61" s="101">
        <f>'04 - Hospodářské sjezdy'!J37</f>
        <v>0</v>
      </c>
      <c r="AY61" s="101">
        <f>'04 - Hospodářské sjezdy'!J38</f>
        <v>0</v>
      </c>
      <c r="AZ61" s="101">
        <f>'04 - Hospodářské sjezdy'!F35</f>
        <v>0</v>
      </c>
      <c r="BA61" s="101">
        <f>'04 - Hospodářské sjezdy'!F36</f>
        <v>0</v>
      </c>
      <c r="BB61" s="101">
        <f>'04 - Hospodářské sjezdy'!F37</f>
        <v>0</v>
      </c>
      <c r="BC61" s="101">
        <f>'04 - Hospodářské sjezdy'!F38</f>
        <v>0</v>
      </c>
      <c r="BD61" s="103">
        <f>'04 - Hospodářské sjezdy'!F39</f>
        <v>0</v>
      </c>
      <c r="BT61" s="104" t="s">
        <v>81</v>
      </c>
      <c r="BV61" s="104" t="s">
        <v>74</v>
      </c>
      <c r="BW61" s="104" t="s">
        <v>98</v>
      </c>
      <c r="BX61" s="104" t="s">
        <v>88</v>
      </c>
      <c r="CL61" s="104" t="s">
        <v>19</v>
      </c>
    </row>
    <row r="62" spans="1:91" s="4" customFormat="1" ht="16.5" customHeight="1">
      <c r="A62" s="97" t="s">
        <v>82</v>
      </c>
      <c r="B62" s="52"/>
      <c r="C62" s="98"/>
      <c r="D62" s="98"/>
      <c r="E62" s="330" t="s">
        <v>99</v>
      </c>
      <c r="F62" s="330"/>
      <c r="G62" s="330"/>
      <c r="H62" s="330"/>
      <c r="I62" s="330"/>
      <c r="J62" s="98"/>
      <c r="K62" s="330" t="s">
        <v>100</v>
      </c>
      <c r="L62" s="330"/>
      <c r="M62" s="330"/>
      <c r="N62" s="330"/>
      <c r="O62" s="330"/>
      <c r="P62" s="330"/>
      <c r="Q62" s="330"/>
      <c r="R62" s="330"/>
      <c r="S62" s="330"/>
      <c r="T62" s="330"/>
      <c r="U62" s="330"/>
      <c r="V62" s="330"/>
      <c r="W62" s="330"/>
      <c r="X62" s="330"/>
      <c r="Y62" s="330"/>
      <c r="Z62" s="330"/>
      <c r="AA62" s="330"/>
      <c r="AB62" s="330"/>
      <c r="AC62" s="330"/>
      <c r="AD62" s="330"/>
      <c r="AE62" s="330"/>
      <c r="AF62" s="330"/>
      <c r="AG62" s="355">
        <f>'05 - Dopravní značení'!J32</f>
        <v>0</v>
      </c>
      <c r="AH62" s="356"/>
      <c r="AI62" s="356"/>
      <c r="AJ62" s="356"/>
      <c r="AK62" s="356"/>
      <c r="AL62" s="356"/>
      <c r="AM62" s="356"/>
      <c r="AN62" s="355">
        <f t="shared" si="0"/>
        <v>0</v>
      </c>
      <c r="AO62" s="356"/>
      <c r="AP62" s="356"/>
      <c r="AQ62" s="99" t="s">
        <v>84</v>
      </c>
      <c r="AR62" s="54"/>
      <c r="AS62" s="100">
        <v>0</v>
      </c>
      <c r="AT62" s="101">
        <f t="shared" si="1"/>
        <v>0</v>
      </c>
      <c r="AU62" s="102">
        <f>'05 - Dopravní značení'!P89</f>
        <v>0</v>
      </c>
      <c r="AV62" s="101">
        <f>'05 - Dopravní značení'!J35</f>
        <v>0</v>
      </c>
      <c r="AW62" s="101">
        <f>'05 - Dopravní značení'!J36</f>
        <v>0</v>
      </c>
      <c r="AX62" s="101">
        <f>'05 - Dopravní značení'!J37</f>
        <v>0</v>
      </c>
      <c r="AY62" s="101">
        <f>'05 - Dopravní značení'!J38</f>
        <v>0</v>
      </c>
      <c r="AZ62" s="101">
        <f>'05 - Dopravní značení'!F35</f>
        <v>0</v>
      </c>
      <c r="BA62" s="101">
        <f>'05 - Dopravní značení'!F36</f>
        <v>0</v>
      </c>
      <c r="BB62" s="101">
        <f>'05 - Dopravní značení'!F37</f>
        <v>0</v>
      </c>
      <c r="BC62" s="101">
        <f>'05 - Dopravní značení'!F38</f>
        <v>0</v>
      </c>
      <c r="BD62" s="103">
        <f>'05 - Dopravní značení'!F39</f>
        <v>0</v>
      </c>
      <c r="BT62" s="104" t="s">
        <v>81</v>
      </c>
      <c r="BV62" s="104" t="s">
        <v>74</v>
      </c>
      <c r="BW62" s="104" t="s">
        <v>101</v>
      </c>
      <c r="BX62" s="104" t="s">
        <v>88</v>
      </c>
      <c r="CL62" s="104" t="s">
        <v>19</v>
      </c>
    </row>
    <row r="63" spans="1:91" s="7" customFormat="1" ht="24.75" customHeight="1">
      <c r="B63" s="87"/>
      <c r="C63" s="88"/>
      <c r="D63" s="329" t="s">
        <v>93</v>
      </c>
      <c r="E63" s="329"/>
      <c r="F63" s="329"/>
      <c r="G63" s="329"/>
      <c r="H63" s="329"/>
      <c r="I63" s="89"/>
      <c r="J63" s="329" t="s">
        <v>102</v>
      </c>
      <c r="K63" s="329"/>
      <c r="L63" s="329"/>
      <c r="M63" s="329"/>
      <c r="N63" s="329"/>
      <c r="O63" s="329"/>
      <c r="P63" s="329"/>
      <c r="Q63" s="329"/>
      <c r="R63" s="329"/>
      <c r="S63" s="329"/>
      <c r="T63" s="329"/>
      <c r="U63" s="329"/>
      <c r="V63" s="329"/>
      <c r="W63" s="329"/>
      <c r="X63" s="329"/>
      <c r="Y63" s="329"/>
      <c r="Z63" s="329"/>
      <c r="AA63" s="329"/>
      <c r="AB63" s="329"/>
      <c r="AC63" s="329"/>
      <c r="AD63" s="329"/>
      <c r="AE63" s="329"/>
      <c r="AF63" s="329"/>
      <c r="AG63" s="357">
        <f>ROUND(AG64,2)</f>
        <v>0</v>
      </c>
      <c r="AH63" s="358"/>
      <c r="AI63" s="358"/>
      <c r="AJ63" s="358"/>
      <c r="AK63" s="358"/>
      <c r="AL63" s="358"/>
      <c r="AM63" s="358"/>
      <c r="AN63" s="363">
        <f t="shared" si="0"/>
        <v>0</v>
      </c>
      <c r="AO63" s="358"/>
      <c r="AP63" s="358"/>
      <c r="AQ63" s="90" t="s">
        <v>78</v>
      </c>
      <c r="AR63" s="91"/>
      <c r="AS63" s="92">
        <f>ROUND(AS64,2)</f>
        <v>0</v>
      </c>
      <c r="AT63" s="93">
        <f t="shared" si="1"/>
        <v>0</v>
      </c>
      <c r="AU63" s="94">
        <f>ROUND(AU64,5)</f>
        <v>0</v>
      </c>
      <c r="AV63" s="93">
        <f>ROUND(AZ63*L29,2)</f>
        <v>0</v>
      </c>
      <c r="AW63" s="93">
        <f>ROUND(BA63*L30,2)</f>
        <v>0</v>
      </c>
      <c r="AX63" s="93">
        <f>ROUND(BB63*L29,2)</f>
        <v>0</v>
      </c>
      <c r="AY63" s="93">
        <f>ROUND(BC63*L30,2)</f>
        <v>0</v>
      </c>
      <c r="AZ63" s="93">
        <f>ROUND(AZ64,2)</f>
        <v>0</v>
      </c>
      <c r="BA63" s="93">
        <f>ROUND(BA64,2)</f>
        <v>0</v>
      </c>
      <c r="BB63" s="93">
        <f>ROUND(BB64,2)</f>
        <v>0</v>
      </c>
      <c r="BC63" s="93">
        <f>ROUND(BC64,2)</f>
        <v>0</v>
      </c>
      <c r="BD63" s="95">
        <f>ROUND(BD64,2)</f>
        <v>0</v>
      </c>
      <c r="BS63" s="96" t="s">
        <v>71</v>
      </c>
      <c r="BT63" s="96" t="s">
        <v>79</v>
      </c>
      <c r="BU63" s="96" t="s">
        <v>73</v>
      </c>
      <c r="BV63" s="96" t="s">
        <v>74</v>
      </c>
      <c r="BW63" s="96" t="s">
        <v>103</v>
      </c>
      <c r="BX63" s="96" t="s">
        <v>5</v>
      </c>
      <c r="CL63" s="96" t="s">
        <v>19</v>
      </c>
      <c r="CM63" s="96" t="s">
        <v>81</v>
      </c>
    </row>
    <row r="64" spans="1:91" s="4" customFormat="1" ht="16.5" customHeight="1">
      <c r="A64" s="97" t="s">
        <v>82</v>
      </c>
      <c r="B64" s="52"/>
      <c r="C64" s="98"/>
      <c r="D64" s="98"/>
      <c r="E64" s="330" t="s">
        <v>76</v>
      </c>
      <c r="F64" s="330"/>
      <c r="G64" s="330"/>
      <c r="H64" s="330"/>
      <c r="I64" s="330"/>
      <c r="J64" s="98"/>
      <c r="K64" s="330" t="s">
        <v>104</v>
      </c>
      <c r="L64" s="330"/>
      <c r="M64" s="330"/>
      <c r="N64" s="330"/>
      <c r="O64" s="330"/>
      <c r="P64" s="330"/>
      <c r="Q64" s="330"/>
      <c r="R64" s="330"/>
      <c r="S64" s="330"/>
      <c r="T64" s="330"/>
      <c r="U64" s="330"/>
      <c r="V64" s="330"/>
      <c r="W64" s="330"/>
      <c r="X64" s="330"/>
      <c r="Y64" s="330"/>
      <c r="Z64" s="330"/>
      <c r="AA64" s="330"/>
      <c r="AB64" s="330"/>
      <c r="AC64" s="330"/>
      <c r="AD64" s="330"/>
      <c r="AE64" s="330"/>
      <c r="AF64" s="330"/>
      <c r="AG64" s="355">
        <f>'01 - Přechodné dopravní z...'!J32</f>
        <v>0</v>
      </c>
      <c r="AH64" s="356"/>
      <c r="AI64" s="356"/>
      <c r="AJ64" s="356"/>
      <c r="AK64" s="356"/>
      <c r="AL64" s="356"/>
      <c r="AM64" s="356"/>
      <c r="AN64" s="355">
        <f t="shared" si="0"/>
        <v>0</v>
      </c>
      <c r="AO64" s="356"/>
      <c r="AP64" s="356"/>
      <c r="AQ64" s="99" t="s">
        <v>84</v>
      </c>
      <c r="AR64" s="54"/>
      <c r="AS64" s="100">
        <v>0</v>
      </c>
      <c r="AT64" s="101">
        <f t="shared" si="1"/>
        <v>0</v>
      </c>
      <c r="AU64" s="102">
        <f>'01 - Přechodné dopravní z...'!P88</f>
        <v>0</v>
      </c>
      <c r="AV64" s="101">
        <f>'01 - Přechodné dopravní z...'!J35</f>
        <v>0</v>
      </c>
      <c r="AW64" s="101">
        <f>'01 - Přechodné dopravní z...'!J36</f>
        <v>0</v>
      </c>
      <c r="AX64" s="101">
        <f>'01 - Přechodné dopravní z...'!J37</f>
        <v>0</v>
      </c>
      <c r="AY64" s="101">
        <f>'01 - Přechodné dopravní z...'!J38</f>
        <v>0</v>
      </c>
      <c r="AZ64" s="101">
        <f>'01 - Přechodné dopravní z...'!F35</f>
        <v>0</v>
      </c>
      <c r="BA64" s="101">
        <f>'01 - Přechodné dopravní z...'!F36</f>
        <v>0</v>
      </c>
      <c r="BB64" s="101">
        <f>'01 - Přechodné dopravní z...'!F37</f>
        <v>0</v>
      </c>
      <c r="BC64" s="101">
        <f>'01 - Přechodné dopravní z...'!F38</f>
        <v>0</v>
      </c>
      <c r="BD64" s="103">
        <f>'01 - Přechodné dopravní z...'!F39</f>
        <v>0</v>
      </c>
      <c r="BT64" s="104" t="s">
        <v>81</v>
      </c>
      <c r="BV64" s="104" t="s">
        <v>74</v>
      </c>
      <c r="BW64" s="104" t="s">
        <v>105</v>
      </c>
      <c r="BX64" s="104" t="s">
        <v>103</v>
      </c>
      <c r="CL64" s="104" t="s">
        <v>19</v>
      </c>
    </row>
    <row r="65" spans="1:91" s="7" customFormat="1" ht="16.5" customHeight="1">
      <c r="A65" s="97" t="s">
        <v>82</v>
      </c>
      <c r="B65" s="87"/>
      <c r="C65" s="88"/>
      <c r="D65" s="329" t="s">
        <v>106</v>
      </c>
      <c r="E65" s="329"/>
      <c r="F65" s="329"/>
      <c r="G65" s="329"/>
      <c r="H65" s="329"/>
      <c r="I65" s="89"/>
      <c r="J65" s="329" t="s">
        <v>107</v>
      </c>
      <c r="K65" s="329"/>
      <c r="L65" s="329"/>
      <c r="M65" s="329"/>
      <c r="N65" s="329"/>
      <c r="O65" s="329"/>
      <c r="P65" s="329"/>
      <c r="Q65" s="329"/>
      <c r="R65" s="329"/>
      <c r="S65" s="329"/>
      <c r="T65" s="329"/>
      <c r="U65" s="329"/>
      <c r="V65" s="329"/>
      <c r="W65" s="329"/>
      <c r="X65" s="329"/>
      <c r="Y65" s="329"/>
      <c r="Z65" s="329"/>
      <c r="AA65" s="329"/>
      <c r="AB65" s="329"/>
      <c r="AC65" s="329"/>
      <c r="AD65" s="329"/>
      <c r="AE65" s="329"/>
      <c r="AF65" s="329"/>
      <c r="AG65" s="363">
        <f>'VON - Vedlejší a ostatní ...'!J30</f>
        <v>0</v>
      </c>
      <c r="AH65" s="358"/>
      <c r="AI65" s="358"/>
      <c r="AJ65" s="358"/>
      <c r="AK65" s="358"/>
      <c r="AL65" s="358"/>
      <c r="AM65" s="358"/>
      <c r="AN65" s="363">
        <f t="shared" si="0"/>
        <v>0</v>
      </c>
      <c r="AO65" s="358"/>
      <c r="AP65" s="358"/>
      <c r="AQ65" s="90" t="s">
        <v>78</v>
      </c>
      <c r="AR65" s="91"/>
      <c r="AS65" s="105">
        <v>0</v>
      </c>
      <c r="AT65" s="106">
        <f t="shared" si="1"/>
        <v>0</v>
      </c>
      <c r="AU65" s="107">
        <f>'VON - Vedlejší a ostatní ...'!P84</f>
        <v>0</v>
      </c>
      <c r="AV65" s="106">
        <f>'VON - Vedlejší a ostatní ...'!J33</f>
        <v>0</v>
      </c>
      <c r="AW65" s="106">
        <f>'VON - Vedlejší a ostatní ...'!J34</f>
        <v>0</v>
      </c>
      <c r="AX65" s="106">
        <f>'VON - Vedlejší a ostatní ...'!J35</f>
        <v>0</v>
      </c>
      <c r="AY65" s="106">
        <f>'VON - Vedlejší a ostatní ...'!J36</f>
        <v>0</v>
      </c>
      <c r="AZ65" s="106">
        <f>'VON - Vedlejší a ostatní ...'!F33</f>
        <v>0</v>
      </c>
      <c r="BA65" s="106">
        <f>'VON - Vedlejší a ostatní ...'!F34</f>
        <v>0</v>
      </c>
      <c r="BB65" s="106">
        <f>'VON - Vedlejší a ostatní ...'!F35</f>
        <v>0</v>
      </c>
      <c r="BC65" s="106">
        <f>'VON - Vedlejší a ostatní ...'!F36</f>
        <v>0</v>
      </c>
      <c r="BD65" s="108">
        <f>'VON - Vedlejší a ostatní ...'!F37</f>
        <v>0</v>
      </c>
      <c r="BT65" s="96" t="s">
        <v>79</v>
      </c>
      <c r="BV65" s="96" t="s">
        <v>74</v>
      </c>
      <c r="BW65" s="96" t="s">
        <v>108</v>
      </c>
      <c r="BX65" s="96" t="s">
        <v>5</v>
      </c>
      <c r="CL65" s="96" t="s">
        <v>19</v>
      </c>
      <c r="CM65" s="96" t="s">
        <v>81</v>
      </c>
    </row>
    <row r="66" spans="1:91" s="2" customFormat="1" ht="30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40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  <row r="67" spans="1:9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0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</row>
  </sheetData>
  <sheetProtection algorithmName="SHA-512" hashValue="uJeWK5nGbUDSfkE/84B20ZumoTzExGKm0mc7u9hl3xcE5vQsAy7PAMSOeyRU6cFa6kx//5qv654kVjqxkA8ZEg==" saltValue="cfl9+6ir/RGeuOYblMeK1e1ZiiZrnoVopeLgHNwXT4XzSYF/wqfZQD+2WmmVrH37aLb9QZ9dQKqTRvgITaJa0Q==" spinCount="100000" sheet="1" objects="1" scenarios="1" formatColumns="0" formatRows="0"/>
  <mergeCells count="82">
    <mergeCell ref="AN65:AP65"/>
    <mergeCell ref="AG65:AM65"/>
    <mergeCell ref="AN54:AP54"/>
    <mergeCell ref="AN64:AP64"/>
    <mergeCell ref="AN63:AP63"/>
    <mergeCell ref="AN59:AP59"/>
    <mergeCell ref="AN62:AP62"/>
    <mergeCell ref="AN52:AP52"/>
    <mergeCell ref="AN57:AP57"/>
    <mergeCell ref="AN61:AP61"/>
    <mergeCell ref="AN60:AP60"/>
    <mergeCell ref="AN58:AP58"/>
    <mergeCell ref="AN56:AP56"/>
    <mergeCell ref="AG63:AM63"/>
    <mergeCell ref="AG64:AM64"/>
    <mergeCell ref="AG61:AM61"/>
    <mergeCell ref="AG59:AM59"/>
    <mergeCell ref="AG55:AM55"/>
    <mergeCell ref="AG58:AM58"/>
    <mergeCell ref="AG56:AM56"/>
    <mergeCell ref="AG57:AM57"/>
    <mergeCell ref="AK35:AO35"/>
    <mergeCell ref="X35:AB35"/>
    <mergeCell ref="AR2:BE2"/>
    <mergeCell ref="AG60:AM60"/>
    <mergeCell ref="AG62:AM62"/>
    <mergeCell ref="AG52:AM52"/>
    <mergeCell ref="AM50:AP50"/>
    <mergeCell ref="AM49:AP49"/>
    <mergeCell ref="AM47:AN47"/>
    <mergeCell ref="AN55:AP55"/>
    <mergeCell ref="AS49:AT51"/>
    <mergeCell ref="L32:P32"/>
    <mergeCell ref="W32:AE32"/>
    <mergeCell ref="AK32:AO32"/>
    <mergeCell ref="L33:P33"/>
    <mergeCell ref="W33:AE33"/>
    <mergeCell ref="AK33:AO33"/>
    <mergeCell ref="AK30:AO30"/>
    <mergeCell ref="W30:AE30"/>
    <mergeCell ref="L30:P30"/>
    <mergeCell ref="W31:AE31"/>
    <mergeCell ref="L31:P31"/>
    <mergeCell ref="AK31:AO31"/>
    <mergeCell ref="L45:AO45"/>
    <mergeCell ref="D65:H65"/>
    <mergeCell ref="J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E64:I64"/>
    <mergeCell ref="I52:AF52"/>
    <mergeCell ref="J63:AF63"/>
    <mergeCell ref="J55:AF55"/>
    <mergeCell ref="J57:AF57"/>
    <mergeCell ref="K62:AF62"/>
    <mergeCell ref="K60:AF60"/>
    <mergeCell ref="K64:AF64"/>
    <mergeCell ref="K58:AF58"/>
    <mergeCell ref="K56:AF56"/>
    <mergeCell ref="K59:AF59"/>
    <mergeCell ref="K61:AF61"/>
    <mergeCell ref="C52:G52"/>
    <mergeCell ref="D63:H63"/>
    <mergeCell ref="D57:H57"/>
    <mergeCell ref="D55:H55"/>
    <mergeCell ref="E58:I58"/>
    <mergeCell ref="E62:I62"/>
    <mergeCell ref="E61:I61"/>
    <mergeCell ref="E60:I60"/>
    <mergeCell ref="E59:I59"/>
    <mergeCell ref="E56:I56"/>
  </mergeCells>
  <hyperlinks>
    <hyperlink ref="A56" location="'01 - SO 000 - Bourací a p...'!C2" display="/"/>
    <hyperlink ref="A58" location="'01 - SO 100 - Větev A - o...'!C2" display="/"/>
    <hyperlink ref="A59" location="'02 - SO 102 - Oprava prop...'!C2" display="/"/>
    <hyperlink ref="A60" location="'03 - Hospodářské sjezdy s...'!C2" display="/"/>
    <hyperlink ref="A61" location="'04 - Hospodářské sjezdy'!C2" display="/"/>
    <hyperlink ref="A62" location="'05 - Dopravní značení'!C2" display="/"/>
    <hyperlink ref="A64" location="'01 - Přechodné dopravní z...'!C2" display="/"/>
    <hyperlink ref="A65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40" customWidth="1"/>
    <col min="2" max="2" width="1.6640625" style="240" customWidth="1"/>
    <col min="3" max="4" width="5" style="240" customWidth="1"/>
    <col min="5" max="5" width="11.6640625" style="240" customWidth="1"/>
    <col min="6" max="6" width="9.1640625" style="240" customWidth="1"/>
    <col min="7" max="7" width="5" style="240" customWidth="1"/>
    <col min="8" max="8" width="77.83203125" style="240" customWidth="1"/>
    <col min="9" max="10" width="20" style="240" customWidth="1"/>
    <col min="11" max="11" width="1.6640625" style="240" customWidth="1"/>
  </cols>
  <sheetData>
    <row r="1" spans="2:11" s="1" customFormat="1" ht="37.5" customHeight="1"/>
    <row r="2" spans="2:11" s="1" customFormat="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pans="2:11" s="15" customFormat="1" ht="45" customHeight="1">
      <c r="B3" s="244"/>
      <c r="C3" s="383" t="s">
        <v>956</v>
      </c>
      <c r="D3" s="383"/>
      <c r="E3" s="383"/>
      <c r="F3" s="383"/>
      <c r="G3" s="383"/>
      <c r="H3" s="383"/>
      <c r="I3" s="383"/>
      <c r="J3" s="383"/>
      <c r="K3" s="245"/>
    </row>
    <row r="4" spans="2:11" s="1" customFormat="1" ht="25.5" customHeight="1">
      <c r="B4" s="246"/>
      <c r="C4" s="382" t="s">
        <v>957</v>
      </c>
      <c r="D4" s="382"/>
      <c r="E4" s="382"/>
      <c r="F4" s="382"/>
      <c r="G4" s="382"/>
      <c r="H4" s="382"/>
      <c r="I4" s="382"/>
      <c r="J4" s="382"/>
      <c r="K4" s="247"/>
    </row>
    <row r="5" spans="2:11" s="1" customFormat="1" ht="5.25" customHeight="1">
      <c r="B5" s="246"/>
      <c r="C5" s="248"/>
      <c r="D5" s="248"/>
      <c r="E5" s="248"/>
      <c r="F5" s="248"/>
      <c r="G5" s="248"/>
      <c r="H5" s="248"/>
      <c r="I5" s="248"/>
      <c r="J5" s="248"/>
      <c r="K5" s="247"/>
    </row>
    <row r="6" spans="2:11" s="1" customFormat="1" ht="15" customHeight="1">
      <c r="B6" s="246"/>
      <c r="C6" s="381" t="s">
        <v>958</v>
      </c>
      <c r="D6" s="381"/>
      <c r="E6" s="381"/>
      <c r="F6" s="381"/>
      <c r="G6" s="381"/>
      <c r="H6" s="381"/>
      <c r="I6" s="381"/>
      <c r="J6" s="381"/>
      <c r="K6" s="247"/>
    </row>
    <row r="7" spans="2:11" s="1" customFormat="1" ht="15" customHeight="1">
      <c r="B7" s="250"/>
      <c r="C7" s="381" t="s">
        <v>959</v>
      </c>
      <c r="D7" s="381"/>
      <c r="E7" s="381"/>
      <c r="F7" s="381"/>
      <c r="G7" s="381"/>
      <c r="H7" s="381"/>
      <c r="I7" s="381"/>
      <c r="J7" s="381"/>
      <c r="K7" s="247"/>
    </row>
    <row r="8" spans="2:11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pans="2:11" s="1" customFormat="1" ht="15" customHeight="1">
      <c r="B9" s="250"/>
      <c r="C9" s="381" t="s">
        <v>960</v>
      </c>
      <c r="D9" s="381"/>
      <c r="E9" s="381"/>
      <c r="F9" s="381"/>
      <c r="G9" s="381"/>
      <c r="H9" s="381"/>
      <c r="I9" s="381"/>
      <c r="J9" s="381"/>
      <c r="K9" s="247"/>
    </row>
    <row r="10" spans="2:11" s="1" customFormat="1" ht="15" customHeight="1">
      <c r="B10" s="250"/>
      <c r="C10" s="249"/>
      <c r="D10" s="381" t="s">
        <v>961</v>
      </c>
      <c r="E10" s="381"/>
      <c r="F10" s="381"/>
      <c r="G10" s="381"/>
      <c r="H10" s="381"/>
      <c r="I10" s="381"/>
      <c r="J10" s="381"/>
      <c r="K10" s="247"/>
    </row>
    <row r="11" spans="2:11" s="1" customFormat="1" ht="15" customHeight="1">
      <c r="B11" s="250"/>
      <c r="C11" s="251"/>
      <c r="D11" s="381" t="s">
        <v>962</v>
      </c>
      <c r="E11" s="381"/>
      <c r="F11" s="381"/>
      <c r="G11" s="381"/>
      <c r="H11" s="381"/>
      <c r="I11" s="381"/>
      <c r="J11" s="381"/>
      <c r="K11" s="247"/>
    </row>
    <row r="12" spans="2:11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pans="2:11" s="1" customFormat="1" ht="15" customHeight="1">
      <c r="B13" s="250"/>
      <c r="C13" s="251"/>
      <c r="D13" s="252" t="s">
        <v>963</v>
      </c>
      <c r="E13" s="249"/>
      <c r="F13" s="249"/>
      <c r="G13" s="249"/>
      <c r="H13" s="249"/>
      <c r="I13" s="249"/>
      <c r="J13" s="249"/>
      <c r="K13" s="247"/>
    </row>
    <row r="14" spans="2:11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pans="2:11" s="1" customFormat="1" ht="15" customHeight="1">
      <c r="B15" s="250"/>
      <c r="C15" s="251"/>
      <c r="D15" s="381" t="s">
        <v>964</v>
      </c>
      <c r="E15" s="381"/>
      <c r="F15" s="381"/>
      <c r="G15" s="381"/>
      <c r="H15" s="381"/>
      <c r="I15" s="381"/>
      <c r="J15" s="381"/>
      <c r="K15" s="247"/>
    </row>
    <row r="16" spans="2:11" s="1" customFormat="1" ht="15" customHeight="1">
      <c r="B16" s="250"/>
      <c r="C16" s="251"/>
      <c r="D16" s="381" t="s">
        <v>965</v>
      </c>
      <c r="E16" s="381"/>
      <c r="F16" s="381"/>
      <c r="G16" s="381"/>
      <c r="H16" s="381"/>
      <c r="I16" s="381"/>
      <c r="J16" s="381"/>
      <c r="K16" s="247"/>
    </row>
    <row r="17" spans="2:11" s="1" customFormat="1" ht="15" customHeight="1">
      <c r="B17" s="250"/>
      <c r="C17" s="251"/>
      <c r="D17" s="381" t="s">
        <v>966</v>
      </c>
      <c r="E17" s="381"/>
      <c r="F17" s="381"/>
      <c r="G17" s="381"/>
      <c r="H17" s="381"/>
      <c r="I17" s="381"/>
      <c r="J17" s="381"/>
      <c r="K17" s="247"/>
    </row>
    <row r="18" spans="2:11" s="1" customFormat="1" ht="15" customHeight="1">
      <c r="B18" s="250"/>
      <c r="C18" s="251"/>
      <c r="D18" s="251"/>
      <c r="E18" s="253" t="s">
        <v>78</v>
      </c>
      <c r="F18" s="381" t="s">
        <v>967</v>
      </c>
      <c r="G18" s="381"/>
      <c r="H18" s="381"/>
      <c r="I18" s="381"/>
      <c r="J18" s="381"/>
      <c r="K18" s="247"/>
    </row>
    <row r="19" spans="2:11" s="1" customFormat="1" ht="15" customHeight="1">
      <c r="B19" s="250"/>
      <c r="C19" s="251"/>
      <c r="D19" s="251"/>
      <c r="E19" s="253" t="s">
        <v>968</v>
      </c>
      <c r="F19" s="381" t="s">
        <v>969</v>
      </c>
      <c r="G19" s="381"/>
      <c r="H19" s="381"/>
      <c r="I19" s="381"/>
      <c r="J19" s="381"/>
      <c r="K19" s="247"/>
    </row>
    <row r="20" spans="2:11" s="1" customFormat="1" ht="15" customHeight="1">
      <c r="B20" s="250"/>
      <c r="C20" s="251"/>
      <c r="D20" s="251"/>
      <c r="E20" s="253" t="s">
        <v>970</v>
      </c>
      <c r="F20" s="381" t="s">
        <v>971</v>
      </c>
      <c r="G20" s="381"/>
      <c r="H20" s="381"/>
      <c r="I20" s="381"/>
      <c r="J20" s="381"/>
      <c r="K20" s="247"/>
    </row>
    <row r="21" spans="2:11" s="1" customFormat="1" ht="15" customHeight="1">
      <c r="B21" s="250"/>
      <c r="C21" s="251"/>
      <c r="D21" s="251"/>
      <c r="E21" s="253" t="s">
        <v>106</v>
      </c>
      <c r="F21" s="381" t="s">
        <v>107</v>
      </c>
      <c r="G21" s="381"/>
      <c r="H21" s="381"/>
      <c r="I21" s="381"/>
      <c r="J21" s="381"/>
      <c r="K21" s="247"/>
    </row>
    <row r="22" spans="2:11" s="1" customFormat="1" ht="15" customHeight="1">
      <c r="B22" s="250"/>
      <c r="C22" s="251"/>
      <c r="D22" s="251"/>
      <c r="E22" s="253" t="s">
        <v>972</v>
      </c>
      <c r="F22" s="381" t="s">
        <v>973</v>
      </c>
      <c r="G22" s="381"/>
      <c r="H22" s="381"/>
      <c r="I22" s="381"/>
      <c r="J22" s="381"/>
      <c r="K22" s="247"/>
    </row>
    <row r="23" spans="2:11" s="1" customFormat="1" ht="15" customHeight="1">
      <c r="B23" s="250"/>
      <c r="C23" s="251"/>
      <c r="D23" s="251"/>
      <c r="E23" s="253" t="s">
        <v>84</v>
      </c>
      <c r="F23" s="381" t="s">
        <v>974</v>
      </c>
      <c r="G23" s="381"/>
      <c r="H23" s="381"/>
      <c r="I23" s="381"/>
      <c r="J23" s="381"/>
      <c r="K23" s="247"/>
    </row>
    <row r="24" spans="2:11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pans="2:11" s="1" customFormat="1" ht="15" customHeight="1">
      <c r="B25" s="250"/>
      <c r="C25" s="381" t="s">
        <v>975</v>
      </c>
      <c r="D25" s="381"/>
      <c r="E25" s="381"/>
      <c r="F25" s="381"/>
      <c r="G25" s="381"/>
      <c r="H25" s="381"/>
      <c r="I25" s="381"/>
      <c r="J25" s="381"/>
      <c r="K25" s="247"/>
    </row>
    <row r="26" spans="2:11" s="1" customFormat="1" ht="15" customHeight="1">
      <c r="B26" s="250"/>
      <c r="C26" s="381" t="s">
        <v>976</v>
      </c>
      <c r="D26" s="381"/>
      <c r="E26" s="381"/>
      <c r="F26" s="381"/>
      <c r="G26" s="381"/>
      <c r="H26" s="381"/>
      <c r="I26" s="381"/>
      <c r="J26" s="381"/>
      <c r="K26" s="247"/>
    </row>
    <row r="27" spans="2:11" s="1" customFormat="1" ht="15" customHeight="1">
      <c r="B27" s="250"/>
      <c r="C27" s="249"/>
      <c r="D27" s="381" t="s">
        <v>977</v>
      </c>
      <c r="E27" s="381"/>
      <c r="F27" s="381"/>
      <c r="G27" s="381"/>
      <c r="H27" s="381"/>
      <c r="I27" s="381"/>
      <c r="J27" s="381"/>
      <c r="K27" s="247"/>
    </row>
    <row r="28" spans="2:11" s="1" customFormat="1" ht="15" customHeight="1">
      <c r="B28" s="250"/>
      <c r="C28" s="251"/>
      <c r="D28" s="381" t="s">
        <v>978</v>
      </c>
      <c r="E28" s="381"/>
      <c r="F28" s="381"/>
      <c r="G28" s="381"/>
      <c r="H28" s="381"/>
      <c r="I28" s="381"/>
      <c r="J28" s="381"/>
      <c r="K28" s="247"/>
    </row>
    <row r="29" spans="2:11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pans="2:11" s="1" customFormat="1" ht="15" customHeight="1">
      <c r="B30" s="250"/>
      <c r="C30" s="251"/>
      <c r="D30" s="381" t="s">
        <v>979</v>
      </c>
      <c r="E30" s="381"/>
      <c r="F30" s="381"/>
      <c r="G30" s="381"/>
      <c r="H30" s="381"/>
      <c r="I30" s="381"/>
      <c r="J30" s="381"/>
      <c r="K30" s="247"/>
    </row>
    <row r="31" spans="2:11" s="1" customFormat="1" ht="15" customHeight="1">
      <c r="B31" s="250"/>
      <c r="C31" s="251"/>
      <c r="D31" s="381" t="s">
        <v>980</v>
      </c>
      <c r="E31" s="381"/>
      <c r="F31" s="381"/>
      <c r="G31" s="381"/>
      <c r="H31" s="381"/>
      <c r="I31" s="381"/>
      <c r="J31" s="381"/>
      <c r="K31" s="247"/>
    </row>
    <row r="32" spans="2:11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pans="2:11" s="1" customFormat="1" ht="15" customHeight="1">
      <c r="B33" s="250"/>
      <c r="C33" s="251"/>
      <c r="D33" s="381" t="s">
        <v>981</v>
      </c>
      <c r="E33" s="381"/>
      <c r="F33" s="381"/>
      <c r="G33" s="381"/>
      <c r="H33" s="381"/>
      <c r="I33" s="381"/>
      <c r="J33" s="381"/>
      <c r="K33" s="247"/>
    </row>
    <row r="34" spans="2:11" s="1" customFormat="1" ht="15" customHeight="1">
      <c r="B34" s="250"/>
      <c r="C34" s="251"/>
      <c r="D34" s="381" t="s">
        <v>982</v>
      </c>
      <c r="E34" s="381"/>
      <c r="F34" s="381"/>
      <c r="G34" s="381"/>
      <c r="H34" s="381"/>
      <c r="I34" s="381"/>
      <c r="J34" s="381"/>
      <c r="K34" s="247"/>
    </row>
    <row r="35" spans="2:11" s="1" customFormat="1" ht="15" customHeight="1">
      <c r="B35" s="250"/>
      <c r="C35" s="251"/>
      <c r="D35" s="381" t="s">
        <v>983</v>
      </c>
      <c r="E35" s="381"/>
      <c r="F35" s="381"/>
      <c r="G35" s="381"/>
      <c r="H35" s="381"/>
      <c r="I35" s="381"/>
      <c r="J35" s="381"/>
      <c r="K35" s="247"/>
    </row>
    <row r="36" spans="2:11" s="1" customFormat="1" ht="15" customHeight="1">
      <c r="B36" s="250"/>
      <c r="C36" s="251"/>
      <c r="D36" s="249"/>
      <c r="E36" s="252" t="s">
        <v>125</v>
      </c>
      <c r="F36" s="249"/>
      <c r="G36" s="381" t="s">
        <v>984</v>
      </c>
      <c r="H36" s="381"/>
      <c r="I36" s="381"/>
      <c r="J36" s="381"/>
      <c r="K36" s="247"/>
    </row>
    <row r="37" spans="2:11" s="1" customFormat="1" ht="30.75" customHeight="1">
      <c r="B37" s="250"/>
      <c r="C37" s="251"/>
      <c r="D37" s="249"/>
      <c r="E37" s="252" t="s">
        <v>985</v>
      </c>
      <c r="F37" s="249"/>
      <c r="G37" s="381" t="s">
        <v>986</v>
      </c>
      <c r="H37" s="381"/>
      <c r="I37" s="381"/>
      <c r="J37" s="381"/>
      <c r="K37" s="247"/>
    </row>
    <row r="38" spans="2:11" s="1" customFormat="1" ht="15" customHeight="1">
      <c r="B38" s="250"/>
      <c r="C38" s="251"/>
      <c r="D38" s="249"/>
      <c r="E38" s="252" t="s">
        <v>53</v>
      </c>
      <c r="F38" s="249"/>
      <c r="G38" s="381" t="s">
        <v>987</v>
      </c>
      <c r="H38" s="381"/>
      <c r="I38" s="381"/>
      <c r="J38" s="381"/>
      <c r="K38" s="247"/>
    </row>
    <row r="39" spans="2:11" s="1" customFormat="1" ht="15" customHeight="1">
      <c r="B39" s="250"/>
      <c r="C39" s="251"/>
      <c r="D39" s="249"/>
      <c r="E39" s="252" t="s">
        <v>54</v>
      </c>
      <c r="F39" s="249"/>
      <c r="G39" s="381" t="s">
        <v>988</v>
      </c>
      <c r="H39" s="381"/>
      <c r="I39" s="381"/>
      <c r="J39" s="381"/>
      <c r="K39" s="247"/>
    </row>
    <row r="40" spans="2:11" s="1" customFormat="1" ht="15" customHeight="1">
      <c r="B40" s="250"/>
      <c r="C40" s="251"/>
      <c r="D40" s="249"/>
      <c r="E40" s="252" t="s">
        <v>126</v>
      </c>
      <c r="F40" s="249"/>
      <c r="G40" s="381" t="s">
        <v>989</v>
      </c>
      <c r="H40" s="381"/>
      <c r="I40" s="381"/>
      <c r="J40" s="381"/>
      <c r="K40" s="247"/>
    </row>
    <row r="41" spans="2:11" s="1" customFormat="1" ht="15" customHeight="1">
      <c r="B41" s="250"/>
      <c r="C41" s="251"/>
      <c r="D41" s="249"/>
      <c r="E41" s="252" t="s">
        <v>127</v>
      </c>
      <c r="F41" s="249"/>
      <c r="G41" s="381" t="s">
        <v>990</v>
      </c>
      <c r="H41" s="381"/>
      <c r="I41" s="381"/>
      <c r="J41" s="381"/>
      <c r="K41" s="247"/>
    </row>
    <row r="42" spans="2:11" s="1" customFormat="1" ht="15" customHeight="1">
      <c r="B42" s="250"/>
      <c r="C42" s="251"/>
      <c r="D42" s="249"/>
      <c r="E42" s="252" t="s">
        <v>991</v>
      </c>
      <c r="F42" s="249"/>
      <c r="G42" s="381" t="s">
        <v>992</v>
      </c>
      <c r="H42" s="381"/>
      <c r="I42" s="381"/>
      <c r="J42" s="381"/>
      <c r="K42" s="247"/>
    </row>
    <row r="43" spans="2:11" s="1" customFormat="1" ht="15" customHeight="1">
      <c r="B43" s="250"/>
      <c r="C43" s="251"/>
      <c r="D43" s="249"/>
      <c r="E43" s="252"/>
      <c r="F43" s="249"/>
      <c r="G43" s="381" t="s">
        <v>993</v>
      </c>
      <c r="H43" s="381"/>
      <c r="I43" s="381"/>
      <c r="J43" s="381"/>
      <c r="K43" s="247"/>
    </row>
    <row r="44" spans="2:11" s="1" customFormat="1" ht="15" customHeight="1">
      <c r="B44" s="250"/>
      <c r="C44" s="251"/>
      <c r="D44" s="249"/>
      <c r="E44" s="252" t="s">
        <v>994</v>
      </c>
      <c r="F44" s="249"/>
      <c r="G44" s="381" t="s">
        <v>995</v>
      </c>
      <c r="H44" s="381"/>
      <c r="I44" s="381"/>
      <c r="J44" s="381"/>
      <c r="K44" s="247"/>
    </row>
    <row r="45" spans="2:11" s="1" customFormat="1" ht="15" customHeight="1">
      <c r="B45" s="250"/>
      <c r="C45" s="251"/>
      <c r="D45" s="249"/>
      <c r="E45" s="252" t="s">
        <v>129</v>
      </c>
      <c r="F45" s="249"/>
      <c r="G45" s="381" t="s">
        <v>996</v>
      </c>
      <c r="H45" s="381"/>
      <c r="I45" s="381"/>
      <c r="J45" s="381"/>
      <c r="K45" s="247"/>
    </row>
    <row r="46" spans="2:11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pans="2:11" s="1" customFormat="1" ht="15" customHeight="1">
      <c r="B47" s="250"/>
      <c r="C47" s="251"/>
      <c r="D47" s="381" t="s">
        <v>997</v>
      </c>
      <c r="E47" s="381"/>
      <c r="F47" s="381"/>
      <c r="G47" s="381"/>
      <c r="H47" s="381"/>
      <c r="I47" s="381"/>
      <c r="J47" s="381"/>
      <c r="K47" s="247"/>
    </row>
    <row r="48" spans="2:11" s="1" customFormat="1" ht="15" customHeight="1">
      <c r="B48" s="250"/>
      <c r="C48" s="251"/>
      <c r="D48" s="251"/>
      <c r="E48" s="381" t="s">
        <v>998</v>
      </c>
      <c r="F48" s="381"/>
      <c r="G48" s="381"/>
      <c r="H48" s="381"/>
      <c r="I48" s="381"/>
      <c r="J48" s="381"/>
      <c r="K48" s="247"/>
    </row>
    <row r="49" spans="2:11" s="1" customFormat="1" ht="15" customHeight="1">
      <c r="B49" s="250"/>
      <c r="C49" s="251"/>
      <c r="D49" s="251"/>
      <c r="E49" s="381" t="s">
        <v>999</v>
      </c>
      <c r="F49" s="381"/>
      <c r="G49" s="381"/>
      <c r="H49" s="381"/>
      <c r="I49" s="381"/>
      <c r="J49" s="381"/>
      <c r="K49" s="247"/>
    </row>
    <row r="50" spans="2:11" s="1" customFormat="1" ht="15" customHeight="1">
      <c r="B50" s="250"/>
      <c r="C50" s="251"/>
      <c r="D50" s="251"/>
      <c r="E50" s="381" t="s">
        <v>1000</v>
      </c>
      <c r="F50" s="381"/>
      <c r="G50" s="381"/>
      <c r="H50" s="381"/>
      <c r="I50" s="381"/>
      <c r="J50" s="381"/>
      <c r="K50" s="247"/>
    </row>
    <row r="51" spans="2:11" s="1" customFormat="1" ht="15" customHeight="1">
      <c r="B51" s="250"/>
      <c r="C51" s="251"/>
      <c r="D51" s="381" t="s">
        <v>1001</v>
      </c>
      <c r="E51" s="381"/>
      <c r="F51" s="381"/>
      <c r="G51" s="381"/>
      <c r="H51" s="381"/>
      <c r="I51" s="381"/>
      <c r="J51" s="381"/>
      <c r="K51" s="247"/>
    </row>
    <row r="52" spans="2:11" s="1" customFormat="1" ht="25.5" customHeight="1">
      <c r="B52" s="246"/>
      <c r="C52" s="382" t="s">
        <v>1002</v>
      </c>
      <c r="D52" s="382"/>
      <c r="E52" s="382"/>
      <c r="F52" s="382"/>
      <c r="G52" s="382"/>
      <c r="H52" s="382"/>
      <c r="I52" s="382"/>
      <c r="J52" s="382"/>
      <c r="K52" s="247"/>
    </row>
    <row r="53" spans="2:11" s="1" customFormat="1" ht="5.25" customHeight="1">
      <c r="B53" s="246"/>
      <c r="C53" s="248"/>
      <c r="D53" s="248"/>
      <c r="E53" s="248"/>
      <c r="F53" s="248"/>
      <c r="G53" s="248"/>
      <c r="H53" s="248"/>
      <c r="I53" s="248"/>
      <c r="J53" s="248"/>
      <c r="K53" s="247"/>
    </row>
    <row r="54" spans="2:11" s="1" customFormat="1" ht="15" customHeight="1">
      <c r="B54" s="246"/>
      <c r="C54" s="381" t="s">
        <v>1003</v>
      </c>
      <c r="D54" s="381"/>
      <c r="E54" s="381"/>
      <c r="F54" s="381"/>
      <c r="G54" s="381"/>
      <c r="H54" s="381"/>
      <c r="I54" s="381"/>
      <c r="J54" s="381"/>
      <c r="K54" s="247"/>
    </row>
    <row r="55" spans="2:11" s="1" customFormat="1" ht="15" customHeight="1">
      <c r="B55" s="246"/>
      <c r="C55" s="381" t="s">
        <v>1004</v>
      </c>
      <c r="D55" s="381"/>
      <c r="E55" s="381"/>
      <c r="F55" s="381"/>
      <c r="G55" s="381"/>
      <c r="H55" s="381"/>
      <c r="I55" s="381"/>
      <c r="J55" s="381"/>
      <c r="K55" s="247"/>
    </row>
    <row r="56" spans="2:11" s="1" customFormat="1" ht="12.75" customHeight="1">
      <c r="B56" s="246"/>
      <c r="C56" s="249"/>
      <c r="D56" s="249"/>
      <c r="E56" s="249"/>
      <c r="F56" s="249"/>
      <c r="G56" s="249"/>
      <c r="H56" s="249"/>
      <c r="I56" s="249"/>
      <c r="J56" s="249"/>
      <c r="K56" s="247"/>
    </row>
    <row r="57" spans="2:11" s="1" customFormat="1" ht="15" customHeight="1">
      <c r="B57" s="246"/>
      <c r="C57" s="381" t="s">
        <v>1005</v>
      </c>
      <c r="D57" s="381"/>
      <c r="E57" s="381"/>
      <c r="F57" s="381"/>
      <c r="G57" s="381"/>
      <c r="H57" s="381"/>
      <c r="I57" s="381"/>
      <c r="J57" s="381"/>
      <c r="K57" s="247"/>
    </row>
    <row r="58" spans="2:11" s="1" customFormat="1" ht="15" customHeight="1">
      <c r="B58" s="246"/>
      <c r="C58" s="251"/>
      <c r="D58" s="381" t="s">
        <v>1006</v>
      </c>
      <c r="E58" s="381"/>
      <c r="F58" s="381"/>
      <c r="G58" s="381"/>
      <c r="H58" s="381"/>
      <c r="I58" s="381"/>
      <c r="J58" s="381"/>
      <c r="K58" s="247"/>
    </row>
    <row r="59" spans="2:11" s="1" customFormat="1" ht="15" customHeight="1">
      <c r="B59" s="246"/>
      <c r="C59" s="251"/>
      <c r="D59" s="381" t="s">
        <v>1007</v>
      </c>
      <c r="E59" s="381"/>
      <c r="F59" s="381"/>
      <c r="G59" s="381"/>
      <c r="H59" s="381"/>
      <c r="I59" s="381"/>
      <c r="J59" s="381"/>
      <c r="K59" s="247"/>
    </row>
    <row r="60" spans="2:11" s="1" customFormat="1" ht="15" customHeight="1">
      <c r="B60" s="246"/>
      <c r="C60" s="251"/>
      <c r="D60" s="381" t="s">
        <v>1008</v>
      </c>
      <c r="E60" s="381"/>
      <c r="F60" s="381"/>
      <c r="G60" s="381"/>
      <c r="H60" s="381"/>
      <c r="I60" s="381"/>
      <c r="J60" s="381"/>
      <c r="K60" s="247"/>
    </row>
    <row r="61" spans="2:11" s="1" customFormat="1" ht="15" customHeight="1">
      <c r="B61" s="246"/>
      <c r="C61" s="251"/>
      <c r="D61" s="381" t="s">
        <v>1009</v>
      </c>
      <c r="E61" s="381"/>
      <c r="F61" s="381"/>
      <c r="G61" s="381"/>
      <c r="H61" s="381"/>
      <c r="I61" s="381"/>
      <c r="J61" s="381"/>
      <c r="K61" s="247"/>
    </row>
    <row r="62" spans="2:11" s="1" customFormat="1" ht="15" customHeight="1">
      <c r="B62" s="246"/>
      <c r="C62" s="251"/>
      <c r="D62" s="384" t="s">
        <v>1010</v>
      </c>
      <c r="E62" s="384"/>
      <c r="F62" s="384"/>
      <c r="G62" s="384"/>
      <c r="H62" s="384"/>
      <c r="I62" s="384"/>
      <c r="J62" s="384"/>
      <c r="K62" s="247"/>
    </row>
    <row r="63" spans="2:11" s="1" customFormat="1" ht="15" customHeight="1">
      <c r="B63" s="246"/>
      <c r="C63" s="251"/>
      <c r="D63" s="381" t="s">
        <v>1011</v>
      </c>
      <c r="E63" s="381"/>
      <c r="F63" s="381"/>
      <c r="G63" s="381"/>
      <c r="H63" s="381"/>
      <c r="I63" s="381"/>
      <c r="J63" s="381"/>
      <c r="K63" s="247"/>
    </row>
    <row r="64" spans="2:11" s="1" customFormat="1" ht="12.75" customHeight="1">
      <c r="B64" s="246"/>
      <c r="C64" s="251"/>
      <c r="D64" s="251"/>
      <c r="E64" s="254"/>
      <c r="F64" s="251"/>
      <c r="G64" s="251"/>
      <c r="H64" s="251"/>
      <c r="I64" s="251"/>
      <c r="J64" s="251"/>
      <c r="K64" s="247"/>
    </row>
    <row r="65" spans="2:11" s="1" customFormat="1" ht="15" customHeight="1">
      <c r="B65" s="246"/>
      <c r="C65" s="251"/>
      <c r="D65" s="381" t="s">
        <v>1012</v>
      </c>
      <c r="E65" s="381"/>
      <c r="F65" s="381"/>
      <c r="G65" s="381"/>
      <c r="H65" s="381"/>
      <c r="I65" s="381"/>
      <c r="J65" s="381"/>
      <c r="K65" s="247"/>
    </row>
    <row r="66" spans="2:11" s="1" customFormat="1" ht="15" customHeight="1">
      <c r="B66" s="246"/>
      <c r="C66" s="251"/>
      <c r="D66" s="384" t="s">
        <v>1013</v>
      </c>
      <c r="E66" s="384"/>
      <c r="F66" s="384"/>
      <c r="G66" s="384"/>
      <c r="H66" s="384"/>
      <c r="I66" s="384"/>
      <c r="J66" s="384"/>
      <c r="K66" s="247"/>
    </row>
    <row r="67" spans="2:11" s="1" customFormat="1" ht="15" customHeight="1">
      <c r="B67" s="246"/>
      <c r="C67" s="251"/>
      <c r="D67" s="381" t="s">
        <v>1014</v>
      </c>
      <c r="E67" s="381"/>
      <c r="F67" s="381"/>
      <c r="G67" s="381"/>
      <c r="H67" s="381"/>
      <c r="I67" s="381"/>
      <c r="J67" s="381"/>
      <c r="K67" s="247"/>
    </row>
    <row r="68" spans="2:11" s="1" customFormat="1" ht="15" customHeight="1">
      <c r="B68" s="246"/>
      <c r="C68" s="251"/>
      <c r="D68" s="381" t="s">
        <v>1015</v>
      </c>
      <c r="E68" s="381"/>
      <c r="F68" s="381"/>
      <c r="G68" s="381"/>
      <c r="H68" s="381"/>
      <c r="I68" s="381"/>
      <c r="J68" s="381"/>
      <c r="K68" s="247"/>
    </row>
    <row r="69" spans="2:11" s="1" customFormat="1" ht="15" customHeight="1">
      <c r="B69" s="246"/>
      <c r="C69" s="251"/>
      <c r="D69" s="381" t="s">
        <v>1016</v>
      </c>
      <c r="E69" s="381"/>
      <c r="F69" s="381"/>
      <c r="G69" s="381"/>
      <c r="H69" s="381"/>
      <c r="I69" s="381"/>
      <c r="J69" s="381"/>
      <c r="K69" s="247"/>
    </row>
    <row r="70" spans="2:11" s="1" customFormat="1" ht="15" customHeight="1">
      <c r="B70" s="246"/>
      <c r="C70" s="251"/>
      <c r="D70" s="381" t="s">
        <v>1017</v>
      </c>
      <c r="E70" s="381"/>
      <c r="F70" s="381"/>
      <c r="G70" s="381"/>
      <c r="H70" s="381"/>
      <c r="I70" s="381"/>
      <c r="J70" s="381"/>
      <c r="K70" s="247"/>
    </row>
    <row r="71" spans="2:11" s="1" customFormat="1" ht="12.75" customHeight="1">
      <c r="B71" s="255"/>
      <c r="C71" s="256"/>
      <c r="D71" s="256"/>
      <c r="E71" s="256"/>
      <c r="F71" s="256"/>
      <c r="G71" s="256"/>
      <c r="H71" s="256"/>
      <c r="I71" s="256"/>
      <c r="J71" s="256"/>
      <c r="K71" s="257"/>
    </row>
    <row r="72" spans="2:11" s="1" customFormat="1" ht="18.75" customHeight="1">
      <c r="B72" s="258"/>
      <c r="C72" s="258"/>
      <c r="D72" s="258"/>
      <c r="E72" s="258"/>
      <c r="F72" s="258"/>
      <c r="G72" s="258"/>
      <c r="H72" s="258"/>
      <c r="I72" s="258"/>
      <c r="J72" s="258"/>
      <c r="K72" s="259"/>
    </row>
    <row r="73" spans="2:11" s="1" customFormat="1" ht="18.75" customHeight="1">
      <c r="B73" s="259"/>
      <c r="C73" s="259"/>
      <c r="D73" s="259"/>
      <c r="E73" s="259"/>
      <c r="F73" s="259"/>
      <c r="G73" s="259"/>
      <c r="H73" s="259"/>
      <c r="I73" s="259"/>
      <c r="J73" s="259"/>
      <c r="K73" s="259"/>
    </row>
    <row r="74" spans="2:11" s="1" customFormat="1" ht="7.5" customHeight="1">
      <c r="B74" s="260"/>
      <c r="C74" s="261"/>
      <c r="D74" s="261"/>
      <c r="E74" s="261"/>
      <c r="F74" s="261"/>
      <c r="G74" s="261"/>
      <c r="H74" s="261"/>
      <c r="I74" s="261"/>
      <c r="J74" s="261"/>
      <c r="K74" s="262"/>
    </row>
    <row r="75" spans="2:11" s="1" customFormat="1" ht="45" customHeight="1">
      <c r="B75" s="263"/>
      <c r="C75" s="385" t="s">
        <v>1018</v>
      </c>
      <c r="D75" s="385"/>
      <c r="E75" s="385"/>
      <c r="F75" s="385"/>
      <c r="G75" s="385"/>
      <c r="H75" s="385"/>
      <c r="I75" s="385"/>
      <c r="J75" s="385"/>
      <c r="K75" s="264"/>
    </row>
    <row r="76" spans="2:11" s="1" customFormat="1" ht="17.25" customHeight="1">
      <c r="B76" s="263"/>
      <c r="C76" s="265" t="s">
        <v>1019</v>
      </c>
      <c r="D76" s="265"/>
      <c r="E76" s="265"/>
      <c r="F76" s="265" t="s">
        <v>1020</v>
      </c>
      <c r="G76" s="266"/>
      <c r="H76" s="265" t="s">
        <v>54</v>
      </c>
      <c r="I76" s="265" t="s">
        <v>57</v>
      </c>
      <c r="J76" s="265" t="s">
        <v>1021</v>
      </c>
      <c r="K76" s="264"/>
    </row>
    <row r="77" spans="2:11" s="1" customFormat="1" ht="17.25" customHeight="1">
      <c r="B77" s="263"/>
      <c r="C77" s="267" t="s">
        <v>1022</v>
      </c>
      <c r="D77" s="267"/>
      <c r="E77" s="267"/>
      <c r="F77" s="268" t="s">
        <v>1023</v>
      </c>
      <c r="G77" s="269"/>
      <c r="H77" s="267"/>
      <c r="I77" s="267"/>
      <c r="J77" s="267" t="s">
        <v>1024</v>
      </c>
      <c r="K77" s="264"/>
    </row>
    <row r="78" spans="2:11" s="1" customFormat="1" ht="5.25" customHeight="1">
      <c r="B78" s="263"/>
      <c r="C78" s="270"/>
      <c r="D78" s="270"/>
      <c r="E78" s="270"/>
      <c r="F78" s="270"/>
      <c r="G78" s="271"/>
      <c r="H78" s="270"/>
      <c r="I78" s="270"/>
      <c r="J78" s="270"/>
      <c r="K78" s="264"/>
    </row>
    <row r="79" spans="2:11" s="1" customFormat="1" ht="15" customHeight="1">
      <c r="B79" s="263"/>
      <c r="C79" s="252" t="s">
        <v>53</v>
      </c>
      <c r="D79" s="272"/>
      <c r="E79" s="272"/>
      <c r="F79" s="273" t="s">
        <v>1025</v>
      </c>
      <c r="G79" s="274"/>
      <c r="H79" s="252" t="s">
        <v>1026</v>
      </c>
      <c r="I79" s="252" t="s">
        <v>1027</v>
      </c>
      <c r="J79" s="252">
        <v>20</v>
      </c>
      <c r="K79" s="264"/>
    </row>
    <row r="80" spans="2:11" s="1" customFormat="1" ht="15" customHeight="1">
      <c r="B80" s="263"/>
      <c r="C80" s="252" t="s">
        <v>1028</v>
      </c>
      <c r="D80" s="252"/>
      <c r="E80" s="252"/>
      <c r="F80" s="273" t="s">
        <v>1025</v>
      </c>
      <c r="G80" s="274"/>
      <c r="H80" s="252" t="s">
        <v>1029</v>
      </c>
      <c r="I80" s="252" t="s">
        <v>1027</v>
      </c>
      <c r="J80" s="252">
        <v>120</v>
      </c>
      <c r="K80" s="264"/>
    </row>
    <row r="81" spans="2:11" s="1" customFormat="1" ht="15" customHeight="1">
      <c r="B81" s="275"/>
      <c r="C81" s="252" t="s">
        <v>1030</v>
      </c>
      <c r="D81" s="252"/>
      <c r="E81" s="252"/>
      <c r="F81" s="273" t="s">
        <v>1031</v>
      </c>
      <c r="G81" s="274"/>
      <c r="H81" s="252" t="s">
        <v>1032</v>
      </c>
      <c r="I81" s="252" t="s">
        <v>1027</v>
      </c>
      <c r="J81" s="252">
        <v>50</v>
      </c>
      <c r="K81" s="264"/>
    </row>
    <row r="82" spans="2:11" s="1" customFormat="1" ht="15" customHeight="1">
      <c r="B82" s="275"/>
      <c r="C82" s="252" t="s">
        <v>1033</v>
      </c>
      <c r="D82" s="252"/>
      <c r="E82" s="252"/>
      <c r="F82" s="273" t="s">
        <v>1025</v>
      </c>
      <c r="G82" s="274"/>
      <c r="H82" s="252" t="s">
        <v>1034</v>
      </c>
      <c r="I82" s="252" t="s">
        <v>1035</v>
      </c>
      <c r="J82" s="252"/>
      <c r="K82" s="264"/>
    </row>
    <row r="83" spans="2:11" s="1" customFormat="1" ht="15" customHeight="1">
      <c r="B83" s="275"/>
      <c r="C83" s="276" t="s">
        <v>1036</v>
      </c>
      <c r="D83" s="276"/>
      <c r="E83" s="276"/>
      <c r="F83" s="277" t="s">
        <v>1031</v>
      </c>
      <c r="G83" s="276"/>
      <c r="H83" s="276" t="s">
        <v>1037</v>
      </c>
      <c r="I83" s="276" t="s">
        <v>1027</v>
      </c>
      <c r="J83" s="276">
        <v>15</v>
      </c>
      <c r="K83" s="264"/>
    </row>
    <row r="84" spans="2:11" s="1" customFormat="1" ht="15" customHeight="1">
      <c r="B84" s="275"/>
      <c r="C84" s="276" t="s">
        <v>1038</v>
      </c>
      <c r="D84" s="276"/>
      <c r="E84" s="276"/>
      <c r="F84" s="277" t="s">
        <v>1031</v>
      </c>
      <c r="G84" s="276"/>
      <c r="H84" s="276" t="s">
        <v>1039</v>
      </c>
      <c r="I84" s="276" t="s">
        <v>1027</v>
      </c>
      <c r="J84" s="276">
        <v>15</v>
      </c>
      <c r="K84" s="264"/>
    </row>
    <row r="85" spans="2:11" s="1" customFormat="1" ht="15" customHeight="1">
      <c r="B85" s="275"/>
      <c r="C85" s="276" t="s">
        <v>1040</v>
      </c>
      <c r="D85" s="276"/>
      <c r="E85" s="276"/>
      <c r="F85" s="277" t="s">
        <v>1031</v>
      </c>
      <c r="G85" s="276"/>
      <c r="H85" s="276" t="s">
        <v>1041</v>
      </c>
      <c r="I85" s="276" t="s">
        <v>1027</v>
      </c>
      <c r="J85" s="276">
        <v>20</v>
      </c>
      <c r="K85" s="264"/>
    </row>
    <row r="86" spans="2:11" s="1" customFormat="1" ht="15" customHeight="1">
      <c r="B86" s="275"/>
      <c r="C86" s="276" t="s">
        <v>1042</v>
      </c>
      <c r="D86" s="276"/>
      <c r="E86" s="276"/>
      <c r="F86" s="277" t="s">
        <v>1031</v>
      </c>
      <c r="G86" s="276"/>
      <c r="H86" s="276" t="s">
        <v>1043</v>
      </c>
      <c r="I86" s="276" t="s">
        <v>1027</v>
      </c>
      <c r="J86" s="276">
        <v>20</v>
      </c>
      <c r="K86" s="264"/>
    </row>
    <row r="87" spans="2:11" s="1" customFormat="1" ht="15" customHeight="1">
      <c r="B87" s="275"/>
      <c r="C87" s="252" t="s">
        <v>1044</v>
      </c>
      <c r="D87" s="252"/>
      <c r="E87" s="252"/>
      <c r="F87" s="273" t="s">
        <v>1031</v>
      </c>
      <c r="G87" s="274"/>
      <c r="H87" s="252" t="s">
        <v>1045</v>
      </c>
      <c r="I87" s="252" t="s">
        <v>1027</v>
      </c>
      <c r="J87" s="252">
        <v>50</v>
      </c>
      <c r="K87" s="264"/>
    </row>
    <row r="88" spans="2:11" s="1" customFormat="1" ht="15" customHeight="1">
      <c r="B88" s="275"/>
      <c r="C88" s="252" t="s">
        <v>1046</v>
      </c>
      <c r="D88" s="252"/>
      <c r="E88" s="252"/>
      <c r="F88" s="273" t="s">
        <v>1031</v>
      </c>
      <c r="G88" s="274"/>
      <c r="H88" s="252" t="s">
        <v>1047</v>
      </c>
      <c r="I88" s="252" t="s">
        <v>1027</v>
      </c>
      <c r="J88" s="252">
        <v>20</v>
      </c>
      <c r="K88" s="264"/>
    </row>
    <row r="89" spans="2:11" s="1" customFormat="1" ht="15" customHeight="1">
      <c r="B89" s="275"/>
      <c r="C89" s="252" t="s">
        <v>1048</v>
      </c>
      <c r="D89" s="252"/>
      <c r="E89" s="252"/>
      <c r="F89" s="273" t="s">
        <v>1031</v>
      </c>
      <c r="G89" s="274"/>
      <c r="H89" s="252" t="s">
        <v>1049</v>
      </c>
      <c r="I89" s="252" t="s">
        <v>1027</v>
      </c>
      <c r="J89" s="252">
        <v>20</v>
      </c>
      <c r="K89" s="264"/>
    </row>
    <row r="90" spans="2:11" s="1" customFormat="1" ht="15" customHeight="1">
      <c r="B90" s="275"/>
      <c r="C90" s="252" t="s">
        <v>1050</v>
      </c>
      <c r="D90" s="252"/>
      <c r="E90" s="252"/>
      <c r="F90" s="273" t="s">
        <v>1031</v>
      </c>
      <c r="G90" s="274"/>
      <c r="H90" s="252" t="s">
        <v>1051</v>
      </c>
      <c r="I90" s="252" t="s">
        <v>1027</v>
      </c>
      <c r="J90" s="252">
        <v>50</v>
      </c>
      <c r="K90" s="264"/>
    </row>
    <row r="91" spans="2:11" s="1" customFormat="1" ht="15" customHeight="1">
      <c r="B91" s="275"/>
      <c r="C91" s="252" t="s">
        <v>1052</v>
      </c>
      <c r="D91" s="252"/>
      <c r="E91" s="252"/>
      <c r="F91" s="273" t="s">
        <v>1031</v>
      </c>
      <c r="G91" s="274"/>
      <c r="H91" s="252" t="s">
        <v>1052</v>
      </c>
      <c r="I91" s="252" t="s">
        <v>1027</v>
      </c>
      <c r="J91" s="252">
        <v>50</v>
      </c>
      <c r="K91" s="264"/>
    </row>
    <row r="92" spans="2:11" s="1" customFormat="1" ht="15" customHeight="1">
      <c r="B92" s="275"/>
      <c r="C92" s="252" t="s">
        <v>1053</v>
      </c>
      <c r="D92" s="252"/>
      <c r="E92" s="252"/>
      <c r="F92" s="273" t="s">
        <v>1031</v>
      </c>
      <c r="G92" s="274"/>
      <c r="H92" s="252" t="s">
        <v>1054</v>
      </c>
      <c r="I92" s="252" t="s">
        <v>1027</v>
      </c>
      <c r="J92" s="252">
        <v>255</v>
      </c>
      <c r="K92" s="264"/>
    </row>
    <row r="93" spans="2:11" s="1" customFormat="1" ht="15" customHeight="1">
      <c r="B93" s="275"/>
      <c r="C93" s="252" t="s">
        <v>1055</v>
      </c>
      <c r="D93" s="252"/>
      <c r="E93" s="252"/>
      <c r="F93" s="273" t="s">
        <v>1025</v>
      </c>
      <c r="G93" s="274"/>
      <c r="H93" s="252" t="s">
        <v>1056</v>
      </c>
      <c r="I93" s="252" t="s">
        <v>1057</v>
      </c>
      <c r="J93" s="252"/>
      <c r="K93" s="264"/>
    </row>
    <row r="94" spans="2:11" s="1" customFormat="1" ht="15" customHeight="1">
      <c r="B94" s="275"/>
      <c r="C94" s="252" t="s">
        <v>1058</v>
      </c>
      <c r="D94" s="252"/>
      <c r="E94" s="252"/>
      <c r="F94" s="273" t="s">
        <v>1025</v>
      </c>
      <c r="G94" s="274"/>
      <c r="H94" s="252" t="s">
        <v>1059</v>
      </c>
      <c r="I94" s="252" t="s">
        <v>1060</v>
      </c>
      <c r="J94" s="252"/>
      <c r="K94" s="264"/>
    </row>
    <row r="95" spans="2:11" s="1" customFormat="1" ht="15" customHeight="1">
      <c r="B95" s="275"/>
      <c r="C95" s="252" t="s">
        <v>1061</v>
      </c>
      <c r="D95" s="252"/>
      <c r="E95" s="252"/>
      <c r="F95" s="273" t="s">
        <v>1025</v>
      </c>
      <c r="G95" s="274"/>
      <c r="H95" s="252" t="s">
        <v>1061</v>
      </c>
      <c r="I95" s="252" t="s">
        <v>1060</v>
      </c>
      <c r="J95" s="252"/>
      <c r="K95" s="264"/>
    </row>
    <row r="96" spans="2:11" s="1" customFormat="1" ht="15" customHeight="1">
      <c r="B96" s="275"/>
      <c r="C96" s="252" t="s">
        <v>38</v>
      </c>
      <c r="D96" s="252"/>
      <c r="E96" s="252"/>
      <c r="F96" s="273" t="s">
        <v>1025</v>
      </c>
      <c r="G96" s="274"/>
      <c r="H96" s="252" t="s">
        <v>1062</v>
      </c>
      <c r="I96" s="252" t="s">
        <v>1060</v>
      </c>
      <c r="J96" s="252"/>
      <c r="K96" s="264"/>
    </row>
    <row r="97" spans="2:11" s="1" customFormat="1" ht="15" customHeight="1">
      <c r="B97" s="275"/>
      <c r="C97" s="252" t="s">
        <v>48</v>
      </c>
      <c r="D97" s="252"/>
      <c r="E97" s="252"/>
      <c r="F97" s="273" t="s">
        <v>1025</v>
      </c>
      <c r="G97" s="274"/>
      <c r="H97" s="252" t="s">
        <v>1063</v>
      </c>
      <c r="I97" s="252" t="s">
        <v>1060</v>
      </c>
      <c r="J97" s="252"/>
      <c r="K97" s="264"/>
    </row>
    <row r="98" spans="2:11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pans="2:11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pans="2:11" s="1" customFormat="1" ht="18.75" customHeight="1">
      <c r="B100" s="259"/>
      <c r="C100" s="259"/>
      <c r="D100" s="259"/>
      <c r="E100" s="259"/>
      <c r="F100" s="259"/>
      <c r="G100" s="259"/>
      <c r="H100" s="259"/>
      <c r="I100" s="259"/>
      <c r="J100" s="259"/>
      <c r="K100" s="259"/>
    </row>
    <row r="101" spans="2:11" s="1" customFormat="1" ht="7.5" customHeight="1">
      <c r="B101" s="260"/>
      <c r="C101" s="261"/>
      <c r="D101" s="261"/>
      <c r="E101" s="261"/>
      <c r="F101" s="261"/>
      <c r="G101" s="261"/>
      <c r="H101" s="261"/>
      <c r="I101" s="261"/>
      <c r="J101" s="261"/>
      <c r="K101" s="262"/>
    </row>
    <row r="102" spans="2:11" s="1" customFormat="1" ht="45" customHeight="1">
      <c r="B102" s="263"/>
      <c r="C102" s="385" t="s">
        <v>1064</v>
      </c>
      <c r="D102" s="385"/>
      <c r="E102" s="385"/>
      <c r="F102" s="385"/>
      <c r="G102" s="385"/>
      <c r="H102" s="385"/>
      <c r="I102" s="385"/>
      <c r="J102" s="385"/>
      <c r="K102" s="264"/>
    </row>
    <row r="103" spans="2:11" s="1" customFormat="1" ht="17.25" customHeight="1">
      <c r="B103" s="263"/>
      <c r="C103" s="265" t="s">
        <v>1019</v>
      </c>
      <c r="D103" s="265"/>
      <c r="E103" s="265"/>
      <c r="F103" s="265" t="s">
        <v>1020</v>
      </c>
      <c r="G103" s="266"/>
      <c r="H103" s="265" t="s">
        <v>54</v>
      </c>
      <c r="I103" s="265" t="s">
        <v>57</v>
      </c>
      <c r="J103" s="265" t="s">
        <v>1021</v>
      </c>
      <c r="K103" s="264"/>
    </row>
    <row r="104" spans="2:11" s="1" customFormat="1" ht="17.25" customHeight="1">
      <c r="B104" s="263"/>
      <c r="C104" s="267" t="s">
        <v>1022</v>
      </c>
      <c r="D104" s="267"/>
      <c r="E104" s="267"/>
      <c r="F104" s="268" t="s">
        <v>1023</v>
      </c>
      <c r="G104" s="269"/>
      <c r="H104" s="267"/>
      <c r="I104" s="267"/>
      <c r="J104" s="267" t="s">
        <v>1024</v>
      </c>
      <c r="K104" s="264"/>
    </row>
    <row r="105" spans="2:11" s="1" customFormat="1" ht="5.25" customHeight="1">
      <c r="B105" s="263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pans="2:11" s="1" customFormat="1" ht="15" customHeight="1">
      <c r="B106" s="263"/>
      <c r="C106" s="252" t="s">
        <v>53</v>
      </c>
      <c r="D106" s="272"/>
      <c r="E106" s="272"/>
      <c r="F106" s="273" t="s">
        <v>1025</v>
      </c>
      <c r="G106" s="252"/>
      <c r="H106" s="252" t="s">
        <v>1065</v>
      </c>
      <c r="I106" s="252" t="s">
        <v>1027</v>
      </c>
      <c r="J106" s="252">
        <v>20</v>
      </c>
      <c r="K106" s="264"/>
    </row>
    <row r="107" spans="2:11" s="1" customFormat="1" ht="15" customHeight="1">
      <c r="B107" s="263"/>
      <c r="C107" s="252" t="s">
        <v>1028</v>
      </c>
      <c r="D107" s="252"/>
      <c r="E107" s="252"/>
      <c r="F107" s="273" t="s">
        <v>1025</v>
      </c>
      <c r="G107" s="252"/>
      <c r="H107" s="252" t="s">
        <v>1065</v>
      </c>
      <c r="I107" s="252" t="s">
        <v>1027</v>
      </c>
      <c r="J107" s="252">
        <v>120</v>
      </c>
      <c r="K107" s="264"/>
    </row>
    <row r="108" spans="2:11" s="1" customFormat="1" ht="15" customHeight="1">
      <c r="B108" s="275"/>
      <c r="C108" s="252" t="s">
        <v>1030</v>
      </c>
      <c r="D108" s="252"/>
      <c r="E108" s="252"/>
      <c r="F108" s="273" t="s">
        <v>1031</v>
      </c>
      <c r="G108" s="252"/>
      <c r="H108" s="252" t="s">
        <v>1065</v>
      </c>
      <c r="I108" s="252" t="s">
        <v>1027</v>
      </c>
      <c r="J108" s="252">
        <v>50</v>
      </c>
      <c r="K108" s="264"/>
    </row>
    <row r="109" spans="2:11" s="1" customFormat="1" ht="15" customHeight="1">
      <c r="B109" s="275"/>
      <c r="C109" s="252" t="s">
        <v>1033</v>
      </c>
      <c r="D109" s="252"/>
      <c r="E109" s="252"/>
      <c r="F109" s="273" t="s">
        <v>1025</v>
      </c>
      <c r="G109" s="252"/>
      <c r="H109" s="252" t="s">
        <v>1065</v>
      </c>
      <c r="I109" s="252" t="s">
        <v>1035</v>
      </c>
      <c r="J109" s="252"/>
      <c r="K109" s="264"/>
    </row>
    <row r="110" spans="2:11" s="1" customFormat="1" ht="15" customHeight="1">
      <c r="B110" s="275"/>
      <c r="C110" s="252" t="s">
        <v>1044</v>
      </c>
      <c r="D110" s="252"/>
      <c r="E110" s="252"/>
      <c r="F110" s="273" t="s">
        <v>1031</v>
      </c>
      <c r="G110" s="252"/>
      <c r="H110" s="252" t="s">
        <v>1065</v>
      </c>
      <c r="I110" s="252" t="s">
        <v>1027</v>
      </c>
      <c r="J110" s="252">
        <v>50</v>
      </c>
      <c r="K110" s="264"/>
    </row>
    <row r="111" spans="2:11" s="1" customFormat="1" ht="15" customHeight="1">
      <c r="B111" s="275"/>
      <c r="C111" s="252" t="s">
        <v>1052</v>
      </c>
      <c r="D111" s="252"/>
      <c r="E111" s="252"/>
      <c r="F111" s="273" t="s">
        <v>1031</v>
      </c>
      <c r="G111" s="252"/>
      <c r="H111" s="252" t="s">
        <v>1065</v>
      </c>
      <c r="I111" s="252" t="s">
        <v>1027</v>
      </c>
      <c r="J111" s="252">
        <v>50</v>
      </c>
      <c r="K111" s="264"/>
    </row>
    <row r="112" spans="2:11" s="1" customFormat="1" ht="15" customHeight="1">
      <c r="B112" s="275"/>
      <c r="C112" s="252" t="s">
        <v>1050</v>
      </c>
      <c r="D112" s="252"/>
      <c r="E112" s="252"/>
      <c r="F112" s="273" t="s">
        <v>1031</v>
      </c>
      <c r="G112" s="252"/>
      <c r="H112" s="252" t="s">
        <v>1065</v>
      </c>
      <c r="I112" s="252" t="s">
        <v>1027</v>
      </c>
      <c r="J112" s="252">
        <v>50</v>
      </c>
      <c r="K112" s="264"/>
    </row>
    <row r="113" spans="2:11" s="1" customFormat="1" ht="15" customHeight="1">
      <c r="B113" s="275"/>
      <c r="C113" s="252" t="s">
        <v>53</v>
      </c>
      <c r="D113" s="252"/>
      <c r="E113" s="252"/>
      <c r="F113" s="273" t="s">
        <v>1025</v>
      </c>
      <c r="G113" s="252"/>
      <c r="H113" s="252" t="s">
        <v>1066</v>
      </c>
      <c r="I113" s="252" t="s">
        <v>1027</v>
      </c>
      <c r="J113" s="252">
        <v>20</v>
      </c>
      <c r="K113" s="264"/>
    </row>
    <row r="114" spans="2:11" s="1" customFormat="1" ht="15" customHeight="1">
      <c r="B114" s="275"/>
      <c r="C114" s="252" t="s">
        <v>1067</v>
      </c>
      <c r="D114" s="252"/>
      <c r="E114" s="252"/>
      <c r="F114" s="273" t="s">
        <v>1025</v>
      </c>
      <c r="G114" s="252"/>
      <c r="H114" s="252" t="s">
        <v>1068</v>
      </c>
      <c r="I114" s="252" t="s">
        <v>1027</v>
      </c>
      <c r="J114" s="252">
        <v>120</v>
      </c>
      <c r="K114" s="264"/>
    </row>
    <row r="115" spans="2:11" s="1" customFormat="1" ht="15" customHeight="1">
      <c r="B115" s="275"/>
      <c r="C115" s="252" t="s">
        <v>38</v>
      </c>
      <c r="D115" s="252"/>
      <c r="E115" s="252"/>
      <c r="F115" s="273" t="s">
        <v>1025</v>
      </c>
      <c r="G115" s="252"/>
      <c r="H115" s="252" t="s">
        <v>1069</v>
      </c>
      <c r="I115" s="252" t="s">
        <v>1060</v>
      </c>
      <c r="J115" s="252"/>
      <c r="K115" s="264"/>
    </row>
    <row r="116" spans="2:11" s="1" customFormat="1" ht="15" customHeight="1">
      <c r="B116" s="275"/>
      <c r="C116" s="252" t="s">
        <v>48</v>
      </c>
      <c r="D116" s="252"/>
      <c r="E116" s="252"/>
      <c r="F116" s="273" t="s">
        <v>1025</v>
      </c>
      <c r="G116" s="252"/>
      <c r="H116" s="252" t="s">
        <v>1070</v>
      </c>
      <c r="I116" s="252" t="s">
        <v>1060</v>
      </c>
      <c r="J116" s="252"/>
      <c r="K116" s="264"/>
    </row>
    <row r="117" spans="2:11" s="1" customFormat="1" ht="15" customHeight="1">
      <c r="B117" s="275"/>
      <c r="C117" s="252" t="s">
        <v>57</v>
      </c>
      <c r="D117" s="252"/>
      <c r="E117" s="252"/>
      <c r="F117" s="273" t="s">
        <v>1025</v>
      </c>
      <c r="G117" s="252"/>
      <c r="H117" s="252" t="s">
        <v>1071</v>
      </c>
      <c r="I117" s="252" t="s">
        <v>1072</v>
      </c>
      <c r="J117" s="252"/>
      <c r="K117" s="264"/>
    </row>
    <row r="118" spans="2:11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pans="2:11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pans="2:11" s="1" customFormat="1" ht="18.75" customHeight="1">
      <c r="B120" s="259"/>
      <c r="C120" s="259"/>
      <c r="D120" s="259"/>
      <c r="E120" s="259"/>
      <c r="F120" s="259"/>
      <c r="G120" s="259"/>
      <c r="H120" s="259"/>
      <c r="I120" s="259"/>
      <c r="J120" s="259"/>
      <c r="K120" s="259"/>
    </row>
    <row r="121" spans="2:1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pans="2:11" s="1" customFormat="1" ht="45" customHeight="1">
      <c r="B122" s="291"/>
      <c r="C122" s="383" t="s">
        <v>1073</v>
      </c>
      <c r="D122" s="383"/>
      <c r="E122" s="383"/>
      <c r="F122" s="383"/>
      <c r="G122" s="383"/>
      <c r="H122" s="383"/>
      <c r="I122" s="383"/>
      <c r="J122" s="383"/>
      <c r="K122" s="292"/>
    </row>
    <row r="123" spans="2:11" s="1" customFormat="1" ht="17.25" customHeight="1">
      <c r="B123" s="293"/>
      <c r="C123" s="265" t="s">
        <v>1019</v>
      </c>
      <c r="D123" s="265"/>
      <c r="E123" s="265"/>
      <c r="F123" s="265" t="s">
        <v>1020</v>
      </c>
      <c r="G123" s="266"/>
      <c r="H123" s="265" t="s">
        <v>54</v>
      </c>
      <c r="I123" s="265" t="s">
        <v>57</v>
      </c>
      <c r="J123" s="265" t="s">
        <v>1021</v>
      </c>
      <c r="K123" s="294"/>
    </row>
    <row r="124" spans="2:11" s="1" customFormat="1" ht="17.25" customHeight="1">
      <c r="B124" s="293"/>
      <c r="C124" s="267" t="s">
        <v>1022</v>
      </c>
      <c r="D124" s="267"/>
      <c r="E124" s="267"/>
      <c r="F124" s="268" t="s">
        <v>1023</v>
      </c>
      <c r="G124" s="269"/>
      <c r="H124" s="267"/>
      <c r="I124" s="267"/>
      <c r="J124" s="267" t="s">
        <v>1024</v>
      </c>
      <c r="K124" s="294"/>
    </row>
    <row r="125" spans="2:11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pans="2:11" s="1" customFormat="1" ht="15" customHeight="1">
      <c r="B126" s="295"/>
      <c r="C126" s="252" t="s">
        <v>1028</v>
      </c>
      <c r="D126" s="272"/>
      <c r="E126" s="272"/>
      <c r="F126" s="273" t="s">
        <v>1025</v>
      </c>
      <c r="G126" s="252"/>
      <c r="H126" s="252" t="s">
        <v>1065</v>
      </c>
      <c r="I126" s="252" t="s">
        <v>1027</v>
      </c>
      <c r="J126" s="252">
        <v>120</v>
      </c>
      <c r="K126" s="298"/>
    </row>
    <row r="127" spans="2:11" s="1" customFormat="1" ht="15" customHeight="1">
      <c r="B127" s="295"/>
      <c r="C127" s="252" t="s">
        <v>1074</v>
      </c>
      <c r="D127" s="252"/>
      <c r="E127" s="252"/>
      <c r="F127" s="273" t="s">
        <v>1025</v>
      </c>
      <c r="G127" s="252"/>
      <c r="H127" s="252" t="s">
        <v>1075</v>
      </c>
      <c r="I127" s="252" t="s">
        <v>1027</v>
      </c>
      <c r="J127" s="252" t="s">
        <v>1076</v>
      </c>
      <c r="K127" s="298"/>
    </row>
    <row r="128" spans="2:11" s="1" customFormat="1" ht="15" customHeight="1">
      <c r="B128" s="295"/>
      <c r="C128" s="252" t="s">
        <v>84</v>
      </c>
      <c r="D128" s="252"/>
      <c r="E128" s="252"/>
      <c r="F128" s="273" t="s">
        <v>1025</v>
      </c>
      <c r="G128" s="252"/>
      <c r="H128" s="252" t="s">
        <v>1077</v>
      </c>
      <c r="I128" s="252" t="s">
        <v>1027</v>
      </c>
      <c r="J128" s="252" t="s">
        <v>1076</v>
      </c>
      <c r="K128" s="298"/>
    </row>
    <row r="129" spans="2:11" s="1" customFormat="1" ht="15" customHeight="1">
      <c r="B129" s="295"/>
      <c r="C129" s="252" t="s">
        <v>1036</v>
      </c>
      <c r="D129" s="252"/>
      <c r="E129" s="252"/>
      <c r="F129" s="273" t="s">
        <v>1031</v>
      </c>
      <c r="G129" s="252"/>
      <c r="H129" s="252" t="s">
        <v>1037</v>
      </c>
      <c r="I129" s="252" t="s">
        <v>1027</v>
      </c>
      <c r="J129" s="252">
        <v>15</v>
      </c>
      <c r="K129" s="298"/>
    </row>
    <row r="130" spans="2:11" s="1" customFormat="1" ht="15" customHeight="1">
      <c r="B130" s="295"/>
      <c r="C130" s="276" t="s">
        <v>1038</v>
      </c>
      <c r="D130" s="276"/>
      <c r="E130" s="276"/>
      <c r="F130" s="277" t="s">
        <v>1031</v>
      </c>
      <c r="G130" s="276"/>
      <c r="H130" s="276" t="s">
        <v>1039</v>
      </c>
      <c r="I130" s="276" t="s">
        <v>1027</v>
      </c>
      <c r="J130" s="276">
        <v>15</v>
      </c>
      <c r="K130" s="298"/>
    </row>
    <row r="131" spans="2:11" s="1" customFormat="1" ht="15" customHeight="1">
      <c r="B131" s="295"/>
      <c r="C131" s="276" t="s">
        <v>1040</v>
      </c>
      <c r="D131" s="276"/>
      <c r="E131" s="276"/>
      <c r="F131" s="277" t="s">
        <v>1031</v>
      </c>
      <c r="G131" s="276"/>
      <c r="H131" s="276" t="s">
        <v>1041</v>
      </c>
      <c r="I131" s="276" t="s">
        <v>1027</v>
      </c>
      <c r="J131" s="276">
        <v>20</v>
      </c>
      <c r="K131" s="298"/>
    </row>
    <row r="132" spans="2:11" s="1" customFormat="1" ht="15" customHeight="1">
      <c r="B132" s="295"/>
      <c r="C132" s="276" t="s">
        <v>1042</v>
      </c>
      <c r="D132" s="276"/>
      <c r="E132" s="276"/>
      <c r="F132" s="277" t="s">
        <v>1031</v>
      </c>
      <c r="G132" s="276"/>
      <c r="H132" s="276" t="s">
        <v>1043</v>
      </c>
      <c r="I132" s="276" t="s">
        <v>1027</v>
      </c>
      <c r="J132" s="276">
        <v>20</v>
      </c>
      <c r="K132" s="298"/>
    </row>
    <row r="133" spans="2:11" s="1" customFormat="1" ht="15" customHeight="1">
      <c r="B133" s="295"/>
      <c r="C133" s="252" t="s">
        <v>1030</v>
      </c>
      <c r="D133" s="252"/>
      <c r="E133" s="252"/>
      <c r="F133" s="273" t="s">
        <v>1031</v>
      </c>
      <c r="G133" s="252"/>
      <c r="H133" s="252" t="s">
        <v>1065</v>
      </c>
      <c r="I133" s="252" t="s">
        <v>1027</v>
      </c>
      <c r="J133" s="252">
        <v>50</v>
      </c>
      <c r="K133" s="298"/>
    </row>
    <row r="134" spans="2:11" s="1" customFormat="1" ht="15" customHeight="1">
      <c r="B134" s="295"/>
      <c r="C134" s="252" t="s">
        <v>1044</v>
      </c>
      <c r="D134" s="252"/>
      <c r="E134" s="252"/>
      <c r="F134" s="273" t="s">
        <v>1031</v>
      </c>
      <c r="G134" s="252"/>
      <c r="H134" s="252" t="s">
        <v>1065</v>
      </c>
      <c r="I134" s="252" t="s">
        <v>1027</v>
      </c>
      <c r="J134" s="252">
        <v>50</v>
      </c>
      <c r="K134" s="298"/>
    </row>
    <row r="135" spans="2:11" s="1" customFormat="1" ht="15" customHeight="1">
      <c r="B135" s="295"/>
      <c r="C135" s="252" t="s">
        <v>1050</v>
      </c>
      <c r="D135" s="252"/>
      <c r="E135" s="252"/>
      <c r="F135" s="273" t="s">
        <v>1031</v>
      </c>
      <c r="G135" s="252"/>
      <c r="H135" s="252" t="s">
        <v>1065</v>
      </c>
      <c r="I135" s="252" t="s">
        <v>1027</v>
      </c>
      <c r="J135" s="252">
        <v>50</v>
      </c>
      <c r="K135" s="298"/>
    </row>
    <row r="136" spans="2:11" s="1" customFormat="1" ht="15" customHeight="1">
      <c r="B136" s="295"/>
      <c r="C136" s="252" t="s">
        <v>1052</v>
      </c>
      <c r="D136" s="252"/>
      <c r="E136" s="252"/>
      <c r="F136" s="273" t="s">
        <v>1031</v>
      </c>
      <c r="G136" s="252"/>
      <c r="H136" s="252" t="s">
        <v>1065</v>
      </c>
      <c r="I136" s="252" t="s">
        <v>1027</v>
      </c>
      <c r="J136" s="252">
        <v>50</v>
      </c>
      <c r="K136" s="298"/>
    </row>
    <row r="137" spans="2:11" s="1" customFormat="1" ht="15" customHeight="1">
      <c r="B137" s="295"/>
      <c r="C137" s="252" t="s">
        <v>1053</v>
      </c>
      <c r="D137" s="252"/>
      <c r="E137" s="252"/>
      <c r="F137" s="273" t="s">
        <v>1031</v>
      </c>
      <c r="G137" s="252"/>
      <c r="H137" s="252" t="s">
        <v>1078</v>
      </c>
      <c r="I137" s="252" t="s">
        <v>1027</v>
      </c>
      <c r="J137" s="252">
        <v>255</v>
      </c>
      <c r="K137" s="298"/>
    </row>
    <row r="138" spans="2:11" s="1" customFormat="1" ht="15" customHeight="1">
      <c r="B138" s="295"/>
      <c r="C138" s="252" t="s">
        <v>1055</v>
      </c>
      <c r="D138" s="252"/>
      <c r="E138" s="252"/>
      <c r="F138" s="273" t="s">
        <v>1025</v>
      </c>
      <c r="G138" s="252"/>
      <c r="H138" s="252" t="s">
        <v>1079</v>
      </c>
      <c r="I138" s="252" t="s">
        <v>1057</v>
      </c>
      <c r="J138" s="252"/>
      <c r="K138" s="298"/>
    </row>
    <row r="139" spans="2:11" s="1" customFormat="1" ht="15" customHeight="1">
      <c r="B139" s="295"/>
      <c r="C139" s="252" t="s">
        <v>1058</v>
      </c>
      <c r="D139" s="252"/>
      <c r="E139" s="252"/>
      <c r="F139" s="273" t="s">
        <v>1025</v>
      </c>
      <c r="G139" s="252"/>
      <c r="H139" s="252" t="s">
        <v>1080</v>
      </c>
      <c r="I139" s="252" t="s">
        <v>1060</v>
      </c>
      <c r="J139" s="252"/>
      <c r="K139" s="298"/>
    </row>
    <row r="140" spans="2:11" s="1" customFormat="1" ht="15" customHeight="1">
      <c r="B140" s="295"/>
      <c r="C140" s="252" t="s">
        <v>1061</v>
      </c>
      <c r="D140" s="252"/>
      <c r="E140" s="252"/>
      <c r="F140" s="273" t="s">
        <v>1025</v>
      </c>
      <c r="G140" s="252"/>
      <c r="H140" s="252" t="s">
        <v>1061</v>
      </c>
      <c r="I140" s="252" t="s">
        <v>1060</v>
      </c>
      <c r="J140" s="252"/>
      <c r="K140" s="298"/>
    </row>
    <row r="141" spans="2:11" s="1" customFormat="1" ht="15" customHeight="1">
      <c r="B141" s="295"/>
      <c r="C141" s="252" t="s">
        <v>38</v>
      </c>
      <c r="D141" s="252"/>
      <c r="E141" s="252"/>
      <c r="F141" s="273" t="s">
        <v>1025</v>
      </c>
      <c r="G141" s="252"/>
      <c r="H141" s="252" t="s">
        <v>1081</v>
      </c>
      <c r="I141" s="252" t="s">
        <v>1060</v>
      </c>
      <c r="J141" s="252"/>
      <c r="K141" s="298"/>
    </row>
    <row r="142" spans="2:11" s="1" customFormat="1" ht="15" customHeight="1">
      <c r="B142" s="295"/>
      <c r="C142" s="252" t="s">
        <v>1082</v>
      </c>
      <c r="D142" s="252"/>
      <c r="E142" s="252"/>
      <c r="F142" s="273" t="s">
        <v>1025</v>
      </c>
      <c r="G142" s="252"/>
      <c r="H142" s="252" t="s">
        <v>1083</v>
      </c>
      <c r="I142" s="252" t="s">
        <v>1060</v>
      </c>
      <c r="J142" s="252"/>
      <c r="K142" s="298"/>
    </row>
    <row r="143" spans="2:11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pans="2:11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pans="2:11" s="1" customFormat="1" ht="18.75" customHeight="1">
      <c r="B145" s="259"/>
      <c r="C145" s="259"/>
      <c r="D145" s="259"/>
      <c r="E145" s="259"/>
      <c r="F145" s="259"/>
      <c r="G145" s="259"/>
      <c r="H145" s="259"/>
      <c r="I145" s="259"/>
      <c r="J145" s="259"/>
      <c r="K145" s="259"/>
    </row>
    <row r="146" spans="2:11" s="1" customFormat="1" ht="7.5" customHeight="1">
      <c r="B146" s="260"/>
      <c r="C146" s="261"/>
      <c r="D146" s="261"/>
      <c r="E146" s="261"/>
      <c r="F146" s="261"/>
      <c r="G146" s="261"/>
      <c r="H146" s="261"/>
      <c r="I146" s="261"/>
      <c r="J146" s="261"/>
      <c r="K146" s="262"/>
    </row>
    <row r="147" spans="2:11" s="1" customFormat="1" ht="45" customHeight="1">
      <c r="B147" s="263"/>
      <c r="C147" s="385" t="s">
        <v>1084</v>
      </c>
      <c r="D147" s="385"/>
      <c r="E147" s="385"/>
      <c r="F147" s="385"/>
      <c r="G147" s="385"/>
      <c r="H147" s="385"/>
      <c r="I147" s="385"/>
      <c r="J147" s="385"/>
      <c r="K147" s="264"/>
    </row>
    <row r="148" spans="2:11" s="1" customFormat="1" ht="17.25" customHeight="1">
      <c r="B148" s="263"/>
      <c r="C148" s="265" t="s">
        <v>1019</v>
      </c>
      <c r="D148" s="265"/>
      <c r="E148" s="265"/>
      <c r="F148" s="265" t="s">
        <v>1020</v>
      </c>
      <c r="G148" s="266"/>
      <c r="H148" s="265" t="s">
        <v>54</v>
      </c>
      <c r="I148" s="265" t="s">
        <v>57</v>
      </c>
      <c r="J148" s="265" t="s">
        <v>1021</v>
      </c>
      <c r="K148" s="264"/>
    </row>
    <row r="149" spans="2:11" s="1" customFormat="1" ht="17.25" customHeight="1">
      <c r="B149" s="263"/>
      <c r="C149" s="267" t="s">
        <v>1022</v>
      </c>
      <c r="D149" s="267"/>
      <c r="E149" s="267"/>
      <c r="F149" s="268" t="s">
        <v>1023</v>
      </c>
      <c r="G149" s="269"/>
      <c r="H149" s="267"/>
      <c r="I149" s="267"/>
      <c r="J149" s="267" t="s">
        <v>1024</v>
      </c>
      <c r="K149" s="264"/>
    </row>
    <row r="150" spans="2:11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pans="2:11" s="1" customFormat="1" ht="15" customHeight="1">
      <c r="B151" s="275"/>
      <c r="C151" s="302" t="s">
        <v>1028</v>
      </c>
      <c r="D151" s="252"/>
      <c r="E151" s="252"/>
      <c r="F151" s="303" t="s">
        <v>1025</v>
      </c>
      <c r="G151" s="252"/>
      <c r="H151" s="302" t="s">
        <v>1065</v>
      </c>
      <c r="I151" s="302" t="s">
        <v>1027</v>
      </c>
      <c r="J151" s="302">
        <v>120</v>
      </c>
      <c r="K151" s="298"/>
    </row>
    <row r="152" spans="2:11" s="1" customFormat="1" ht="15" customHeight="1">
      <c r="B152" s="275"/>
      <c r="C152" s="302" t="s">
        <v>1074</v>
      </c>
      <c r="D152" s="252"/>
      <c r="E152" s="252"/>
      <c r="F152" s="303" t="s">
        <v>1025</v>
      </c>
      <c r="G152" s="252"/>
      <c r="H152" s="302" t="s">
        <v>1085</v>
      </c>
      <c r="I152" s="302" t="s">
        <v>1027</v>
      </c>
      <c r="J152" s="302" t="s">
        <v>1076</v>
      </c>
      <c r="K152" s="298"/>
    </row>
    <row r="153" spans="2:11" s="1" customFormat="1" ht="15" customHeight="1">
      <c r="B153" s="275"/>
      <c r="C153" s="302" t="s">
        <v>84</v>
      </c>
      <c r="D153" s="252"/>
      <c r="E153" s="252"/>
      <c r="F153" s="303" t="s">
        <v>1025</v>
      </c>
      <c r="G153" s="252"/>
      <c r="H153" s="302" t="s">
        <v>1086</v>
      </c>
      <c r="I153" s="302" t="s">
        <v>1027</v>
      </c>
      <c r="J153" s="302" t="s">
        <v>1076</v>
      </c>
      <c r="K153" s="298"/>
    </row>
    <row r="154" spans="2:11" s="1" customFormat="1" ht="15" customHeight="1">
      <c r="B154" s="275"/>
      <c r="C154" s="302" t="s">
        <v>1030</v>
      </c>
      <c r="D154" s="252"/>
      <c r="E154" s="252"/>
      <c r="F154" s="303" t="s">
        <v>1031</v>
      </c>
      <c r="G154" s="252"/>
      <c r="H154" s="302" t="s">
        <v>1065</v>
      </c>
      <c r="I154" s="302" t="s">
        <v>1027</v>
      </c>
      <c r="J154" s="302">
        <v>50</v>
      </c>
      <c r="K154" s="298"/>
    </row>
    <row r="155" spans="2:11" s="1" customFormat="1" ht="15" customHeight="1">
      <c r="B155" s="275"/>
      <c r="C155" s="302" t="s">
        <v>1033</v>
      </c>
      <c r="D155" s="252"/>
      <c r="E155" s="252"/>
      <c r="F155" s="303" t="s">
        <v>1025</v>
      </c>
      <c r="G155" s="252"/>
      <c r="H155" s="302" t="s">
        <v>1065</v>
      </c>
      <c r="I155" s="302" t="s">
        <v>1035</v>
      </c>
      <c r="J155" s="302"/>
      <c r="K155" s="298"/>
    </row>
    <row r="156" spans="2:11" s="1" customFormat="1" ht="15" customHeight="1">
      <c r="B156" s="275"/>
      <c r="C156" s="302" t="s">
        <v>1044</v>
      </c>
      <c r="D156" s="252"/>
      <c r="E156" s="252"/>
      <c r="F156" s="303" t="s">
        <v>1031</v>
      </c>
      <c r="G156" s="252"/>
      <c r="H156" s="302" t="s">
        <v>1065</v>
      </c>
      <c r="I156" s="302" t="s">
        <v>1027</v>
      </c>
      <c r="J156" s="302">
        <v>50</v>
      </c>
      <c r="K156" s="298"/>
    </row>
    <row r="157" spans="2:11" s="1" customFormat="1" ht="15" customHeight="1">
      <c r="B157" s="275"/>
      <c r="C157" s="302" t="s">
        <v>1052</v>
      </c>
      <c r="D157" s="252"/>
      <c r="E157" s="252"/>
      <c r="F157" s="303" t="s">
        <v>1031</v>
      </c>
      <c r="G157" s="252"/>
      <c r="H157" s="302" t="s">
        <v>1065</v>
      </c>
      <c r="I157" s="302" t="s">
        <v>1027</v>
      </c>
      <c r="J157" s="302">
        <v>50</v>
      </c>
      <c r="K157" s="298"/>
    </row>
    <row r="158" spans="2:11" s="1" customFormat="1" ht="15" customHeight="1">
      <c r="B158" s="275"/>
      <c r="C158" s="302" t="s">
        <v>1050</v>
      </c>
      <c r="D158" s="252"/>
      <c r="E158" s="252"/>
      <c r="F158" s="303" t="s">
        <v>1031</v>
      </c>
      <c r="G158" s="252"/>
      <c r="H158" s="302" t="s">
        <v>1065</v>
      </c>
      <c r="I158" s="302" t="s">
        <v>1027</v>
      </c>
      <c r="J158" s="302">
        <v>50</v>
      </c>
      <c r="K158" s="298"/>
    </row>
    <row r="159" spans="2:11" s="1" customFormat="1" ht="15" customHeight="1">
      <c r="B159" s="275"/>
      <c r="C159" s="302" t="s">
        <v>115</v>
      </c>
      <c r="D159" s="252"/>
      <c r="E159" s="252"/>
      <c r="F159" s="303" t="s">
        <v>1025</v>
      </c>
      <c r="G159" s="252"/>
      <c r="H159" s="302" t="s">
        <v>1087</v>
      </c>
      <c r="I159" s="302" t="s">
        <v>1027</v>
      </c>
      <c r="J159" s="302" t="s">
        <v>1088</v>
      </c>
      <c r="K159" s="298"/>
    </row>
    <row r="160" spans="2:11" s="1" customFormat="1" ht="15" customHeight="1">
      <c r="B160" s="275"/>
      <c r="C160" s="302" t="s">
        <v>1089</v>
      </c>
      <c r="D160" s="252"/>
      <c r="E160" s="252"/>
      <c r="F160" s="303" t="s">
        <v>1025</v>
      </c>
      <c r="G160" s="252"/>
      <c r="H160" s="302" t="s">
        <v>1090</v>
      </c>
      <c r="I160" s="302" t="s">
        <v>1060</v>
      </c>
      <c r="J160" s="302"/>
      <c r="K160" s="298"/>
    </row>
    <row r="161" spans="2:11" s="1" customFormat="1" ht="15" customHeight="1">
      <c r="B161" s="304"/>
      <c r="C161" s="284"/>
      <c r="D161" s="284"/>
      <c r="E161" s="284"/>
      <c r="F161" s="284"/>
      <c r="G161" s="284"/>
      <c r="H161" s="284"/>
      <c r="I161" s="284"/>
      <c r="J161" s="284"/>
      <c r="K161" s="305"/>
    </row>
    <row r="162" spans="2:11" s="1" customFormat="1" ht="18.75" customHeight="1">
      <c r="B162" s="286"/>
      <c r="C162" s="296"/>
      <c r="D162" s="296"/>
      <c r="E162" s="296"/>
      <c r="F162" s="306"/>
      <c r="G162" s="296"/>
      <c r="H162" s="296"/>
      <c r="I162" s="296"/>
      <c r="J162" s="296"/>
      <c r="K162" s="286"/>
    </row>
    <row r="163" spans="2:11" s="1" customFormat="1" ht="18.75" customHeight="1">
      <c r="B163" s="259"/>
      <c r="C163" s="259"/>
      <c r="D163" s="259"/>
      <c r="E163" s="259"/>
      <c r="F163" s="259"/>
      <c r="G163" s="259"/>
      <c r="H163" s="259"/>
      <c r="I163" s="259"/>
      <c r="J163" s="259"/>
      <c r="K163" s="259"/>
    </row>
    <row r="164" spans="2:11" s="1" customFormat="1" ht="7.5" customHeight="1">
      <c r="B164" s="241"/>
      <c r="C164" s="242"/>
      <c r="D164" s="242"/>
      <c r="E164" s="242"/>
      <c r="F164" s="242"/>
      <c r="G164" s="242"/>
      <c r="H164" s="242"/>
      <c r="I164" s="242"/>
      <c r="J164" s="242"/>
      <c r="K164" s="243"/>
    </row>
    <row r="165" spans="2:11" s="1" customFormat="1" ht="45" customHeight="1">
      <c r="B165" s="244"/>
      <c r="C165" s="383" t="s">
        <v>1091</v>
      </c>
      <c r="D165" s="383"/>
      <c r="E165" s="383"/>
      <c r="F165" s="383"/>
      <c r="G165" s="383"/>
      <c r="H165" s="383"/>
      <c r="I165" s="383"/>
      <c r="J165" s="383"/>
      <c r="K165" s="245"/>
    </row>
    <row r="166" spans="2:11" s="1" customFormat="1" ht="17.25" customHeight="1">
      <c r="B166" s="244"/>
      <c r="C166" s="265" t="s">
        <v>1019</v>
      </c>
      <c r="D166" s="265"/>
      <c r="E166" s="265"/>
      <c r="F166" s="265" t="s">
        <v>1020</v>
      </c>
      <c r="G166" s="307"/>
      <c r="H166" s="308" t="s">
        <v>54</v>
      </c>
      <c r="I166" s="308" t="s">
        <v>57</v>
      </c>
      <c r="J166" s="265" t="s">
        <v>1021</v>
      </c>
      <c r="K166" s="245"/>
    </row>
    <row r="167" spans="2:11" s="1" customFormat="1" ht="17.25" customHeight="1">
      <c r="B167" s="246"/>
      <c r="C167" s="267" t="s">
        <v>1022</v>
      </c>
      <c r="D167" s="267"/>
      <c r="E167" s="267"/>
      <c r="F167" s="268" t="s">
        <v>1023</v>
      </c>
      <c r="G167" s="309"/>
      <c r="H167" s="310"/>
      <c r="I167" s="310"/>
      <c r="J167" s="267" t="s">
        <v>1024</v>
      </c>
      <c r="K167" s="247"/>
    </row>
    <row r="168" spans="2:11" s="1" customFormat="1" ht="5.25" customHeight="1">
      <c r="B168" s="275"/>
      <c r="C168" s="270"/>
      <c r="D168" s="270"/>
      <c r="E168" s="270"/>
      <c r="F168" s="270"/>
      <c r="G168" s="271"/>
      <c r="H168" s="270"/>
      <c r="I168" s="270"/>
      <c r="J168" s="270"/>
      <c r="K168" s="298"/>
    </row>
    <row r="169" spans="2:11" s="1" customFormat="1" ht="15" customHeight="1">
      <c r="B169" s="275"/>
      <c r="C169" s="252" t="s">
        <v>1028</v>
      </c>
      <c r="D169" s="252"/>
      <c r="E169" s="252"/>
      <c r="F169" s="273" t="s">
        <v>1025</v>
      </c>
      <c r="G169" s="252"/>
      <c r="H169" s="252" t="s">
        <v>1065</v>
      </c>
      <c r="I169" s="252" t="s">
        <v>1027</v>
      </c>
      <c r="J169" s="252">
        <v>120</v>
      </c>
      <c r="K169" s="298"/>
    </row>
    <row r="170" spans="2:11" s="1" customFormat="1" ht="15" customHeight="1">
      <c r="B170" s="275"/>
      <c r="C170" s="252" t="s">
        <v>1074</v>
      </c>
      <c r="D170" s="252"/>
      <c r="E170" s="252"/>
      <c r="F170" s="273" t="s">
        <v>1025</v>
      </c>
      <c r="G170" s="252"/>
      <c r="H170" s="252" t="s">
        <v>1075</v>
      </c>
      <c r="I170" s="252" t="s">
        <v>1027</v>
      </c>
      <c r="J170" s="252" t="s">
        <v>1076</v>
      </c>
      <c r="K170" s="298"/>
    </row>
    <row r="171" spans="2:11" s="1" customFormat="1" ht="15" customHeight="1">
      <c r="B171" s="275"/>
      <c r="C171" s="252" t="s">
        <v>84</v>
      </c>
      <c r="D171" s="252"/>
      <c r="E171" s="252"/>
      <c r="F171" s="273" t="s">
        <v>1025</v>
      </c>
      <c r="G171" s="252"/>
      <c r="H171" s="252" t="s">
        <v>1092</v>
      </c>
      <c r="I171" s="252" t="s">
        <v>1027</v>
      </c>
      <c r="J171" s="252" t="s">
        <v>1076</v>
      </c>
      <c r="K171" s="298"/>
    </row>
    <row r="172" spans="2:11" s="1" customFormat="1" ht="15" customHeight="1">
      <c r="B172" s="275"/>
      <c r="C172" s="252" t="s">
        <v>1030</v>
      </c>
      <c r="D172" s="252"/>
      <c r="E172" s="252"/>
      <c r="F172" s="273" t="s">
        <v>1031</v>
      </c>
      <c r="G172" s="252"/>
      <c r="H172" s="252" t="s">
        <v>1092</v>
      </c>
      <c r="I172" s="252" t="s">
        <v>1027</v>
      </c>
      <c r="J172" s="252">
        <v>50</v>
      </c>
      <c r="K172" s="298"/>
    </row>
    <row r="173" spans="2:11" s="1" customFormat="1" ht="15" customHeight="1">
      <c r="B173" s="275"/>
      <c r="C173" s="252" t="s">
        <v>1033</v>
      </c>
      <c r="D173" s="252"/>
      <c r="E173" s="252"/>
      <c r="F173" s="273" t="s">
        <v>1025</v>
      </c>
      <c r="G173" s="252"/>
      <c r="H173" s="252" t="s">
        <v>1092</v>
      </c>
      <c r="I173" s="252" t="s">
        <v>1035</v>
      </c>
      <c r="J173" s="252"/>
      <c r="K173" s="298"/>
    </row>
    <row r="174" spans="2:11" s="1" customFormat="1" ht="15" customHeight="1">
      <c r="B174" s="275"/>
      <c r="C174" s="252" t="s">
        <v>1044</v>
      </c>
      <c r="D174" s="252"/>
      <c r="E174" s="252"/>
      <c r="F174" s="273" t="s">
        <v>1031</v>
      </c>
      <c r="G174" s="252"/>
      <c r="H174" s="252" t="s">
        <v>1092</v>
      </c>
      <c r="I174" s="252" t="s">
        <v>1027</v>
      </c>
      <c r="J174" s="252">
        <v>50</v>
      </c>
      <c r="K174" s="298"/>
    </row>
    <row r="175" spans="2:11" s="1" customFormat="1" ht="15" customHeight="1">
      <c r="B175" s="275"/>
      <c r="C175" s="252" t="s">
        <v>1052</v>
      </c>
      <c r="D175" s="252"/>
      <c r="E175" s="252"/>
      <c r="F175" s="273" t="s">
        <v>1031</v>
      </c>
      <c r="G175" s="252"/>
      <c r="H175" s="252" t="s">
        <v>1092</v>
      </c>
      <c r="I175" s="252" t="s">
        <v>1027</v>
      </c>
      <c r="J175" s="252">
        <v>50</v>
      </c>
      <c r="K175" s="298"/>
    </row>
    <row r="176" spans="2:11" s="1" customFormat="1" ht="15" customHeight="1">
      <c r="B176" s="275"/>
      <c r="C176" s="252" t="s">
        <v>1050</v>
      </c>
      <c r="D176" s="252"/>
      <c r="E176" s="252"/>
      <c r="F176" s="273" t="s">
        <v>1031</v>
      </c>
      <c r="G176" s="252"/>
      <c r="H176" s="252" t="s">
        <v>1092</v>
      </c>
      <c r="I176" s="252" t="s">
        <v>1027</v>
      </c>
      <c r="J176" s="252">
        <v>50</v>
      </c>
      <c r="K176" s="298"/>
    </row>
    <row r="177" spans="2:11" s="1" customFormat="1" ht="15" customHeight="1">
      <c r="B177" s="275"/>
      <c r="C177" s="252" t="s">
        <v>125</v>
      </c>
      <c r="D177" s="252"/>
      <c r="E177" s="252"/>
      <c r="F177" s="273" t="s">
        <v>1025</v>
      </c>
      <c r="G177" s="252"/>
      <c r="H177" s="252" t="s">
        <v>1093</v>
      </c>
      <c r="I177" s="252" t="s">
        <v>1094</v>
      </c>
      <c r="J177" s="252"/>
      <c r="K177" s="298"/>
    </row>
    <row r="178" spans="2:11" s="1" customFormat="1" ht="15" customHeight="1">
      <c r="B178" s="275"/>
      <c r="C178" s="252" t="s">
        <v>57</v>
      </c>
      <c r="D178" s="252"/>
      <c r="E178" s="252"/>
      <c r="F178" s="273" t="s">
        <v>1025</v>
      </c>
      <c r="G178" s="252"/>
      <c r="H178" s="252" t="s">
        <v>1095</v>
      </c>
      <c r="I178" s="252" t="s">
        <v>1096</v>
      </c>
      <c r="J178" s="252">
        <v>1</v>
      </c>
      <c r="K178" s="298"/>
    </row>
    <row r="179" spans="2:11" s="1" customFormat="1" ht="15" customHeight="1">
      <c r="B179" s="275"/>
      <c r="C179" s="252" t="s">
        <v>53</v>
      </c>
      <c r="D179" s="252"/>
      <c r="E179" s="252"/>
      <c r="F179" s="273" t="s">
        <v>1025</v>
      </c>
      <c r="G179" s="252"/>
      <c r="H179" s="252" t="s">
        <v>1097</v>
      </c>
      <c r="I179" s="252" t="s">
        <v>1027</v>
      </c>
      <c r="J179" s="252">
        <v>20</v>
      </c>
      <c r="K179" s="298"/>
    </row>
    <row r="180" spans="2:11" s="1" customFormat="1" ht="15" customHeight="1">
      <c r="B180" s="275"/>
      <c r="C180" s="252" t="s">
        <v>54</v>
      </c>
      <c r="D180" s="252"/>
      <c r="E180" s="252"/>
      <c r="F180" s="273" t="s">
        <v>1025</v>
      </c>
      <c r="G180" s="252"/>
      <c r="H180" s="252" t="s">
        <v>1098</v>
      </c>
      <c r="I180" s="252" t="s">
        <v>1027</v>
      </c>
      <c r="J180" s="252">
        <v>255</v>
      </c>
      <c r="K180" s="298"/>
    </row>
    <row r="181" spans="2:11" s="1" customFormat="1" ht="15" customHeight="1">
      <c r="B181" s="275"/>
      <c r="C181" s="252" t="s">
        <v>126</v>
      </c>
      <c r="D181" s="252"/>
      <c r="E181" s="252"/>
      <c r="F181" s="273" t="s">
        <v>1025</v>
      </c>
      <c r="G181" s="252"/>
      <c r="H181" s="252" t="s">
        <v>989</v>
      </c>
      <c r="I181" s="252" t="s">
        <v>1027</v>
      </c>
      <c r="J181" s="252">
        <v>10</v>
      </c>
      <c r="K181" s="298"/>
    </row>
    <row r="182" spans="2:11" s="1" customFormat="1" ht="15" customHeight="1">
      <c r="B182" s="275"/>
      <c r="C182" s="252" t="s">
        <v>127</v>
      </c>
      <c r="D182" s="252"/>
      <c r="E182" s="252"/>
      <c r="F182" s="273" t="s">
        <v>1025</v>
      </c>
      <c r="G182" s="252"/>
      <c r="H182" s="252" t="s">
        <v>1099</v>
      </c>
      <c r="I182" s="252" t="s">
        <v>1060</v>
      </c>
      <c r="J182" s="252"/>
      <c r="K182" s="298"/>
    </row>
    <row r="183" spans="2:11" s="1" customFormat="1" ht="15" customHeight="1">
      <c r="B183" s="275"/>
      <c r="C183" s="252" t="s">
        <v>1100</v>
      </c>
      <c r="D183" s="252"/>
      <c r="E183" s="252"/>
      <c r="F183" s="273" t="s">
        <v>1025</v>
      </c>
      <c r="G183" s="252"/>
      <c r="H183" s="252" t="s">
        <v>1101</v>
      </c>
      <c r="I183" s="252" t="s">
        <v>1060</v>
      </c>
      <c r="J183" s="252"/>
      <c r="K183" s="298"/>
    </row>
    <row r="184" spans="2:11" s="1" customFormat="1" ht="15" customHeight="1">
      <c r="B184" s="275"/>
      <c r="C184" s="252" t="s">
        <v>1089</v>
      </c>
      <c r="D184" s="252"/>
      <c r="E184" s="252"/>
      <c r="F184" s="273" t="s">
        <v>1025</v>
      </c>
      <c r="G184" s="252"/>
      <c r="H184" s="252" t="s">
        <v>1102</v>
      </c>
      <c r="I184" s="252" t="s">
        <v>1060</v>
      </c>
      <c r="J184" s="252"/>
      <c r="K184" s="298"/>
    </row>
    <row r="185" spans="2:11" s="1" customFormat="1" ht="15" customHeight="1">
      <c r="B185" s="275"/>
      <c r="C185" s="252" t="s">
        <v>129</v>
      </c>
      <c r="D185" s="252"/>
      <c r="E185" s="252"/>
      <c r="F185" s="273" t="s">
        <v>1031</v>
      </c>
      <c r="G185" s="252"/>
      <c r="H185" s="252" t="s">
        <v>1103</v>
      </c>
      <c r="I185" s="252" t="s">
        <v>1027</v>
      </c>
      <c r="J185" s="252">
        <v>50</v>
      </c>
      <c r="K185" s="298"/>
    </row>
    <row r="186" spans="2:11" s="1" customFormat="1" ht="15" customHeight="1">
      <c r="B186" s="275"/>
      <c r="C186" s="252" t="s">
        <v>1104</v>
      </c>
      <c r="D186" s="252"/>
      <c r="E186" s="252"/>
      <c r="F186" s="273" t="s">
        <v>1031</v>
      </c>
      <c r="G186" s="252"/>
      <c r="H186" s="252" t="s">
        <v>1105</v>
      </c>
      <c r="I186" s="252" t="s">
        <v>1106</v>
      </c>
      <c r="J186" s="252"/>
      <c r="K186" s="298"/>
    </row>
    <row r="187" spans="2:11" s="1" customFormat="1" ht="15" customHeight="1">
      <c r="B187" s="275"/>
      <c r="C187" s="252" t="s">
        <v>1107</v>
      </c>
      <c r="D187" s="252"/>
      <c r="E187" s="252"/>
      <c r="F187" s="273" t="s">
        <v>1031</v>
      </c>
      <c r="G187" s="252"/>
      <c r="H187" s="252" t="s">
        <v>1108</v>
      </c>
      <c r="I187" s="252" t="s">
        <v>1106</v>
      </c>
      <c r="J187" s="252"/>
      <c r="K187" s="298"/>
    </row>
    <row r="188" spans="2:11" s="1" customFormat="1" ht="15" customHeight="1">
      <c r="B188" s="275"/>
      <c r="C188" s="252" t="s">
        <v>1109</v>
      </c>
      <c r="D188" s="252"/>
      <c r="E188" s="252"/>
      <c r="F188" s="273" t="s">
        <v>1031</v>
      </c>
      <c r="G188" s="252"/>
      <c r="H188" s="252" t="s">
        <v>1110</v>
      </c>
      <c r="I188" s="252" t="s">
        <v>1106</v>
      </c>
      <c r="J188" s="252"/>
      <c r="K188" s="298"/>
    </row>
    <row r="189" spans="2:11" s="1" customFormat="1" ht="15" customHeight="1">
      <c r="B189" s="275"/>
      <c r="C189" s="311" t="s">
        <v>1111</v>
      </c>
      <c r="D189" s="252"/>
      <c r="E189" s="252"/>
      <c r="F189" s="273" t="s">
        <v>1031</v>
      </c>
      <c r="G189" s="252"/>
      <c r="H189" s="252" t="s">
        <v>1112</v>
      </c>
      <c r="I189" s="252" t="s">
        <v>1113</v>
      </c>
      <c r="J189" s="312" t="s">
        <v>1114</v>
      </c>
      <c r="K189" s="298"/>
    </row>
    <row r="190" spans="2:11" s="16" customFormat="1" ht="15" customHeight="1">
      <c r="B190" s="313"/>
      <c r="C190" s="314" t="s">
        <v>1115</v>
      </c>
      <c r="D190" s="315"/>
      <c r="E190" s="315"/>
      <c r="F190" s="316" t="s">
        <v>1031</v>
      </c>
      <c r="G190" s="315"/>
      <c r="H190" s="315" t="s">
        <v>1116</v>
      </c>
      <c r="I190" s="315" t="s">
        <v>1113</v>
      </c>
      <c r="J190" s="317" t="s">
        <v>1114</v>
      </c>
      <c r="K190" s="318"/>
    </row>
    <row r="191" spans="2:11" s="1" customFormat="1" ht="15" customHeight="1">
      <c r="B191" s="275"/>
      <c r="C191" s="311" t="s">
        <v>42</v>
      </c>
      <c r="D191" s="252"/>
      <c r="E191" s="252"/>
      <c r="F191" s="273" t="s">
        <v>1025</v>
      </c>
      <c r="G191" s="252"/>
      <c r="H191" s="249" t="s">
        <v>1117</v>
      </c>
      <c r="I191" s="252" t="s">
        <v>1118</v>
      </c>
      <c r="J191" s="252"/>
      <c r="K191" s="298"/>
    </row>
    <row r="192" spans="2:11" s="1" customFormat="1" ht="15" customHeight="1">
      <c r="B192" s="275"/>
      <c r="C192" s="311" t="s">
        <v>1119</v>
      </c>
      <c r="D192" s="252"/>
      <c r="E192" s="252"/>
      <c r="F192" s="273" t="s">
        <v>1025</v>
      </c>
      <c r="G192" s="252"/>
      <c r="H192" s="252" t="s">
        <v>1120</v>
      </c>
      <c r="I192" s="252" t="s">
        <v>1060</v>
      </c>
      <c r="J192" s="252"/>
      <c r="K192" s="298"/>
    </row>
    <row r="193" spans="2:11" s="1" customFormat="1" ht="15" customHeight="1">
      <c r="B193" s="275"/>
      <c r="C193" s="311" t="s">
        <v>1121</v>
      </c>
      <c r="D193" s="252"/>
      <c r="E193" s="252"/>
      <c r="F193" s="273" t="s">
        <v>1025</v>
      </c>
      <c r="G193" s="252"/>
      <c r="H193" s="252" t="s">
        <v>1122</v>
      </c>
      <c r="I193" s="252" t="s">
        <v>1060</v>
      </c>
      <c r="J193" s="252"/>
      <c r="K193" s="298"/>
    </row>
    <row r="194" spans="2:11" s="1" customFormat="1" ht="15" customHeight="1">
      <c r="B194" s="275"/>
      <c r="C194" s="311" t="s">
        <v>1123</v>
      </c>
      <c r="D194" s="252"/>
      <c r="E194" s="252"/>
      <c r="F194" s="273" t="s">
        <v>1031</v>
      </c>
      <c r="G194" s="252"/>
      <c r="H194" s="252" t="s">
        <v>1124</v>
      </c>
      <c r="I194" s="252" t="s">
        <v>1060</v>
      </c>
      <c r="J194" s="252"/>
      <c r="K194" s="298"/>
    </row>
    <row r="195" spans="2:11" s="1" customFormat="1" ht="15" customHeight="1">
      <c r="B195" s="304"/>
      <c r="C195" s="319"/>
      <c r="D195" s="284"/>
      <c r="E195" s="284"/>
      <c r="F195" s="284"/>
      <c r="G195" s="284"/>
      <c r="H195" s="284"/>
      <c r="I195" s="284"/>
      <c r="J195" s="284"/>
      <c r="K195" s="305"/>
    </row>
    <row r="196" spans="2:11" s="1" customFormat="1" ht="18.75" customHeight="1">
      <c r="B196" s="286"/>
      <c r="C196" s="296"/>
      <c r="D196" s="296"/>
      <c r="E196" s="296"/>
      <c r="F196" s="306"/>
      <c r="G196" s="296"/>
      <c r="H196" s="296"/>
      <c r="I196" s="296"/>
      <c r="J196" s="296"/>
      <c r="K196" s="286"/>
    </row>
    <row r="197" spans="2:11" s="1" customFormat="1" ht="18.75" customHeight="1">
      <c r="B197" s="286"/>
      <c r="C197" s="296"/>
      <c r="D197" s="296"/>
      <c r="E197" s="296"/>
      <c r="F197" s="306"/>
      <c r="G197" s="296"/>
      <c r="H197" s="296"/>
      <c r="I197" s="296"/>
      <c r="J197" s="296"/>
      <c r="K197" s="286"/>
    </row>
    <row r="198" spans="2:11" s="1" customFormat="1" ht="18.75" customHeight="1">
      <c r="B198" s="259"/>
      <c r="C198" s="259"/>
      <c r="D198" s="259"/>
      <c r="E198" s="259"/>
      <c r="F198" s="259"/>
      <c r="G198" s="259"/>
      <c r="H198" s="259"/>
      <c r="I198" s="259"/>
      <c r="J198" s="259"/>
      <c r="K198" s="259"/>
    </row>
    <row r="199" spans="2:11" s="1" customFormat="1" ht="13.5">
      <c r="B199" s="241"/>
      <c r="C199" s="242"/>
      <c r="D199" s="242"/>
      <c r="E199" s="242"/>
      <c r="F199" s="242"/>
      <c r="G199" s="242"/>
      <c r="H199" s="242"/>
      <c r="I199" s="242"/>
      <c r="J199" s="242"/>
      <c r="K199" s="243"/>
    </row>
    <row r="200" spans="2:11" s="1" customFormat="1" ht="21">
      <c r="B200" s="244"/>
      <c r="C200" s="383" t="s">
        <v>1125</v>
      </c>
      <c r="D200" s="383"/>
      <c r="E200" s="383"/>
      <c r="F200" s="383"/>
      <c r="G200" s="383"/>
      <c r="H200" s="383"/>
      <c r="I200" s="383"/>
      <c r="J200" s="383"/>
      <c r="K200" s="245"/>
    </row>
    <row r="201" spans="2:11" s="1" customFormat="1" ht="25.5" customHeight="1">
      <c r="B201" s="244"/>
      <c r="C201" s="320" t="s">
        <v>1126</v>
      </c>
      <c r="D201" s="320"/>
      <c r="E201" s="320"/>
      <c r="F201" s="320" t="s">
        <v>1127</v>
      </c>
      <c r="G201" s="321"/>
      <c r="H201" s="386" t="s">
        <v>1128</v>
      </c>
      <c r="I201" s="386"/>
      <c r="J201" s="386"/>
      <c r="K201" s="245"/>
    </row>
    <row r="202" spans="2:11" s="1" customFormat="1" ht="5.25" customHeight="1">
      <c r="B202" s="275"/>
      <c r="C202" s="270"/>
      <c r="D202" s="270"/>
      <c r="E202" s="270"/>
      <c r="F202" s="270"/>
      <c r="G202" s="296"/>
      <c r="H202" s="270"/>
      <c r="I202" s="270"/>
      <c r="J202" s="270"/>
      <c r="K202" s="298"/>
    </row>
    <row r="203" spans="2:11" s="1" customFormat="1" ht="15" customHeight="1">
      <c r="B203" s="275"/>
      <c r="C203" s="252" t="s">
        <v>1118</v>
      </c>
      <c r="D203" s="252"/>
      <c r="E203" s="252"/>
      <c r="F203" s="273" t="s">
        <v>43</v>
      </c>
      <c r="G203" s="252"/>
      <c r="H203" s="387" t="s">
        <v>1129</v>
      </c>
      <c r="I203" s="387"/>
      <c r="J203" s="387"/>
      <c r="K203" s="298"/>
    </row>
    <row r="204" spans="2:11" s="1" customFormat="1" ht="15" customHeight="1">
      <c r="B204" s="275"/>
      <c r="C204" s="252"/>
      <c r="D204" s="252"/>
      <c r="E204" s="252"/>
      <c r="F204" s="273" t="s">
        <v>44</v>
      </c>
      <c r="G204" s="252"/>
      <c r="H204" s="387" t="s">
        <v>1130</v>
      </c>
      <c r="I204" s="387"/>
      <c r="J204" s="387"/>
      <c r="K204" s="298"/>
    </row>
    <row r="205" spans="2:11" s="1" customFormat="1" ht="15" customHeight="1">
      <c r="B205" s="275"/>
      <c r="C205" s="252"/>
      <c r="D205" s="252"/>
      <c r="E205" s="252"/>
      <c r="F205" s="273" t="s">
        <v>47</v>
      </c>
      <c r="G205" s="252"/>
      <c r="H205" s="387" t="s">
        <v>1131</v>
      </c>
      <c r="I205" s="387"/>
      <c r="J205" s="387"/>
      <c r="K205" s="298"/>
    </row>
    <row r="206" spans="2:11" s="1" customFormat="1" ht="15" customHeight="1">
      <c r="B206" s="275"/>
      <c r="C206" s="252"/>
      <c r="D206" s="252"/>
      <c r="E206" s="252"/>
      <c r="F206" s="273" t="s">
        <v>45</v>
      </c>
      <c r="G206" s="252"/>
      <c r="H206" s="387" t="s">
        <v>1132</v>
      </c>
      <c r="I206" s="387"/>
      <c r="J206" s="387"/>
      <c r="K206" s="298"/>
    </row>
    <row r="207" spans="2:11" s="1" customFormat="1" ht="15" customHeight="1">
      <c r="B207" s="275"/>
      <c r="C207" s="252"/>
      <c r="D207" s="252"/>
      <c r="E207" s="252"/>
      <c r="F207" s="273" t="s">
        <v>46</v>
      </c>
      <c r="G207" s="252"/>
      <c r="H207" s="387" t="s">
        <v>1133</v>
      </c>
      <c r="I207" s="387"/>
      <c r="J207" s="387"/>
      <c r="K207" s="298"/>
    </row>
    <row r="208" spans="2:11" s="1" customFormat="1" ht="15" customHeight="1">
      <c r="B208" s="275"/>
      <c r="C208" s="252"/>
      <c r="D208" s="252"/>
      <c r="E208" s="252"/>
      <c r="F208" s="273"/>
      <c r="G208" s="252"/>
      <c r="H208" s="252"/>
      <c r="I208" s="252"/>
      <c r="J208" s="252"/>
      <c r="K208" s="298"/>
    </row>
    <row r="209" spans="2:11" s="1" customFormat="1" ht="15" customHeight="1">
      <c r="B209" s="275"/>
      <c r="C209" s="252" t="s">
        <v>1072</v>
      </c>
      <c r="D209" s="252"/>
      <c r="E209" s="252"/>
      <c r="F209" s="273" t="s">
        <v>78</v>
      </c>
      <c r="G209" s="252"/>
      <c r="H209" s="387" t="s">
        <v>1134</v>
      </c>
      <c r="I209" s="387"/>
      <c r="J209" s="387"/>
      <c r="K209" s="298"/>
    </row>
    <row r="210" spans="2:11" s="1" customFormat="1" ht="15" customHeight="1">
      <c r="B210" s="275"/>
      <c r="C210" s="252"/>
      <c r="D210" s="252"/>
      <c r="E210" s="252"/>
      <c r="F210" s="273" t="s">
        <v>970</v>
      </c>
      <c r="G210" s="252"/>
      <c r="H210" s="387" t="s">
        <v>971</v>
      </c>
      <c r="I210" s="387"/>
      <c r="J210" s="387"/>
      <c r="K210" s="298"/>
    </row>
    <row r="211" spans="2:11" s="1" customFormat="1" ht="15" customHeight="1">
      <c r="B211" s="275"/>
      <c r="C211" s="252"/>
      <c r="D211" s="252"/>
      <c r="E211" s="252"/>
      <c r="F211" s="273" t="s">
        <v>968</v>
      </c>
      <c r="G211" s="252"/>
      <c r="H211" s="387" t="s">
        <v>1135</v>
      </c>
      <c r="I211" s="387"/>
      <c r="J211" s="387"/>
      <c r="K211" s="298"/>
    </row>
    <row r="212" spans="2:11" s="1" customFormat="1" ht="15" customHeight="1">
      <c r="B212" s="322"/>
      <c r="C212" s="252"/>
      <c r="D212" s="252"/>
      <c r="E212" s="252"/>
      <c r="F212" s="273" t="s">
        <v>106</v>
      </c>
      <c r="G212" s="311"/>
      <c r="H212" s="388" t="s">
        <v>107</v>
      </c>
      <c r="I212" s="388"/>
      <c r="J212" s="388"/>
      <c r="K212" s="323"/>
    </row>
    <row r="213" spans="2:11" s="1" customFormat="1" ht="15" customHeight="1">
      <c r="B213" s="322"/>
      <c r="C213" s="252"/>
      <c r="D213" s="252"/>
      <c r="E213" s="252"/>
      <c r="F213" s="273" t="s">
        <v>972</v>
      </c>
      <c r="G213" s="311"/>
      <c r="H213" s="388" t="s">
        <v>1136</v>
      </c>
      <c r="I213" s="388"/>
      <c r="J213" s="388"/>
      <c r="K213" s="323"/>
    </row>
    <row r="214" spans="2:11" s="1" customFormat="1" ht="15" customHeight="1">
      <c r="B214" s="322"/>
      <c r="C214" s="252"/>
      <c r="D214" s="252"/>
      <c r="E214" s="252"/>
      <c r="F214" s="273"/>
      <c r="G214" s="311"/>
      <c r="H214" s="302"/>
      <c r="I214" s="302"/>
      <c r="J214" s="302"/>
      <c r="K214" s="323"/>
    </row>
    <row r="215" spans="2:11" s="1" customFormat="1" ht="15" customHeight="1">
      <c r="B215" s="322"/>
      <c r="C215" s="252" t="s">
        <v>1096</v>
      </c>
      <c r="D215" s="252"/>
      <c r="E215" s="252"/>
      <c r="F215" s="273">
        <v>1</v>
      </c>
      <c r="G215" s="311"/>
      <c r="H215" s="388" t="s">
        <v>1137</v>
      </c>
      <c r="I215" s="388"/>
      <c r="J215" s="388"/>
      <c r="K215" s="323"/>
    </row>
    <row r="216" spans="2:11" s="1" customFormat="1" ht="15" customHeight="1">
      <c r="B216" s="322"/>
      <c r="C216" s="252"/>
      <c r="D216" s="252"/>
      <c r="E216" s="252"/>
      <c r="F216" s="273">
        <v>2</v>
      </c>
      <c r="G216" s="311"/>
      <c r="H216" s="388" t="s">
        <v>1138</v>
      </c>
      <c r="I216" s="388"/>
      <c r="J216" s="388"/>
      <c r="K216" s="323"/>
    </row>
    <row r="217" spans="2:11" s="1" customFormat="1" ht="15" customHeight="1">
      <c r="B217" s="322"/>
      <c r="C217" s="252"/>
      <c r="D217" s="252"/>
      <c r="E217" s="252"/>
      <c r="F217" s="273">
        <v>3</v>
      </c>
      <c r="G217" s="311"/>
      <c r="H217" s="388" t="s">
        <v>1139</v>
      </c>
      <c r="I217" s="388"/>
      <c r="J217" s="388"/>
      <c r="K217" s="323"/>
    </row>
    <row r="218" spans="2:11" s="1" customFormat="1" ht="15" customHeight="1">
      <c r="B218" s="322"/>
      <c r="C218" s="252"/>
      <c r="D218" s="252"/>
      <c r="E218" s="252"/>
      <c r="F218" s="273">
        <v>4</v>
      </c>
      <c r="G218" s="311"/>
      <c r="H218" s="388" t="s">
        <v>1140</v>
      </c>
      <c r="I218" s="388"/>
      <c r="J218" s="388"/>
      <c r="K218" s="323"/>
    </row>
    <row r="219" spans="2:11" s="1" customFormat="1" ht="12.75" customHeight="1">
      <c r="B219" s="324"/>
      <c r="C219" s="325"/>
      <c r="D219" s="325"/>
      <c r="E219" s="325"/>
      <c r="F219" s="325"/>
      <c r="G219" s="325"/>
      <c r="H219" s="325"/>
      <c r="I219" s="325"/>
      <c r="J219" s="325"/>
      <c r="K219" s="326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85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5" customHeight="1">
      <c r="B4" s="21"/>
      <c r="D4" s="111" t="s">
        <v>109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II230 Přeštice - x Kucíny</v>
      </c>
      <c r="F7" s="372"/>
      <c r="G7" s="372"/>
      <c r="H7" s="372"/>
      <c r="L7" s="21"/>
    </row>
    <row r="8" spans="1:46" s="1" customFormat="1" ht="12" customHeight="1">
      <c r="B8" s="21"/>
      <c r="D8" s="113" t="s">
        <v>110</v>
      </c>
      <c r="L8" s="21"/>
    </row>
    <row r="9" spans="1:46" s="2" customFormat="1" ht="16.5" customHeight="1">
      <c r="A9" s="35"/>
      <c r="B9" s="40"/>
      <c r="C9" s="35"/>
      <c r="D9" s="35"/>
      <c r="E9" s="371" t="s">
        <v>111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112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113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11. 2. 2024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35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38</v>
      </c>
      <c r="E32" s="35"/>
      <c r="F32" s="35"/>
      <c r="G32" s="35"/>
      <c r="H32" s="35"/>
      <c r="I32" s="35"/>
      <c r="J32" s="121">
        <f>ROUND(J91,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40</v>
      </c>
      <c r="G34" s="35"/>
      <c r="H34" s="35"/>
      <c r="I34" s="122" t="s">
        <v>39</v>
      </c>
      <c r="J34" s="122" t="s">
        <v>41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42</v>
      </c>
      <c r="E35" s="113" t="s">
        <v>43</v>
      </c>
      <c r="F35" s="124">
        <f>ROUND((SUM(BE91:BE207)),  2)</f>
        <v>0</v>
      </c>
      <c r="G35" s="35"/>
      <c r="H35" s="35"/>
      <c r="I35" s="125">
        <v>0.21</v>
      </c>
      <c r="J35" s="124">
        <f>ROUND(((SUM(BE91:BE207))*I35),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44</v>
      </c>
      <c r="F36" s="124">
        <f>ROUND((SUM(BF91:BF207)),  2)</f>
        <v>0</v>
      </c>
      <c r="G36" s="35"/>
      <c r="H36" s="35"/>
      <c r="I36" s="125">
        <v>0.12</v>
      </c>
      <c r="J36" s="124">
        <f>ROUND(((SUM(BF91:BF207))*I36),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ROUND((SUM(BG91:BG207)),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46</v>
      </c>
      <c r="F38" s="124">
        <f>ROUND((SUM(BH91:BH207)),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47</v>
      </c>
      <c r="F39" s="124">
        <f>ROUND((SUM(BI91:BI207)),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48</v>
      </c>
      <c r="E41" s="128"/>
      <c r="F41" s="128"/>
      <c r="G41" s="129" t="s">
        <v>49</v>
      </c>
      <c r="H41" s="130" t="s">
        <v>50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114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II230 Přeštice - x Kucíny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110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111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112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01 - SO 000 - Bourací a přípravné práce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11. 2. 2024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SÚS PK, p.o.</v>
      </c>
      <c r="G58" s="37"/>
      <c r="H58" s="37"/>
      <c r="I58" s="30" t="s">
        <v>31</v>
      </c>
      <c r="J58" s="33" t="str">
        <f>E23</f>
        <v>IK Plzeň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Václav Nový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115</v>
      </c>
      <c r="D61" s="138"/>
      <c r="E61" s="138"/>
      <c r="F61" s="138"/>
      <c r="G61" s="138"/>
      <c r="H61" s="138"/>
      <c r="I61" s="138"/>
      <c r="J61" s="139" t="s">
        <v>116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70</v>
      </c>
      <c r="D63" s="37"/>
      <c r="E63" s="37"/>
      <c r="F63" s="37"/>
      <c r="G63" s="37"/>
      <c r="H63" s="37"/>
      <c r="I63" s="37"/>
      <c r="J63" s="78">
        <f>J91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117</v>
      </c>
    </row>
    <row r="64" spans="1:47" s="9" customFormat="1" ht="24.95" customHeight="1">
      <c r="B64" s="141"/>
      <c r="C64" s="142"/>
      <c r="D64" s="143" t="s">
        <v>118</v>
      </c>
      <c r="E64" s="144"/>
      <c r="F64" s="144"/>
      <c r="G64" s="144"/>
      <c r="H64" s="144"/>
      <c r="I64" s="144"/>
      <c r="J64" s="145">
        <f>J92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119</v>
      </c>
      <c r="E65" s="149"/>
      <c r="F65" s="149"/>
      <c r="G65" s="149"/>
      <c r="H65" s="149"/>
      <c r="I65" s="149"/>
      <c r="J65" s="150">
        <f>J93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120</v>
      </c>
      <c r="E66" s="149"/>
      <c r="F66" s="149"/>
      <c r="G66" s="149"/>
      <c r="H66" s="149"/>
      <c r="I66" s="149"/>
      <c r="J66" s="150">
        <f>J128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121</v>
      </c>
      <c r="E67" s="149"/>
      <c r="F67" s="149"/>
      <c r="G67" s="149"/>
      <c r="H67" s="149"/>
      <c r="I67" s="149"/>
      <c r="J67" s="150">
        <f>J141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122</v>
      </c>
      <c r="E68" s="149"/>
      <c r="F68" s="149"/>
      <c r="G68" s="149"/>
      <c r="H68" s="149"/>
      <c r="I68" s="149"/>
      <c r="J68" s="150">
        <f>J174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123</v>
      </c>
      <c r="E69" s="149"/>
      <c r="F69" s="149"/>
      <c r="G69" s="149"/>
      <c r="H69" s="149"/>
      <c r="I69" s="149"/>
      <c r="J69" s="150">
        <f>J205</f>
        <v>0</v>
      </c>
      <c r="K69" s="98"/>
      <c r="L69" s="151"/>
    </row>
    <row r="70" spans="1:31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31" s="2" customFormat="1" ht="6.95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4.95" customHeight="1">
      <c r="A76" s="35"/>
      <c r="B76" s="36"/>
      <c r="C76" s="24" t="s">
        <v>124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16</v>
      </c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78" t="str">
        <f>E7</f>
        <v>II230 Přeštice - x Kucíny</v>
      </c>
      <c r="F79" s="379"/>
      <c r="G79" s="379"/>
      <c r="H79" s="379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" customFormat="1" ht="12" customHeight="1">
      <c r="B80" s="22"/>
      <c r="C80" s="30" t="s">
        <v>110</v>
      </c>
      <c r="D80" s="23"/>
      <c r="E80" s="23"/>
      <c r="F80" s="23"/>
      <c r="G80" s="23"/>
      <c r="H80" s="23"/>
      <c r="I80" s="23"/>
      <c r="J80" s="23"/>
      <c r="K80" s="23"/>
      <c r="L80" s="21"/>
    </row>
    <row r="81" spans="1:65" s="2" customFormat="1" ht="16.5" customHeight="1">
      <c r="A81" s="35"/>
      <c r="B81" s="36"/>
      <c r="C81" s="37"/>
      <c r="D81" s="37"/>
      <c r="E81" s="378" t="s">
        <v>111</v>
      </c>
      <c r="F81" s="380"/>
      <c r="G81" s="380"/>
      <c r="H81" s="380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112</v>
      </c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32" t="str">
        <f>E11</f>
        <v>01 - SO 000 - Bourací a přípravné práce</v>
      </c>
      <c r="F83" s="380"/>
      <c r="G83" s="380"/>
      <c r="H83" s="380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F14</f>
        <v xml:space="preserve"> </v>
      </c>
      <c r="G85" s="37"/>
      <c r="H85" s="37"/>
      <c r="I85" s="30" t="s">
        <v>23</v>
      </c>
      <c r="J85" s="60" t="str">
        <f>IF(J14="","",J14)</f>
        <v>11. 2. 2024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25</v>
      </c>
      <c r="D87" s="37"/>
      <c r="E87" s="37"/>
      <c r="F87" s="28" t="str">
        <f>E17</f>
        <v>SÚS PK, p.o.</v>
      </c>
      <c r="G87" s="37"/>
      <c r="H87" s="37"/>
      <c r="I87" s="30" t="s">
        <v>31</v>
      </c>
      <c r="J87" s="33" t="str">
        <f>E23</f>
        <v>IK Plzeň s.r.o.</v>
      </c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29</v>
      </c>
      <c r="D88" s="37"/>
      <c r="E88" s="37"/>
      <c r="F88" s="28" t="str">
        <f>IF(E20="","",E20)</f>
        <v>Vyplň údaj</v>
      </c>
      <c r="G88" s="37"/>
      <c r="H88" s="37"/>
      <c r="I88" s="30" t="s">
        <v>34</v>
      </c>
      <c r="J88" s="33" t="str">
        <f>E26</f>
        <v>Václav Nový</v>
      </c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52"/>
      <c r="B90" s="153"/>
      <c r="C90" s="154" t="s">
        <v>125</v>
      </c>
      <c r="D90" s="155" t="s">
        <v>57</v>
      </c>
      <c r="E90" s="155" t="s">
        <v>53</v>
      </c>
      <c r="F90" s="155" t="s">
        <v>54</v>
      </c>
      <c r="G90" s="155" t="s">
        <v>126</v>
      </c>
      <c r="H90" s="155" t="s">
        <v>127</v>
      </c>
      <c r="I90" s="155" t="s">
        <v>128</v>
      </c>
      <c r="J90" s="155" t="s">
        <v>116</v>
      </c>
      <c r="K90" s="156" t="s">
        <v>129</v>
      </c>
      <c r="L90" s="157"/>
      <c r="M90" s="69" t="s">
        <v>19</v>
      </c>
      <c r="N90" s="70" t="s">
        <v>42</v>
      </c>
      <c r="O90" s="70" t="s">
        <v>130</v>
      </c>
      <c r="P90" s="70" t="s">
        <v>131</v>
      </c>
      <c r="Q90" s="70" t="s">
        <v>132</v>
      </c>
      <c r="R90" s="70" t="s">
        <v>133</v>
      </c>
      <c r="S90" s="70" t="s">
        <v>134</v>
      </c>
      <c r="T90" s="71" t="s">
        <v>135</v>
      </c>
      <c r="U90" s="152"/>
      <c r="V90" s="152"/>
      <c r="W90" s="152"/>
      <c r="X90" s="152"/>
      <c r="Y90" s="152"/>
      <c r="Z90" s="152"/>
      <c r="AA90" s="152"/>
      <c r="AB90" s="152"/>
      <c r="AC90" s="152"/>
      <c r="AD90" s="152"/>
      <c r="AE90" s="152"/>
    </row>
    <row r="91" spans="1:65" s="2" customFormat="1" ht="22.9" customHeight="1">
      <c r="A91" s="35"/>
      <c r="B91" s="36"/>
      <c r="C91" s="76" t="s">
        <v>136</v>
      </c>
      <c r="D91" s="37"/>
      <c r="E91" s="37"/>
      <c r="F91" s="37"/>
      <c r="G91" s="37"/>
      <c r="H91" s="37"/>
      <c r="I91" s="37"/>
      <c r="J91" s="158">
        <f>BK91</f>
        <v>0</v>
      </c>
      <c r="K91" s="37"/>
      <c r="L91" s="40"/>
      <c r="M91" s="72"/>
      <c r="N91" s="159"/>
      <c r="O91" s="73"/>
      <c r="P91" s="160">
        <f>P92</f>
        <v>0</v>
      </c>
      <c r="Q91" s="73"/>
      <c r="R91" s="160">
        <f>R92</f>
        <v>841.70052500000008</v>
      </c>
      <c r="S91" s="73"/>
      <c r="T91" s="161">
        <f>T92</f>
        <v>1857.227875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71</v>
      </c>
      <c r="AU91" s="18" t="s">
        <v>117</v>
      </c>
      <c r="BK91" s="162">
        <f>BK92</f>
        <v>0</v>
      </c>
    </row>
    <row r="92" spans="1:65" s="12" customFormat="1" ht="25.9" customHeight="1">
      <c r="B92" s="163"/>
      <c r="C92" s="164"/>
      <c r="D92" s="165" t="s">
        <v>71</v>
      </c>
      <c r="E92" s="166" t="s">
        <v>137</v>
      </c>
      <c r="F92" s="166" t="s">
        <v>138</v>
      </c>
      <c r="G92" s="164"/>
      <c r="H92" s="164"/>
      <c r="I92" s="167"/>
      <c r="J92" s="168">
        <f>BK92</f>
        <v>0</v>
      </c>
      <c r="K92" s="164"/>
      <c r="L92" s="169"/>
      <c r="M92" s="170"/>
      <c r="N92" s="171"/>
      <c r="O92" s="171"/>
      <c r="P92" s="172">
        <f>P93+P128+P141+P174+P205</f>
        <v>0</v>
      </c>
      <c r="Q92" s="171"/>
      <c r="R92" s="172">
        <f>R93+R128+R141+R174+R205</f>
        <v>841.70052500000008</v>
      </c>
      <c r="S92" s="171"/>
      <c r="T92" s="173">
        <f>T93+T128+T141+T174+T205</f>
        <v>1857.227875</v>
      </c>
      <c r="AR92" s="174" t="s">
        <v>79</v>
      </c>
      <c r="AT92" s="175" t="s">
        <v>71</v>
      </c>
      <c r="AU92" s="175" t="s">
        <v>72</v>
      </c>
      <c r="AY92" s="174" t="s">
        <v>139</v>
      </c>
      <c r="BK92" s="176">
        <f>BK93+BK128+BK141+BK174+BK205</f>
        <v>0</v>
      </c>
    </row>
    <row r="93" spans="1:65" s="12" customFormat="1" ht="22.9" customHeight="1">
      <c r="B93" s="163"/>
      <c r="C93" s="164"/>
      <c r="D93" s="165" t="s">
        <v>71</v>
      </c>
      <c r="E93" s="177" t="s">
        <v>79</v>
      </c>
      <c r="F93" s="177" t="s">
        <v>140</v>
      </c>
      <c r="G93" s="164"/>
      <c r="H93" s="164"/>
      <c r="I93" s="167"/>
      <c r="J93" s="178">
        <f>BK93</f>
        <v>0</v>
      </c>
      <c r="K93" s="164"/>
      <c r="L93" s="169"/>
      <c r="M93" s="170"/>
      <c r="N93" s="171"/>
      <c r="O93" s="171"/>
      <c r="P93" s="172">
        <f>SUM(P94:P127)</f>
        <v>0</v>
      </c>
      <c r="Q93" s="171"/>
      <c r="R93" s="172">
        <f>SUM(R94:R127)</f>
        <v>0.74680174999999993</v>
      </c>
      <c r="S93" s="171"/>
      <c r="T93" s="173">
        <f>SUM(T94:T127)</f>
        <v>1642.919875</v>
      </c>
      <c r="AR93" s="174" t="s">
        <v>79</v>
      </c>
      <c r="AT93" s="175" t="s">
        <v>71</v>
      </c>
      <c r="AU93" s="175" t="s">
        <v>79</v>
      </c>
      <c r="AY93" s="174" t="s">
        <v>139</v>
      </c>
      <c r="BK93" s="176">
        <f>SUM(BK94:BK127)</f>
        <v>0</v>
      </c>
    </row>
    <row r="94" spans="1:65" s="2" customFormat="1" ht="66.75" customHeight="1">
      <c r="A94" s="35"/>
      <c r="B94" s="36"/>
      <c r="C94" s="179" t="s">
        <v>79</v>
      </c>
      <c r="D94" s="179" t="s">
        <v>141</v>
      </c>
      <c r="E94" s="180" t="s">
        <v>142</v>
      </c>
      <c r="F94" s="181" t="s">
        <v>143</v>
      </c>
      <c r="G94" s="182" t="s">
        <v>144</v>
      </c>
      <c r="H94" s="183">
        <v>494.375</v>
      </c>
      <c r="I94" s="184"/>
      <c r="J94" s="185">
        <f>ROUND(I94*H94,2)</f>
        <v>0</v>
      </c>
      <c r="K94" s="181" t="s">
        <v>145</v>
      </c>
      <c r="L94" s="40"/>
      <c r="M94" s="186" t="s">
        <v>19</v>
      </c>
      <c r="N94" s="187" t="s">
        <v>43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0.28999999999999998</v>
      </c>
      <c r="T94" s="189">
        <f>S94*H94</f>
        <v>143.36874999999998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146</v>
      </c>
      <c r="AT94" s="190" t="s">
        <v>141</v>
      </c>
      <c r="AU94" s="190" t="s">
        <v>81</v>
      </c>
      <c r="AY94" s="18" t="s">
        <v>139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79</v>
      </c>
      <c r="BK94" s="191">
        <f>ROUND(I94*H94,2)</f>
        <v>0</v>
      </c>
      <c r="BL94" s="18" t="s">
        <v>146</v>
      </c>
      <c r="BM94" s="190" t="s">
        <v>147</v>
      </c>
    </row>
    <row r="95" spans="1:65" s="2" customFormat="1" ht="11.25">
      <c r="A95" s="35"/>
      <c r="B95" s="36"/>
      <c r="C95" s="37"/>
      <c r="D95" s="192" t="s">
        <v>148</v>
      </c>
      <c r="E95" s="37"/>
      <c r="F95" s="193" t="s">
        <v>149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148</v>
      </c>
      <c r="AU95" s="18" t="s">
        <v>81</v>
      </c>
    </row>
    <row r="96" spans="1:65" s="13" customFormat="1" ht="11.25">
      <c r="B96" s="197"/>
      <c r="C96" s="198"/>
      <c r="D96" s="199" t="s">
        <v>150</v>
      </c>
      <c r="E96" s="200" t="s">
        <v>19</v>
      </c>
      <c r="F96" s="201" t="s">
        <v>151</v>
      </c>
      <c r="G96" s="198"/>
      <c r="H96" s="200" t="s">
        <v>19</v>
      </c>
      <c r="I96" s="202"/>
      <c r="J96" s="198"/>
      <c r="K96" s="198"/>
      <c r="L96" s="203"/>
      <c r="M96" s="204"/>
      <c r="N96" s="205"/>
      <c r="O96" s="205"/>
      <c r="P96" s="205"/>
      <c r="Q96" s="205"/>
      <c r="R96" s="205"/>
      <c r="S96" s="205"/>
      <c r="T96" s="206"/>
      <c r="AT96" s="207" t="s">
        <v>150</v>
      </c>
      <c r="AU96" s="207" t="s">
        <v>81</v>
      </c>
      <c r="AV96" s="13" t="s">
        <v>79</v>
      </c>
      <c r="AW96" s="13" t="s">
        <v>33</v>
      </c>
      <c r="AX96" s="13" t="s">
        <v>72</v>
      </c>
      <c r="AY96" s="207" t="s">
        <v>139</v>
      </c>
    </row>
    <row r="97" spans="1:65" s="14" customFormat="1" ht="11.25">
      <c r="B97" s="208"/>
      <c r="C97" s="209"/>
      <c r="D97" s="199" t="s">
        <v>150</v>
      </c>
      <c r="E97" s="210" t="s">
        <v>19</v>
      </c>
      <c r="F97" s="211" t="s">
        <v>152</v>
      </c>
      <c r="G97" s="209"/>
      <c r="H97" s="212">
        <v>494.375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150</v>
      </c>
      <c r="AU97" s="218" t="s">
        <v>81</v>
      </c>
      <c r="AV97" s="14" t="s">
        <v>81</v>
      </c>
      <c r="AW97" s="14" t="s">
        <v>33</v>
      </c>
      <c r="AX97" s="14" t="s">
        <v>72</v>
      </c>
      <c r="AY97" s="218" t="s">
        <v>139</v>
      </c>
    </row>
    <row r="98" spans="1:65" s="2" customFormat="1" ht="44.25" customHeight="1">
      <c r="A98" s="35"/>
      <c r="B98" s="36"/>
      <c r="C98" s="179" t="s">
        <v>81</v>
      </c>
      <c r="D98" s="179" t="s">
        <v>141</v>
      </c>
      <c r="E98" s="180" t="s">
        <v>153</v>
      </c>
      <c r="F98" s="181" t="s">
        <v>154</v>
      </c>
      <c r="G98" s="182" t="s">
        <v>144</v>
      </c>
      <c r="H98" s="183">
        <v>35.825000000000003</v>
      </c>
      <c r="I98" s="184"/>
      <c r="J98" s="185">
        <f>ROUND(I98*H98,2)</f>
        <v>0</v>
      </c>
      <c r="K98" s="181" t="s">
        <v>145</v>
      </c>
      <c r="L98" s="40"/>
      <c r="M98" s="186" t="s">
        <v>19</v>
      </c>
      <c r="N98" s="187" t="s">
        <v>43</v>
      </c>
      <c r="O98" s="65"/>
      <c r="P98" s="188">
        <f>O98*H98</f>
        <v>0</v>
      </c>
      <c r="Q98" s="188">
        <v>4.0000000000000003E-5</v>
      </c>
      <c r="R98" s="188">
        <f>Q98*H98</f>
        <v>1.4330000000000002E-3</v>
      </c>
      <c r="S98" s="188">
        <v>0.115</v>
      </c>
      <c r="T98" s="189">
        <f>S98*H98</f>
        <v>4.1198750000000004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146</v>
      </c>
      <c r="AT98" s="190" t="s">
        <v>141</v>
      </c>
      <c r="AU98" s="190" t="s">
        <v>81</v>
      </c>
      <c r="AY98" s="18" t="s">
        <v>139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79</v>
      </c>
      <c r="BK98" s="191">
        <f>ROUND(I98*H98,2)</f>
        <v>0</v>
      </c>
      <c r="BL98" s="18" t="s">
        <v>146</v>
      </c>
      <c r="BM98" s="190" t="s">
        <v>155</v>
      </c>
    </row>
    <row r="99" spans="1:65" s="2" customFormat="1" ht="11.25">
      <c r="A99" s="35"/>
      <c r="B99" s="36"/>
      <c r="C99" s="37"/>
      <c r="D99" s="192" t="s">
        <v>148</v>
      </c>
      <c r="E99" s="37"/>
      <c r="F99" s="193" t="s">
        <v>156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148</v>
      </c>
      <c r="AU99" s="18" t="s">
        <v>81</v>
      </c>
    </row>
    <row r="100" spans="1:65" s="13" customFormat="1" ht="11.25">
      <c r="B100" s="197"/>
      <c r="C100" s="198"/>
      <c r="D100" s="199" t="s">
        <v>150</v>
      </c>
      <c r="E100" s="200" t="s">
        <v>19</v>
      </c>
      <c r="F100" s="201" t="s">
        <v>157</v>
      </c>
      <c r="G100" s="198"/>
      <c r="H100" s="200" t="s">
        <v>19</v>
      </c>
      <c r="I100" s="202"/>
      <c r="J100" s="198"/>
      <c r="K100" s="198"/>
      <c r="L100" s="203"/>
      <c r="M100" s="204"/>
      <c r="N100" s="205"/>
      <c r="O100" s="205"/>
      <c r="P100" s="205"/>
      <c r="Q100" s="205"/>
      <c r="R100" s="205"/>
      <c r="S100" s="205"/>
      <c r="T100" s="206"/>
      <c r="AT100" s="207" t="s">
        <v>150</v>
      </c>
      <c r="AU100" s="207" t="s">
        <v>81</v>
      </c>
      <c r="AV100" s="13" t="s">
        <v>79</v>
      </c>
      <c r="AW100" s="13" t="s">
        <v>33</v>
      </c>
      <c r="AX100" s="13" t="s">
        <v>72</v>
      </c>
      <c r="AY100" s="207" t="s">
        <v>139</v>
      </c>
    </row>
    <row r="101" spans="1:65" s="14" customFormat="1" ht="11.25">
      <c r="B101" s="208"/>
      <c r="C101" s="209"/>
      <c r="D101" s="199" t="s">
        <v>150</v>
      </c>
      <c r="E101" s="210" t="s">
        <v>19</v>
      </c>
      <c r="F101" s="211" t="s">
        <v>158</v>
      </c>
      <c r="G101" s="209"/>
      <c r="H101" s="212">
        <v>1.9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150</v>
      </c>
      <c r="AU101" s="218" t="s">
        <v>81</v>
      </c>
      <c r="AV101" s="14" t="s">
        <v>81</v>
      </c>
      <c r="AW101" s="14" t="s">
        <v>33</v>
      </c>
      <c r="AX101" s="14" t="s">
        <v>72</v>
      </c>
      <c r="AY101" s="218" t="s">
        <v>139</v>
      </c>
    </row>
    <row r="102" spans="1:65" s="14" customFormat="1" ht="11.25">
      <c r="B102" s="208"/>
      <c r="C102" s="209"/>
      <c r="D102" s="199" t="s">
        <v>150</v>
      </c>
      <c r="E102" s="210" t="s">
        <v>19</v>
      </c>
      <c r="F102" s="211" t="s">
        <v>159</v>
      </c>
      <c r="G102" s="209"/>
      <c r="H102" s="212">
        <v>13.35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150</v>
      </c>
      <c r="AU102" s="218" t="s">
        <v>81</v>
      </c>
      <c r="AV102" s="14" t="s">
        <v>81</v>
      </c>
      <c r="AW102" s="14" t="s">
        <v>33</v>
      </c>
      <c r="AX102" s="14" t="s">
        <v>72</v>
      </c>
      <c r="AY102" s="218" t="s">
        <v>139</v>
      </c>
    </row>
    <row r="103" spans="1:65" s="14" customFormat="1" ht="11.25">
      <c r="B103" s="208"/>
      <c r="C103" s="209"/>
      <c r="D103" s="199" t="s">
        <v>150</v>
      </c>
      <c r="E103" s="210" t="s">
        <v>19</v>
      </c>
      <c r="F103" s="211" t="s">
        <v>160</v>
      </c>
      <c r="G103" s="209"/>
      <c r="H103" s="212">
        <v>4.3499999999999996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150</v>
      </c>
      <c r="AU103" s="218" t="s">
        <v>81</v>
      </c>
      <c r="AV103" s="14" t="s">
        <v>81</v>
      </c>
      <c r="AW103" s="14" t="s">
        <v>33</v>
      </c>
      <c r="AX103" s="14" t="s">
        <v>72</v>
      </c>
      <c r="AY103" s="218" t="s">
        <v>139</v>
      </c>
    </row>
    <row r="104" spans="1:65" s="14" customFormat="1" ht="11.25">
      <c r="B104" s="208"/>
      <c r="C104" s="209"/>
      <c r="D104" s="199" t="s">
        <v>150</v>
      </c>
      <c r="E104" s="210" t="s">
        <v>19</v>
      </c>
      <c r="F104" s="211" t="s">
        <v>161</v>
      </c>
      <c r="G104" s="209"/>
      <c r="H104" s="212">
        <v>14.475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150</v>
      </c>
      <c r="AU104" s="218" t="s">
        <v>81</v>
      </c>
      <c r="AV104" s="14" t="s">
        <v>81</v>
      </c>
      <c r="AW104" s="14" t="s">
        <v>33</v>
      </c>
      <c r="AX104" s="14" t="s">
        <v>72</v>
      </c>
      <c r="AY104" s="218" t="s">
        <v>139</v>
      </c>
    </row>
    <row r="105" spans="1:65" s="14" customFormat="1" ht="11.25">
      <c r="B105" s="208"/>
      <c r="C105" s="209"/>
      <c r="D105" s="199" t="s">
        <v>150</v>
      </c>
      <c r="E105" s="210" t="s">
        <v>19</v>
      </c>
      <c r="F105" s="211" t="s">
        <v>162</v>
      </c>
      <c r="G105" s="209"/>
      <c r="H105" s="212">
        <v>1.75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150</v>
      </c>
      <c r="AU105" s="218" t="s">
        <v>81</v>
      </c>
      <c r="AV105" s="14" t="s">
        <v>81</v>
      </c>
      <c r="AW105" s="14" t="s">
        <v>33</v>
      </c>
      <c r="AX105" s="14" t="s">
        <v>72</v>
      </c>
      <c r="AY105" s="218" t="s">
        <v>139</v>
      </c>
    </row>
    <row r="106" spans="1:65" s="2" customFormat="1" ht="55.5" customHeight="1">
      <c r="A106" s="35"/>
      <c r="B106" s="36"/>
      <c r="C106" s="179" t="s">
        <v>163</v>
      </c>
      <c r="D106" s="179" t="s">
        <v>141</v>
      </c>
      <c r="E106" s="180" t="s">
        <v>164</v>
      </c>
      <c r="F106" s="181" t="s">
        <v>165</v>
      </c>
      <c r="G106" s="182" t="s">
        <v>144</v>
      </c>
      <c r="H106" s="183">
        <v>10012.5</v>
      </c>
      <c r="I106" s="184"/>
      <c r="J106" s="185">
        <f>ROUND(I106*H106,2)</f>
        <v>0</v>
      </c>
      <c r="K106" s="181" t="s">
        <v>19</v>
      </c>
      <c r="L106" s="40"/>
      <c r="M106" s="186" t="s">
        <v>19</v>
      </c>
      <c r="N106" s="187" t="s">
        <v>43</v>
      </c>
      <c r="O106" s="65"/>
      <c r="P106" s="188">
        <f>O106*H106</f>
        <v>0</v>
      </c>
      <c r="Q106" s="188">
        <v>6.9999999999999994E-5</v>
      </c>
      <c r="R106" s="188">
        <f>Q106*H106</f>
        <v>0.70087499999999991</v>
      </c>
      <c r="S106" s="188">
        <v>0.13800000000000001</v>
      </c>
      <c r="T106" s="189">
        <f>S106*H106</f>
        <v>1381.7250000000001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0" t="s">
        <v>146</v>
      </c>
      <c r="AT106" s="190" t="s">
        <v>141</v>
      </c>
      <c r="AU106" s="190" t="s">
        <v>81</v>
      </c>
      <c r="AY106" s="18" t="s">
        <v>139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8" t="s">
        <v>79</v>
      </c>
      <c r="BK106" s="191">
        <f>ROUND(I106*H106,2)</f>
        <v>0</v>
      </c>
      <c r="BL106" s="18" t="s">
        <v>146</v>
      </c>
      <c r="BM106" s="190" t="s">
        <v>166</v>
      </c>
    </row>
    <row r="107" spans="1:65" s="2" customFormat="1" ht="49.15" customHeight="1">
      <c r="A107" s="35"/>
      <c r="B107" s="36"/>
      <c r="C107" s="179" t="s">
        <v>146</v>
      </c>
      <c r="D107" s="179" t="s">
        <v>141</v>
      </c>
      <c r="E107" s="180" t="s">
        <v>167</v>
      </c>
      <c r="F107" s="181" t="s">
        <v>168</v>
      </c>
      <c r="G107" s="182" t="s">
        <v>144</v>
      </c>
      <c r="H107" s="183">
        <v>494.375</v>
      </c>
      <c r="I107" s="184"/>
      <c r="J107" s="185">
        <f>ROUND(I107*H107,2)</f>
        <v>0</v>
      </c>
      <c r="K107" s="181" t="s">
        <v>145</v>
      </c>
      <c r="L107" s="40"/>
      <c r="M107" s="186" t="s">
        <v>19</v>
      </c>
      <c r="N107" s="187" t="s">
        <v>43</v>
      </c>
      <c r="O107" s="65"/>
      <c r="P107" s="188">
        <f>O107*H107</f>
        <v>0</v>
      </c>
      <c r="Q107" s="188">
        <v>9.0000000000000006E-5</v>
      </c>
      <c r="R107" s="188">
        <f>Q107*H107</f>
        <v>4.4493750000000006E-2</v>
      </c>
      <c r="S107" s="188">
        <v>0.23</v>
      </c>
      <c r="T107" s="189">
        <f>S107*H107</f>
        <v>113.70625000000001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146</v>
      </c>
      <c r="AT107" s="190" t="s">
        <v>141</v>
      </c>
      <c r="AU107" s="190" t="s">
        <v>81</v>
      </c>
      <c r="AY107" s="18" t="s">
        <v>139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8" t="s">
        <v>79</v>
      </c>
      <c r="BK107" s="191">
        <f>ROUND(I107*H107,2)</f>
        <v>0</v>
      </c>
      <c r="BL107" s="18" t="s">
        <v>146</v>
      </c>
      <c r="BM107" s="190" t="s">
        <v>169</v>
      </c>
    </row>
    <row r="108" spans="1:65" s="2" customFormat="1" ht="11.25">
      <c r="A108" s="35"/>
      <c r="B108" s="36"/>
      <c r="C108" s="37"/>
      <c r="D108" s="192" t="s">
        <v>148</v>
      </c>
      <c r="E108" s="37"/>
      <c r="F108" s="193" t="s">
        <v>170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148</v>
      </c>
      <c r="AU108" s="18" t="s">
        <v>81</v>
      </c>
    </row>
    <row r="109" spans="1:65" s="13" customFormat="1" ht="11.25">
      <c r="B109" s="197"/>
      <c r="C109" s="198"/>
      <c r="D109" s="199" t="s">
        <v>150</v>
      </c>
      <c r="E109" s="200" t="s">
        <v>19</v>
      </c>
      <c r="F109" s="201" t="s">
        <v>151</v>
      </c>
      <c r="G109" s="198"/>
      <c r="H109" s="200" t="s">
        <v>19</v>
      </c>
      <c r="I109" s="202"/>
      <c r="J109" s="198"/>
      <c r="K109" s="198"/>
      <c r="L109" s="203"/>
      <c r="M109" s="204"/>
      <c r="N109" s="205"/>
      <c r="O109" s="205"/>
      <c r="P109" s="205"/>
      <c r="Q109" s="205"/>
      <c r="R109" s="205"/>
      <c r="S109" s="205"/>
      <c r="T109" s="206"/>
      <c r="AT109" s="207" t="s">
        <v>150</v>
      </c>
      <c r="AU109" s="207" t="s">
        <v>81</v>
      </c>
      <c r="AV109" s="13" t="s">
        <v>79</v>
      </c>
      <c r="AW109" s="13" t="s">
        <v>33</v>
      </c>
      <c r="AX109" s="13" t="s">
        <v>72</v>
      </c>
      <c r="AY109" s="207" t="s">
        <v>139</v>
      </c>
    </row>
    <row r="110" spans="1:65" s="14" customFormat="1" ht="11.25">
      <c r="B110" s="208"/>
      <c r="C110" s="209"/>
      <c r="D110" s="199" t="s">
        <v>150</v>
      </c>
      <c r="E110" s="210" t="s">
        <v>19</v>
      </c>
      <c r="F110" s="211" t="s">
        <v>152</v>
      </c>
      <c r="G110" s="209"/>
      <c r="H110" s="212">
        <v>494.375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150</v>
      </c>
      <c r="AU110" s="218" t="s">
        <v>81</v>
      </c>
      <c r="AV110" s="14" t="s">
        <v>81</v>
      </c>
      <c r="AW110" s="14" t="s">
        <v>33</v>
      </c>
      <c r="AX110" s="14" t="s">
        <v>72</v>
      </c>
      <c r="AY110" s="218" t="s">
        <v>139</v>
      </c>
    </row>
    <row r="111" spans="1:65" s="2" customFormat="1" ht="44.25" customHeight="1">
      <c r="A111" s="35"/>
      <c r="B111" s="36"/>
      <c r="C111" s="179" t="s">
        <v>171</v>
      </c>
      <c r="D111" s="179" t="s">
        <v>141</v>
      </c>
      <c r="E111" s="180" t="s">
        <v>172</v>
      </c>
      <c r="F111" s="181" t="s">
        <v>173</v>
      </c>
      <c r="G111" s="182" t="s">
        <v>174</v>
      </c>
      <c r="H111" s="183">
        <v>346.06299999999999</v>
      </c>
      <c r="I111" s="184"/>
      <c r="J111" s="185">
        <f>ROUND(I111*H111,2)</f>
        <v>0</v>
      </c>
      <c r="K111" s="181" t="s">
        <v>145</v>
      </c>
      <c r="L111" s="40"/>
      <c r="M111" s="186" t="s">
        <v>19</v>
      </c>
      <c r="N111" s="187" t="s">
        <v>43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146</v>
      </c>
      <c r="AT111" s="190" t="s">
        <v>141</v>
      </c>
      <c r="AU111" s="190" t="s">
        <v>81</v>
      </c>
      <c r="AY111" s="18" t="s">
        <v>139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79</v>
      </c>
      <c r="BK111" s="191">
        <f>ROUND(I111*H111,2)</f>
        <v>0</v>
      </c>
      <c r="BL111" s="18" t="s">
        <v>146</v>
      </c>
      <c r="BM111" s="190" t="s">
        <v>175</v>
      </c>
    </row>
    <row r="112" spans="1:65" s="2" customFormat="1" ht="11.25">
      <c r="A112" s="35"/>
      <c r="B112" s="36"/>
      <c r="C112" s="37"/>
      <c r="D112" s="192" t="s">
        <v>148</v>
      </c>
      <c r="E112" s="37"/>
      <c r="F112" s="193" t="s">
        <v>176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148</v>
      </c>
      <c r="AU112" s="18" t="s">
        <v>81</v>
      </c>
    </row>
    <row r="113" spans="1:65" s="13" customFormat="1" ht="11.25">
      <c r="B113" s="197"/>
      <c r="C113" s="198"/>
      <c r="D113" s="199" t="s">
        <v>150</v>
      </c>
      <c r="E113" s="200" t="s">
        <v>19</v>
      </c>
      <c r="F113" s="201" t="s">
        <v>177</v>
      </c>
      <c r="G113" s="198"/>
      <c r="H113" s="200" t="s">
        <v>19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150</v>
      </c>
      <c r="AU113" s="207" t="s">
        <v>81</v>
      </c>
      <c r="AV113" s="13" t="s">
        <v>79</v>
      </c>
      <c r="AW113" s="13" t="s">
        <v>33</v>
      </c>
      <c r="AX113" s="13" t="s">
        <v>72</v>
      </c>
      <c r="AY113" s="207" t="s">
        <v>139</v>
      </c>
    </row>
    <row r="114" spans="1:65" s="14" customFormat="1" ht="11.25">
      <c r="B114" s="208"/>
      <c r="C114" s="209"/>
      <c r="D114" s="199" t="s">
        <v>150</v>
      </c>
      <c r="E114" s="210" t="s">
        <v>19</v>
      </c>
      <c r="F114" s="211" t="s">
        <v>178</v>
      </c>
      <c r="G114" s="209"/>
      <c r="H114" s="212">
        <v>346.06299999999999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150</v>
      </c>
      <c r="AU114" s="218" t="s">
        <v>81</v>
      </c>
      <c r="AV114" s="14" t="s">
        <v>81</v>
      </c>
      <c r="AW114" s="14" t="s">
        <v>33</v>
      </c>
      <c r="AX114" s="14" t="s">
        <v>72</v>
      </c>
      <c r="AY114" s="218" t="s">
        <v>139</v>
      </c>
    </row>
    <row r="115" spans="1:65" s="2" customFormat="1" ht="62.65" customHeight="1">
      <c r="A115" s="35"/>
      <c r="B115" s="36"/>
      <c r="C115" s="179" t="s">
        <v>179</v>
      </c>
      <c r="D115" s="179" t="s">
        <v>141</v>
      </c>
      <c r="E115" s="180" t="s">
        <v>180</v>
      </c>
      <c r="F115" s="181" t="s">
        <v>181</v>
      </c>
      <c r="G115" s="182" t="s">
        <v>174</v>
      </c>
      <c r="H115" s="183">
        <v>346.06299999999999</v>
      </c>
      <c r="I115" s="184"/>
      <c r="J115" s="185">
        <f>ROUND(I115*H115,2)</f>
        <v>0</v>
      </c>
      <c r="K115" s="181" t="s">
        <v>145</v>
      </c>
      <c r="L115" s="40"/>
      <c r="M115" s="186" t="s">
        <v>19</v>
      </c>
      <c r="N115" s="187" t="s">
        <v>43</v>
      </c>
      <c r="O115" s="6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146</v>
      </c>
      <c r="AT115" s="190" t="s">
        <v>141</v>
      </c>
      <c r="AU115" s="190" t="s">
        <v>81</v>
      </c>
      <c r="AY115" s="18" t="s">
        <v>139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79</v>
      </c>
      <c r="BK115" s="191">
        <f>ROUND(I115*H115,2)</f>
        <v>0</v>
      </c>
      <c r="BL115" s="18" t="s">
        <v>146</v>
      </c>
      <c r="BM115" s="190" t="s">
        <v>182</v>
      </c>
    </row>
    <row r="116" spans="1:65" s="2" customFormat="1" ht="11.25">
      <c r="A116" s="35"/>
      <c r="B116" s="36"/>
      <c r="C116" s="37"/>
      <c r="D116" s="192" t="s">
        <v>148</v>
      </c>
      <c r="E116" s="37"/>
      <c r="F116" s="193" t="s">
        <v>183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148</v>
      </c>
      <c r="AU116" s="18" t="s">
        <v>81</v>
      </c>
    </row>
    <row r="117" spans="1:65" s="13" customFormat="1" ht="11.25">
      <c r="B117" s="197"/>
      <c r="C117" s="198"/>
      <c r="D117" s="199" t="s">
        <v>150</v>
      </c>
      <c r="E117" s="200" t="s">
        <v>19</v>
      </c>
      <c r="F117" s="201" t="s">
        <v>184</v>
      </c>
      <c r="G117" s="198"/>
      <c r="H117" s="200" t="s">
        <v>19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150</v>
      </c>
      <c r="AU117" s="207" t="s">
        <v>81</v>
      </c>
      <c r="AV117" s="13" t="s">
        <v>79</v>
      </c>
      <c r="AW117" s="13" t="s">
        <v>33</v>
      </c>
      <c r="AX117" s="13" t="s">
        <v>72</v>
      </c>
      <c r="AY117" s="207" t="s">
        <v>139</v>
      </c>
    </row>
    <row r="118" spans="1:65" s="14" customFormat="1" ht="11.25">
      <c r="B118" s="208"/>
      <c r="C118" s="209"/>
      <c r="D118" s="199" t="s">
        <v>150</v>
      </c>
      <c r="E118" s="210" t="s">
        <v>19</v>
      </c>
      <c r="F118" s="211" t="s">
        <v>185</v>
      </c>
      <c r="G118" s="209"/>
      <c r="H118" s="212">
        <v>346.06299999999999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150</v>
      </c>
      <c r="AU118" s="218" t="s">
        <v>81</v>
      </c>
      <c r="AV118" s="14" t="s">
        <v>81</v>
      </c>
      <c r="AW118" s="14" t="s">
        <v>33</v>
      </c>
      <c r="AX118" s="14" t="s">
        <v>72</v>
      </c>
      <c r="AY118" s="218" t="s">
        <v>139</v>
      </c>
    </row>
    <row r="119" spans="1:65" s="2" customFormat="1" ht="66.75" customHeight="1">
      <c r="A119" s="35"/>
      <c r="B119" s="36"/>
      <c r="C119" s="179" t="s">
        <v>186</v>
      </c>
      <c r="D119" s="179" t="s">
        <v>141</v>
      </c>
      <c r="E119" s="180" t="s">
        <v>187</v>
      </c>
      <c r="F119" s="181" t="s">
        <v>188</v>
      </c>
      <c r="G119" s="182" t="s">
        <v>174</v>
      </c>
      <c r="H119" s="183">
        <v>3806.6930000000002</v>
      </c>
      <c r="I119" s="184"/>
      <c r="J119" s="185">
        <f>ROUND(I119*H119,2)</f>
        <v>0</v>
      </c>
      <c r="K119" s="181" t="s">
        <v>145</v>
      </c>
      <c r="L119" s="40"/>
      <c r="M119" s="186" t="s">
        <v>19</v>
      </c>
      <c r="N119" s="187" t="s">
        <v>43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146</v>
      </c>
      <c r="AT119" s="190" t="s">
        <v>141</v>
      </c>
      <c r="AU119" s="190" t="s">
        <v>81</v>
      </c>
      <c r="AY119" s="18" t="s">
        <v>139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79</v>
      </c>
      <c r="BK119" s="191">
        <f>ROUND(I119*H119,2)</f>
        <v>0</v>
      </c>
      <c r="BL119" s="18" t="s">
        <v>146</v>
      </c>
      <c r="BM119" s="190" t="s">
        <v>189</v>
      </c>
    </row>
    <row r="120" spans="1:65" s="2" customFormat="1" ht="11.25">
      <c r="A120" s="35"/>
      <c r="B120" s="36"/>
      <c r="C120" s="37"/>
      <c r="D120" s="192" t="s">
        <v>148</v>
      </c>
      <c r="E120" s="37"/>
      <c r="F120" s="193" t="s">
        <v>190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148</v>
      </c>
      <c r="AU120" s="18" t="s">
        <v>81</v>
      </c>
    </row>
    <row r="121" spans="1:65" s="14" customFormat="1" ht="11.25">
      <c r="B121" s="208"/>
      <c r="C121" s="209"/>
      <c r="D121" s="199" t="s">
        <v>150</v>
      </c>
      <c r="E121" s="210" t="s">
        <v>19</v>
      </c>
      <c r="F121" s="211" t="s">
        <v>185</v>
      </c>
      <c r="G121" s="209"/>
      <c r="H121" s="212">
        <v>346.06299999999999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150</v>
      </c>
      <c r="AU121" s="218" t="s">
        <v>81</v>
      </c>
      <c r="AV121" s="14" t="s">
        <v>81</v>
      </c>
      <c r="AW121" s="14" t="s">
        <v>33</v>
      </c>
      <c r="AX121" s="14" t="s">
        <v>72</v>
      </c>
      <c r="AY121" s="218" t="s">
        <v>139</v>
      </c>
    </row>
    <row r="122" spans="1:65" s="14" customFormat="1" ht="11.25">
      <c r="B122" s="208"/>
      <c r="C122" s="209"/>
      <c r="D122" s="199" t="s">
        <v>150</v>
      </c>
      <c r="E122" s="209"/>
      <c r="F122" s="211" t="s">
        <v>191</v>
      </c>
      <c r="G122" s="209"/>
      <c r="H122" s="212">
        <v>3806.6930000000002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150</v>
      </c>
      <c r="AU122" s="218" t="s">
        <v>81</v>
      </c>
      <c r="AV122" s="14" t="s">
        <v>81</v>
      </c>
      <c r="AW122" s="14" t="s">
        <v>4</v>
      </c>
      <c r="AX122" s="14" t="s">
        <v>79</v>
      </c>
      <c r="AY122" s="218" t="s">
        <v>139</v>
      </c>
    </row>
    <row r="123" spans="1:65" s="2" customFormat="1" ht="44.25" customHeight="1">
      <c r="A123" s="35"/>
      <c r="B123" s="36"/>
      <c r="C123" s="179" t="s">
        <v>192</v>
      </c>
      <c r="D123" s="179" t="s">
        <v>141</v>
      </c>
      <c r="E123" s="180" t="s">
        <v>193</v>
      </c>
      <c r="F123" s="181" t="s">
        <v>194</v>
      </c>
      <c r="G123" s="182" t="s">
        <v>195</v>
      </c>
      <c r="H123" s="183">
        <v>640.21699999999998</v>
      </c>
      <c r="I123" s="184"/>
      <c r="J123" s="185">
        <f>ROUND(I123*H123,2)</f>
        <v>0</v>
      </c>
      <c r="K123" s="181" t="s">
        <v>145</v>
      </c>
      <c r="L123" s="40"/>
      <c r="M123" s="186" t="s">
        <v>19</v>
      </c>
      <c r="N123" s="187" t="s">
        <v>43</v>
      </c>
      <c r="O123" s="65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0" t="s">
        <v>146</v>
      </c>
      <c r="AT123" s="190" t="s">
        <v>141</v>
      </c>
      <c r="AU123" s="190" t="s">
        <v>81</v>
      </c>
      <c r="AY123" s="18" t="s">
        <v>139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79</v>
      </c>
      <c r="BK123" s="191">
        <f>ROUND(I123*H123,2)</f>
        <v>0</v>
      </c>
      <c r="BL123" s="18" t="s">
        <v>146</v>
      </c>
      <c r="BM123" s="190" t="s">
        <v>196</v>
      </c>
    </row>
    <row r="124" spans="1:65" s="2" customFormat="1" ht="11.25">
      <c r="A124" s="35"/>
      <c r="B124" s="36"/>
      <c r="C124" s="37"/>
      <c r="D124" s="192" t="s">
        <v>148</v>
      </c>
      <c r="E124" s="37"/>
      <c r="F124" s="193" t="s">
        <v>197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148</v>
      </c>
      <c r="AU124" s="18" t="s">
        <v>81</v>
      </c>
    </row>
    <row r="125" spans="1:65" s="14" customFormat="1" ht="11.25">
      <c r="B125" s="208"/>
      <c r="C125" s="209"/>
      <c r="D125" s="199" t="s">
        <v>150</v>
      </c>
      <c r="E125" s="210" t="s">
        <v>19</v>
      </c>
      <c r="F125" s="211" t="s">
        <v>198</v>
      </c>
      <c r="G125" s="209"/>
      <c r="H125" s="212">
        <v>640.21699999999998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150</v>
      </c>
      <c r="AU125" s="218" t="s">
        <v>81</v>
      </c>
      <c r="AV125" s="14" t="s">
        <v>81</v>
      </c>
      <c r="AW125" s="14" t="s">
        <v>33</v>
      </c>
      <c r="AX125" s="14" t="s">
        <v>72</v>
      </c>
      <c r="AY125" s="218" t="s">
        <v>139</v>
      </c>
    </row>
    <row r="126" spans="1:65" s="2" customFormat="1" ht="33" customHeight="1">
      <c r="A126" s="35"/>
      <c r="B126" s="36"/>
      <c r="C126" s="179" t="s">
        <v>199</v>
      </c>
      <c r="D126" s="179" t="s">
        <v>141</v>
      </c>
      <c r="E126" s="180" t="s">
        <v>200</v>
      </c>
      <c r="F126" s="181" t="s">
        <v>201</v>
      </c>
      <c r="G126" s="182" t="s">
        <v>144</v>
      </c>
      <c r="H126" s="183">
        <v>494.375</v>
      </c>
      <c r="I126" s="184"/>
      <c r="J126" s="185">
        <f>ROUND(I126*H126,2)</f>
        <v>0</v>
      </c>
      <c r="K126" s="181" t="s">
        <v>145</v>
      </c>
      <c r="L126" s="40"/>
      <c r="M126" s="186" t="s">
        <v>19</v>
      </c>
      <c r="N126" s="187" t="s">
        <v>43</v>
      </c>
      <c r="O126" s="65"/>
      <c r="P126" s="188">
        <f>O126*H126</f>
        <v>0</v>
      </c>
      <c r="Q126" s="188">
        <v>0</v>
      </c>
      <c r="R126" s="188">
        <f>Q126*H126</f>
        <v>0</v>
      </c>
      <c r="S126" s="188">
        <v>0</v>
      </c>
      <c r="T126" s="18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0" t="s">
        <v>146</v>
      </c>
      <c r="AT126" s="190" t="s">
        <v>141</v>
      </c>
      <c r="AU126" s="190" t="s">
        <v>81</v>
      </c>
      <c r="AY126" s="18" t="s">
        <v>139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8" t="s">
        <v>79</v>
      </c>
      <c r="BK126" s="191">
        <f>ROUND(I126*H126,2)</f>
        <v>0</v>
      </c>
      <c r="BL126" s="18" t="s">
        <v>146</v>
      </c>
      <c r="BM126" s="190" t="s">
        <v>202</v>
      </c>
    </row>
    <row r="127" spans="1:65" s="2" customFormat="1" ht="11.25">
      <c r="A127" s="35"/>
      <c r="B127" s="36"/>
      <c r="C127" s="37"/>
      <c r="D127" s="192" t="s">
        <v>148</v>
      </c>
      <c r="E127" s="37"/>
      <c r="F127" s="193" t="s">
        <v>203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148</v>
      </c>
      <c r="AU127" s="18" t="s">
        <v>81</v>
      </c>
    </row>
    <row r="128" spans="1:65" s="12" customFormat="1" ht="22.9" customHeight="1">
      <c r="B128" s="163"/>
      <c r="C128" s="164"/>
      <c r="D128" s="165" t="s">
        <v>71</v>
      </c>
      <c r="E128" s="177" t="s">
        <v>171</v>
      </c>
      <c r="F128" s="177" t="s">
        <v>204</v>
      </c>
      <c r="G128" s="164"/>
      <c r="H128" s="164"/>
      <c r="I128" s="167"/>
      <c r="J128" s="178">
        <f>BK128</f>
        <v>0</v>
      </c>
      <c r="K128" s="164"/>
      <c r="L128" s="169"/>
      <c r="M128" s="170"/>
      <c r="N128" s="171"/>
      <c r="O128" s="171"/>
      <c r="P128" s="172">
        <f>SUM(P129:P140)</f>
        <v>0</v>
      </c>
      <c r="Q128" s="171"/>
      <c r="R128" s="172">
        <f>SUM(R129:R140)</f>
        <v>838.93968700000005</v>
      </c>
      <c r="S128" s="171"/>
      <c r="T128" s="173">
        <f>SUM(T129:T140)</f>
        <v>0</v>
      </c>
      <c r="AR128" s="174" t="s">
        <v>79</v>
      </c>
      <c r="AT128" s="175" t="s">
        <v>71</v>
      </c>
      <c r="AU128" s="175" t="s">
        <v>79</v>
      </c>
      <c r="AY128" s="174" t="s">
        <v>139</v>
      </c>
      <c r="BK128" s="176">
        <f>SUM(BK129:BK140)</f>
        <v>0</v>
      </c>
    </row>
    <row r="129" spans="1:65" s="2" customFormat="1" ht="37.9" customHeight="1">
      <c r="A129" s="35"/>
      <c r="B129" s="36"/>
      <c r="C129" s="179" t="s">
        <v>205</v>
      </c>
      <c r="D129" s="179" t="s">
        <v>141</v>
      </c>
      <c r="E129" s="180" t="s">
        <v>206</v>
      </c>
      <c r="F129" s="181" t="s">
        <v>207</v>
      </c>
      <c r="G129" s="182" t="s">
        <v>144</v>
      </c>
      <c r="H129" s="183">
        <v>1151.894</v>
      </c>
      <c r="I129" s="184"/>
      <c r="J129" s="185">
        <f>ROUND(I129*H129,2)</f>
        <v>0</v>
      </c>
      <c r="K129" s="181" t="s">
        <v>145</v>
      </c>
      <c r="L129" s="40"/>
      <c r="M129" s="186" t="s">
        <v>19</v>
      </c>
      <c r="N129" s="187" t="s">
        <v>43</v>
      </c>
      <c r="O129" s="65"/>
      <c r="P129" s="188">
        <f>O129*H129</f>
        <v>0</v>
      </c>
      <c r="Q129" s="188">
        <v>0.57299999999999995</v>
      </c>
      <c r="R129" s="188">
        <f>Q129*H129</f>
        <v>660.03526199999999</v>
      </c>
      <c r="S129" s="188">
        <v>0</v>
      </c>
      <c r="T129" s="18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0" t="s">
        <v>146</v>
      </c>
      <c r="AT129" s="190" t="s">
        <v>141</v>
      </c>
      <c r="AU129" s="190" t="s">
        <v>81</v>
      </c>
      <c r="AY129" s="18" t="s">
        <v>139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79</v>
      </c>
      <c r="BK129" s="191">
        <f>ROUND(I129*H129,2)</f>
        <v>0</v>
      </c>
      <c r="BL129" s="18" t="s">
        <v>146</v>
      </c>
      <c r="BM129" s="190" t="s">
        <v>208</v>
      </c>
    </row>
    <row r="130" spans="1:65" s="2" customFormat="1" ht="11.25">
      <c r="A130" s="35"/>
      <c r="B130" s="36"/>
      <c r="C130" s="37"/>
      <c r="D130" s="192" t="s">
        <v>148</v>
      </c>
      <c r="E130" s="37"/>
      <c r="F130" s="193" t="s">
        <v>209</v>
      </c>
      <c r="G130" s="37"/>
      <c r="H130" s="37"/>
      <c r="I130" s="194"/>
      <c r="J130" s="37"/>
      <c r="K130" s="37"/>
      <c r="L130" s="40"/>
      <c r="M130" s="195"/>
      <c r="N130" s="196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148</v>
      </c>
      <c r="AU130" s="18" t="s">
        <v>81</v>
      </c>
    </row>
    <row r="131" spans="1:65" s="13" customFormat="1" ht="11.25">
      <c r="B131" s="197"/>
      <c r="C131" s="198"/>
      <c r="D131" s="199" t="s">
        <v>150</v>
      </c>
      <c r="E131" s="200" t="s">
        <v>19</v>
      </c>
      <c r="F131" s="201" t="s">
        <v>210</v>
      </c>
      <c r="G131" s="198"/>
      <c r="H131" s="200" t="s">
        <v>19</v>
      </c>
      <c r="I131" s="202"/>
      <c r="J131" s="198"/>
      <c r="K131" s="198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150</v>
      </c>
      <c r="AU131" s="207" t="s">
        <v>81</v>
      </c>
      <c r="AV131" s="13" t="s">
        <v>79</v>
      </c>
      <c r="AW131" s="13" t="s">
        <v>33</v>
      </c>
      <c r="AX131" s="13" t="s">
        <v>72</v>
      </c>
      <c r="AY131" s="207" t="s">
        <v>139</v>
      </c>
    </row>
    <row r="132" spans="1:65" s="14" customFormat="1" ht="11.25">
      <c r="B132" s="208"/>
      <c r="C132" s="209"/>
      <c r="D132" s="199" t="s">
        <v>150</v>
      </c>
      <c r="E132" s="210" t="s">
        <v>19</v>
      </c>
      <c r="F132" s="211" t="s">
        <v>211</v>
      </c>
      <c r="G132" s="209"/>
      <c r="H132" s="212">
        <v>1151.894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150</v>
      </c>
      <c r="AU132" s="218" t="s">
        <v>81</v>
      </c>
      <c r="AV132" s="14" t="s">
        <v>81</v>
      </c>
      <c r="AW132" s="14" t="s">
        <v>33</v>
      </c>
      <c r="AX132" s="14" t="s">
        <v>72</v>
      </c>
      <c r="AY132" s="218" t="s">
        <v>139</v>
      </c>
    </row>
    <row r="133" spans="1:65" s="2" customFormat="1" ht="33" customHeight="1">
      <c r="A133" s="35"/>
      <c r="B133" s="36"/>
      <c r="C133" s="179" t="s">
        <v>212</v>
      </c>
      <c r="D133" s="179" t="s">
        <v>141</v>
      </c>
      <c r="E133" s="180" t="s">
        <v>213</v>
      </c>
      <c r="F133" s="181" t="s">
        <v>214</v>
      </c>
      <c r="G133" s="182" t="s">
        <v>144</v>
      </c>
      <c r="H133" s="183">
        <v>494.375</v>
      </c>
      <c r="I133" s="184"/>
      <c r="J133" s="185">
        <f>ROUND(I133*H133,2)</f>
        <v>0</v>
      </c>
      <c r="K133" s="181" t="s">
        <v>145</v>
      </c>
      <c r="L133" s="40"/>
      <c r="M133" s="186" t="s">
        <v>19</v>
      </c>
      <c r="N133" s="187" t="s">
        <v>43</v>
      </c>
      <c r="O133" s="65"/>
      <c r="P133" s="188">
        <f>O133*H133</f>
        <v>0</v>
      </c>
      <c r="Q133" s="188">
        <v>0.23</v>
      </c>
      <c r="R133" s="188">
        <f>Q133*H133</f>
        <v>113.70625000000001</v>
      </c>
      <c r="S133" s="188">
        <v>0</v>
      </c>
      <c r="T133" s="18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0" t="s">
        <v>146</v>
      </c>
      <c r="AT133" s="190" t="s">
        <v>141</v>
      </c>
      <c r="AU133" s="190" t="s">
        <v>81</v>
      </c>
      <c r="AY133" s="18" t="s">
        <v>139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79</v>
      </c>
      <c r="BK133" s="191">
        <f>ROUND(I133*H133,2)</f>
        <v>0</v>
      </c>
      <c r="BL133" s="18" t="s">
        <v>146</v>
      </c>
      <c r="BM133" s="190" t="s">
        <v>215</v>
      </c>
    </row>
    <row r="134" spans="1:65" s="2" customFormat="1" ht="11.25">
      <c r="A134" s="35"/>
      <c r="B134" s="36"/>
      <c r="C134" s="37"/>
      <c r="D134" s="192" t="s">
        <v>148</v>
      </c>
      <c r="E134" s="37"/>
      <c r="F134" s="193" t="s">
        <v>216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148</v>
      </c>
      <c r="AU134" s="18" t="s">
        <v>81</v>
      </c>
    </row>
    <row r="135" spans="1:65" s="13" customFormat="1" ht="11.25">
      <c r="B135" s="197"/>
      <c r="C135" s="198"/>
      <c r="D135" s="199" t="s">
        <v>150</v>
      </c>
      <c r="E135" s="200" t="s">
        <v>19</v>
      </c>
      <c r="F135" s="201" t="s">
        <v>217</v>
      </c>
      <c r="G135" s="198"/>
      <c r="H135" s="200" t="s">
        <v>19</v>
      </c>
      <c r="I135" s="202"/>
      <c r="J135" s="198"/>
      <c r="K135" s="198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150</v>
      </c>
      <c r="AU135" s="207" t="s">
        <v>81</v>
      </c>
      <c r="AV135" s="13" t="s">
        <v>79</v>
      </c>
      <c r="AW135" s="13" t="s">
        <v>33</v>
      </c>
      <c r="AX135" s="13" t="s">
        <v>72</v>
      </c>
      <c r="AY135" s="207" t="s">
        <v>139</v>
      </c>
    </row>
    <row r="136" spans="1:65" s="14" customFormat="1" ht="11.25">
      <c r="B136" s="208"/>
      <c r="C136" s="209"/>
      <c r="D136" s="199" t="s">
        <v>150</v>
      </c>
      <c r="E136" s="210" t="s">
        <v>19</v>
      </c>
      <c r="F136" s="211" t="s">
        <v>218</v>
      </c>
      <c r="G136" s="209"/>
      <c r="H136" s="212">
        <v>494.375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150</v>
      </c>
      <c r="AU136" s="218" t="s">
        <v>81</v>
      </c>
      <c r="AV136" s="14" t="s">
        <v>81</v>
      </c>
      <c r="AW136" s="14" t="s">
        <v>33</v>
      </c>
      <c r="AX136" s="14" t="s">
        <v>72</v>
      </c>
      <c r="AY136" s="218" t="s">
        <v>139</v>
      </c>
    </row>
    <row r="137" spans="1:65" s="2" customFormat="1" ht="37.9" customHeight="1">
      <c r="A137" s="35"/>
      <c r="B137" s="36"/>
      <c r="C137" s="179" t="s">
        <v>8</v>
      </c>
      <c r="D137" s="179" t="s">
        <v>141</v>
      </c>
      <c r="E137" s="180" t="s">
        <v>219</v>
      </c>
      <c r="F137" s="181" t="s">
        <v>220</v>
      </c>
      <c r="G137" s="182" t="s">
        <v>144</v>
      </c>
      <c r="H137" s="183">
        <v>494.375</v>
      </c>
      <c r="I137" s="184"/>
      <c r="J137" s="185">
        <f>ROUND(I137*H137,2)</f>
        <v>0</v>
      </c>
      <c r="K137" s="181" t="s">
        <v>145</v>
      </c>
      <c r="L137" s="40"/>
      <c r="M137" s="186" t="s">
        <v>19</v>
      </c>
      <c r="N137" s="187" t="s">
        <v>43</v>
      </c>
      <c r="O137" s="65"/>
      <c r="P137" s="188">
        <f>O137*H137</f>
        <v>0</v>
      </c>
      <c r="Q137" s="188">
        <v>0.13188</v>
      </c>
      <c r="R137" s="188">
        <f>Q137*H137</f>
        <v>65.198174999999992</v>
      </c>
      <c r="S137" s="188">
        <v>0</v>
      </c>
      <c r="T137" s="18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0" t="s">
        <v>146</v>
      </c>
      <c r="AT137" s="190" t="s">
        <v>141</v>
      </c>
      <c r="AU137" s="190" t="s">
        <v>81</v>
      </c>
      <c r="AY137" s="18" t="s">
        <v>139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79</v>
      </c>
      <c r="BK137" s="191">
        <f>ROUND(I137*H137,2)</f>
        <v>0</v>
      </c>
      <c r="BL137" s="18" t="s">
        <v>146</v>
      </c>
      <c r="BM137" s="190" t="s">
        <v>221</v>
      </c>
    </row>
    <row r="138" spans="1:65" s="2" customFormat="1" ht="11.25">
      <c r="A138" s="35"/>
      <c r="B138" s="36"/>
      <c r="C138" s="37"/>
      <c r="D138" s="192" t="s">
        <v>148</v>
      </c>
      <c r="E138" s="37"/>
      <c r="F138" s="193" t="s">
        <v>222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148</v>
      </c>
      <c r="AU138" s="18" t="s">
        <v>81</v>
      </c>
    </row>
    <row r="139" spans="1:65" s="13" customFormat="1" ht="11.25">
      <c r="B139" s="197"/>
      <c r="C139" s="198"/>
      <c r="D139" s="199" t="s">
        <v>150</v>
      </c>
      <c r="E139" s="200" t="s">
        <v>19</v>
      </c>
      <c r="F139" s="201" t="s">
        <v>217</v>
      </c>
      <c r="G139" s="198"/>
      <c r="H139" s="200" t="s">
        <v>19</v>
      </c>
      <c r="I139" s="202"/>
      <c r="J139" s="198"/>
      <c r="K139" s="198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150</v>
      </c>
      <c r="AU139" s="207" t="s">
        <v>81</v>
      </c>
      <c r="AV139" s="13" t="s">
        <v>79</v>
      </c>
      <c r="AW139" s="13" t="s">
        <v>33</v>
      </c>
      <c r="AX139" s="13" t="s">
        <v>72</v>
      </c>
      <c r="AY139" s="207" t="s">
        <v>139</v>
      </c>
    </row>
    <row r="140" spans="1:65" s="14" customFormat="1" ht="11.25">
      <c r="B140" s="208"/>
      <c r="C140" s="209"/>
      <c r="D140" s="199" t="s">
        <v>150</v>
      </c>
      <c r="E140" s="210" t="s">
        <v>19</v>
      </c>
      <c r="F140" s="211" t="s">
        <v>218</v>
      </c>
      <c r="G140" s="209"/>
      <c r="H140" s="212">
        <v>494.375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150</v>
      </c>
      <c r="AU140" s="218" t="s">
        <v>81</v>
      </c>
      <c r="AV140" s="14" t="s">
        <v>81</v>
      </c>
      <c r="AW140" s="14" t="s">
        <v>33</v>
      </c>
      <c r="AX140" s="14" t="s">
        <v>72</v>
      </c>
      <c r="AY140" s="218" t="s">
        <v>139</v>
      </c>
    </row>
    <row r="141" spans="1:65" s="12" customFormat="1" ht="22.9" customHeight="1">
      <c r="B141" s="163"/>
      <c r="C141" s="164"/>
      <c r="D141" s="165" t="s">
        <v>71</v>
      </c>
      <c r="E141" s="177" t="s">
        <v>199</v>
      </c>
      <c r="F141" s="177" t="s">
        <v>223</v>
      </c>
      <c r="G141" s="164"/>
      <c r="H141" s="164"/>
      <c r="I141" s="167"/>
      <c r="J141" s="178">
        <f>BK141</f>
        <v>0</v>
      </c>
      <c r="K141" s="164"/>
      <c r="L141" s="169"/>
      <c r="M141" s="170"/>
      <c r="N141" s="171"/>
      <c r="O141" s="171"/>
      <c r="P141" s="172">
        <f>SUM(P142:P173)</f>
        <v>0</v>
      </c>
      <c r="Q141" s="171"/>
      <c r="R141" s="172">
        <f>SUM(R142:R173)</f>
        <v>2.0140362500000002</v>
      </c>
      <c r="S141" s="171"/>
      <c r="T141" s="173">
        <f>SUM(T142:T173)</f>
        <v>214.30799999999999</v>
      </c>
      <c r="AR141" s="174" t="s">
        <v>79</v>
      </c>
      <c r="AT141" s="175" t="s">
        <v>71</v>
      </c>
      <c r="AU141" s="175" t="s">
        <v>79</v>
      </c>
      <c r="AY141" s="174" t="s">
        <v>139</v>
      </c>
      <c r="BK141" s="176">
        <f>SUM(BK142:BK173)</f>
        <v>0</v>
      </c>
    </row>
    <row r="142" spans="1:65" s="2" customFormat="1" ht="24.2" customHeight="1">
      <c r="A142" s="35"/>
      <c r="B142" s="36"/>
      <c r="C142" s="179" t="s">
        <v>224</v>
      </c>
      <c r="D142" s="179" t="s">
        <v>141</v>
      </c>
      <c r="E142" s="180" t="s">
        <v>225</v>
      </c>
      <c r="F142" s="181" t="s">
        <v>226</v>
      </c>
      <c r="G142" s="182" t="s">
        <v>144</v>
      </c>
      <c r="H142" s="183">
        <v>9887.5</v>
      </c>
      <c r="I142" s="184"/>
      <c r="J142" s="185">
        <f>ROUND(I142*H142,2)</f>
        <v>0</v>
      </c>
      <c r="K142" s="181" t="s">
        <v>19</v>
      </c>
      <c r="L142" s="40"/>
      <c r="M142" s="186" t="s">
        <v>19</v>
      </c>
      <c r="N142" s="187" t="s">
        <v>43</v>
      </c>
      <c r="O142" s="65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0" t="s">
        <v>146</v>
      </c>
      <c r="AT142" s="190" t="s">
        <v>141</v>
      </c>
      <c r="AU142" s="190" t="s">
        <v>81</v>
      </c>
      <c r="AY142" s="18" t="s">
        <v>139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8" t="s">
        <v>79</v>
      </c>
      <c r="BK142" s="191">
        <f>ROUND(I142*H142,2)</f>
        <v>0</v>
      </c>
      <c r="BL142" s="18" t="s">
        <v>146</v>
      </c>
      <c r="BM142" s="190" t="s">
        <v>227</v>
      </c>
    </row>
    <row r="143" spans="1:65" s="2" customFormat="1" ht="55.5" customHeight="1">
      <c r="A143" s="35"/>
      <c r="B143" s="36"/>
      <c r="C143" s="179" t="s">
        <v>228</v>
      </c>
      <c r="D143" s="179" t="s">
        <v>141</v>
      </c>
      <c r="E143" s="180" t="s">
        <v>229</v>
      </c>
      <c r="F143" s="181" t="s">
        <v>230</v>
      </c>
      <c r="G143" s="182" t="s">
        <v>231</v>
      </c>
      <c r="H143" s="183">
        <v>901.125</v>
      </c>
      <c r="I143" s="184"/>
      <c r="J143" s="185">
        <f>ROUND(I143*H143,2)</f>
        <v>0</v>
      </c>
      <c r="K143" s="181" t="s">
        <v>145</v>
      </c>
      <c r="L143" s="40"/>
      <c r="M143" s="186" t="s">
        <v>19</v>
      </c>
      <c r="N143" s="187" t="s">
        <v>43</v>
      </c>
      <c r="O143" s="65"/>
      <c r="P143" s="188">
        <f>O143*H143</f>
        <v>0</v>
      </c>
      <c r="Q143" s="188">
        <v>9.0000000000000006E-5</v>
      </c>
      <c r="R143" s="188">
        <f>Q143*H143</f>
        <v>8.110125E-2</v>
      </c>
      <c r="S143" s="188">
        <v>0</v>
      </c>
      <c r="T143" s="18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0" t="s">
        <v>146</v>
      </c>
      <c r="AT143" s="190" t="s">
        <v>141</v>
      </c>
      <c r="AU143" s="190" t="s">
        <v>81</v>
      </c>
      <c r="AY143" s="18" t="s">
        <v>139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79</v>
      </c>
      <c r="BK143" s="191">
        <f>ROUND(I143*H143,2)</f>
        <v>0</v>
      </c>
      <c r="BL143" s="18" t="s">
        <v>146</v>
      </c>
      <c r="BM143" s="190" t="s">
        <v>232</v>
      </c>
    </row>
    <row r="144" spans="1:65" s="2" customFormat="1" ht="11.25">
      <c r="A144" s="35"/>
      <c r="B144" s="36"/>
      <c r="C144" s="37"/>
      <c r="D144" s="192" t="s">
        <v>148</v>
      </c>
      <c r="E144" s="37"/>
      <c r="F144" s="193" t="s">
        <v>233</v>
      </c>
      <c r="G144" s="37"/>
      <c r="H144" s="37"/>
      <c r="I144" s="194"/>
      <c r="J144" s="37"/>
      <c r="K144" s="37"/>
      <c r="L144" s="40"/>
      <c r="M144" s="195"/>
      <c r="N144" s="19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148</v>
      </c>
      <c r="AU144" s="18" t="s">
        <v>81</v>
      </c>
    </row>
    <row r="145" spans="1:65" s="13" customFormat="1" ht="11.25">
      <c r="B145" s="197"/>
      <c r="C145" s="198"/>
      <c r="D145" s="199" t="s">
        <v>150</v>
      </c>
      <c r="E145" s="200" t="s">
        <v>19</v>
      </c>
      <c r="F145" s="201" t="s">
        <v>234</v>
      </c>
      <c r="G145" s="198"/>
      <c r="H145" s="200" t="s">
        <v>19</v>
      </c>
      <c r="I145" s="202"/>
      <c r="J145" s="198"/>
      <c r="K145" s="198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150</v>
      </c>
      <c r="AU145" s="207" t="s">
        <v>81</v>
      </c>
      <c r="AV145" s="13" t="s">
        <v>79</v>
      </c>
      <c r="AW145" s="13" t="s">
        <v>33</v>
      </c>
      <c r="AX145" s="13" t="s">
        <v>72</v>
      </c>
      <c r="AY145" s="207" t="s">
        <v>139</v>
      </c>
    </row>
    <row r="146" spans="1:65" s="14" customFormat="1" ht="11.25">
      <c r="B146" s="208"/>
      <c r="C146" s="209"/>
      <c r="D146" s="199" t="s">
        <v>150</v>
      </c>
      <c r="E146" s="210" t="s">
        <v>19</v>
      </c>
      <c r="F146" s="211" t="s">
        <v>235</v>
      </c>
      <c r="G146" s="209"/>
      <c r="H146" s="212">
        <v>901.125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150</v>
      </c>
      <c r="AU146" s="218" t="s">
        <v>81</v>
      </c>
      <c r="AV146" s="14" t="s">
        <v>81</v>
      </c>
      <c r="AW146" s="14" t="s">
        <v>33</v>
      </c>
      <c r="AX146" s="14" t="s">
        <v>72</v>
      </c>
      <c r="AY146" s="218" t="s">
        <v>139</v>
      </c>
    </row>
    <row r="147" spans="1:65" s="2" customFormat="1" ht="37.9" customHeight="1">
      <c r="A147" s="35"/>
      <c r="B147" s="36"/>
      <c r="C147" s="179" t="s">
        <v>236</v>
      </c>
      <c r="D147" s="179" t="s">
        <v>141</v>
      </c>
      <c r="E147" s="180" t="s">
        <v>237</v>
      </c>
      <c r="F147" s="181" t="s">
        <v>238</v>
      </c>
      <c r="G147" s="182" t="s">
        <v>144</v>
      </c>
      <c r="H147" s="183">
        <v>494.375</v>
      </c>
      <c r="I147" s="184"/>
      <c r="J147" s="185">
        <f>ROUND(I147*H147,2)</f>
        <v>0</v>
      </c>
      <c r="K147" s="181" t="s">
        <v>145</v>
      </c>
      <c r="L147" s="40"/>
      <c r="M147" s="186" t="s">
        <v>19</v>
      </c>
      <c r="N147" s="187" t="s">
        <v>43</v>
      </c>
      <c r="O147" s="65"/>
      <c r="P147" s="188">
        <f>O147*H147</f>
        <v>0</v>
      </c>
      <c r="Q147" s="188">
        <v>3.8800000000000002E-3</v>
      </c>
      <c r="R147" s="188">
        <f>Q147*H147</f>
        <v>1.9181750000000002</v>
      </c>
      <c r="S147" s="188">
        <v>0</v>
      </c>
      <c r="T147" s="18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0" t="s">
        <v>146</v>
      </c>
      <c r="AT147" s="190" t="s">
        <v>141</v>
      </c>
      <c r="AU147" s="190" t="s">
        <v>81</v>
      </c>
      <c r="AY147" s="18" t="s">
        <v>139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79</v>
      </c>
      <c r="BK147" s="191">
        <f>ROUND(I147*H147,2)</f>
        <v>0</v>
      </c>
      <c r="BL147" s="18" t="s">
        <v>146</v>
      </c>
      <c r="BM147" s="190" t="s">
        <v>239</v>
      </c>
    </row>
    <row r="148" spans="1:65" s="2" customFormat="1" ht="11.25">
      <c r="A148" s="35"/>
      <c r="B148" s="36"/>
      <c r="C148" s="37"/>
      <c r="D148" s="192" t="s">
        <v>148</v>
      </c>
      <c r="E148" s="37"/>
      <c r="F148" s="193" t="s">
        <v>240</v>
      </c>
      <c r="G148" s="37"/>
      <c r="H148" s="37"/>
      <c r="I148" s="194"/>
      <c r="J148" s="37"/>
      <c r="K148" s="37"/>
      <c r="L148" s="40"/>
      <c r="M148" s="195"/>
      <c r="N148" s="19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148</v>
      </c>
      <c r="AU148" s="18" t="s">
        <v>81</v>
      </c>
    </row>
    <row r="149" spans="1:65" s="2" customFormat="1" ht="24.2" customHeight="1">
      <c r="A149" s="35"/>
      <c r="B149" s="36"/>
      <c r="C149" s="179" t="s">
        <v>241</v>
      </c>
      <c r="D149" s="179" t="s">
        <v>141</v>
      </c>
      <c r="E149" s="180" t="s">
        <v>242</v>
      </c>
      <c r="F149" s="181" t="s">
        <v>243</v>
      </c>
      <c r="G149" s="182" t="s">
        <v>231</v>
      </c>
      <c r="H149" s="183">
        <v>657.9</v>
      </c>
      <c r="I149" s="184"/>
      <c r="J149" s="185">
        <f>ROUND(I149*H149,2)</f>
        <v>0</v>
      </c>
      <c r="K149" s="181" t="s">
        <v>145</v>
      </c>
      <c r="L149" s="40"/>
      <c r="M149" s="186" t="s">
        <v>19</v>
      </c>
      <c r="N149" s="187" t="s">
        <v>43</v>
      </c>
      <c r="O149" s="65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0" t="s">
        <v>146</v>
      </c>
      <c r="AT149" s="190" t="s">
        <v>141</v>
      </c>
      <c r="AU149" s="190" t="s">
        <v>81</v>
      </c>
      <c r="AY149" s="18" t="s">
        <v>139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79</v>
      </c>
      <c r="BK149" s="191">
        <f>ROUND(I149*H149,2)</f>
        <v>0</v>
      </c>
      <c r="BL149" s="18" t="s">
        <v>146</v>
      </c>
      <c r="BM149" s="190" t="s">
        <v>244</v>
      </c>
    </row>
    <row r="150" spans="1:65" s="2" customFormat="1" ht="11.25">
      <c r="A150" s="35"/>
      <c r="B150" s="36"/>
      <c r="C150" s="37"/>
      <c r="D150" s="192" t="s">
        <v>148</v>
      </c>
      <c r="E150" s="37"/>
      <c r="F150" s="193" t="s">
        <v>245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148</v>
      </c>
      <c r="AU150" s="18" t="s">
        <v>81</v>
      </c>
    </row>
    <row r="151" spans="1:65" s="13" customFormat="1" ht="11.25">
      <c r="B151" s="197"/>
      <c r="C151" s="198"/>
      <c r="D151" s="199" t="s">
        <v>150</v>
      </c>
      <c r="E151" s="200" t="s">
        <v>19</v>
      </c>
      <c r="F151" s="201" t="s">
        <v>246</v>
      </c>
      <c r="G151" s="198"/>
      <c r="H151" s="200" t="s">
        <v>19</v>
      </c>
      <c r="I151" s="202"/>
      <c r="J151" s="198"/>
      <c r="K151" s="198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150</v>
      </c>
      <c r="AU151" s="207" t="s">
        <v>81</v>
      </c>
      <c r="AV151" s="13" t="s">
        <v>79</v>
      </c>
      <c r="AW151" s="13" t="s">
        <v>33</v>
      </c>
      <c r="AX151" s="13" t="s">
        <v>72</v>
      </c>
      <c r="AY151" s="207" t="s">
        <v>139</v>
      </c>
    </row>
    <row r="152" spans="1:65" s="14" customFormat="1" ht="11.25">
      <c r="B152" s="208"/>
      <c r="C152" s="209"/>
      <c r="D152" s="199" t="s">
        <v>150</v>
      </c>
      <c r="E152" s="210" t="s">
        <v>19</v>
      </c>
      <c r="F152" s="211" t="s">
        <v>247</v>
      </c>
      <c r="G152" s="209"/>
      <c r="H152" s="212">
        <v>15.2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150</v>
      </c>
      <c r="AU152" s="218" t="s">
        <v>81</v>
      </c>
      <c r="AV152" s="14" t="s">
        <v>81</v>
      </c>
      <c r="AW152" s="14" t="s">
        <v>33</v>
      </c>
      <c r="AX152" s="14" t="s">
        <v>72</v>
      </c>
      <c r="AY152" s="218" t="s">
        <v>139</v>
      </c>
    </row>
    <row r="153" spans="1:65" s="14" customFormat="1" ht="11.25">
      <c r="B153" s="208"/>
      <c r="C153" s="209"/>
      <c r="D153" s="199" t="s">
        <v>150</v>
      </c>
      <c r="E153" s="210" t="s">
        <v>19</v>
      </c>
      <c r="F153" s="211" t="s">
        <v>248</v>
      </c>
      <c r="G153" s="209"/>
      <c r="H153" s="212">
        <v>53.4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150</v>
      </c>
      <c r="AU153" s="218" t="s">
        <v>81</v>
      </c>
      <c r="AV153" s="14" t="s">
        <v>81</v>
      </c>
      <c r="AW153" s="14" t="s">
        <v>33</v>
      </c>
      <c r="AX153" s="14" t="s">
        <v>72</v>
      </c>
      <c r="AY153" s="218" t="s">
        <v>139</v>
      </c>
    </row>
    <row r="154" spans="1:65" s="14" customFormat="1" ht="11.25">
      <c r="B154" s="208"/>
      <c r="C154" s="209"/>
      <c r="D154" s="199" t="s">
        <v>150</v>
      </c>
      <c r="E154" s="210" t="s">
        <v>19</v>
      </c>
      <c r="F154" s="211" t="s">
        <v>249</v>
      </c>
      <c r="G154" s="209"/>
      <c r="H154" s="212">
        <v>17.399999999999999</v>
      </c>
      <c r="I154" s="213"/>
      <c r="J154" s="209"/>
      <c r="K154" s="209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150</v>
      </c>
      <c r="AU154" s="218" t="s">
        <v>81</v>
      </c>
      <c r="AV154" s="14" t="s">
        <v>81</v>
      </c>
      <c r="AW154" s="14" t="s">
        <v>33</v>
      </c>
      <c r="AX154" s="14" t="s">
        <v>72</v>
      </c>
      <c r="AY154" s="218" t="s">
        <v>139</v>
      </c>
    </row>
    <row r="155" spans="1:65" s="14" customFormat="1" ht="11.25">
      <c r="B155" s="208"/>
      <c r="C155" s="209"/>
      <c r="D155" s="199" t="s">
        <v>150</v>
      </c>
      <c r="E155" s="210" t="s">
        <v>19</v>
      </c>
      <c r="F155" s="211" t="s">
        <v>250</v>
      </c>
      <c r="G155" s="209"/>
      <c r="H155" s="212">
        <v>57.9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150</v>
      </c>
      <c r="AU155" s="218" t="s">
        <v>81</v>
      </c>
      <c r="AV155" s="14" t="s">
        <v>81</v>
      </c>
      <c r="AW155" s="14" t="s">
        <v>33</v>
      </c>
      <c r="AX155" s="14" t="s">
        <v>72</v>
      </c>
      <c r="AY155" s="218" t="s">
        <v>139</v>
      </c>
    </row>
    <row r="156" spans="1:65" s="14" customFormat="1" ht="11.25">
      <c r="B156" s="208"/>
      <c r="C156" s="209"/>
      <c r="D156" s="199" t="s">
        <v>150</v>
      </c>
      <c r="E156" s="210" t="s">
        <v>19</v>
      </c>
      <c r="F156" s="211" t="s">
        <v>251</v>
      </c>
      <c r="G156" s="209"/>
      <c r="H156" s="212">
        <v>14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150</v>
      </c>
      <c r="AU156" s="218" t="s">
        <v>81</v>
      </c>
      <c r="AV156" s="14" t="s">
        <v>81</v>
      </c>
      <c r="AW156" s="14" t="s">
        <v>33</v>
      </c>
      <c r="AX156" s="14" t="s">
        <v>72</v>
      </c>
      <c r="AY156" s="218" t="s">
        <v>139</v>
      </c>
    </row>
    <row r="157" spans="1:65" s="13" customFormat="1" ht="11.25">
      <c r="B157" s="197"/>
      <c r="C157" s="198"/>
      <c r="D157" s="199" t="s">
        <v>150</v>
      </c>
      <c r="E157" s="200" t="s">
        <v>19</v>
      </c>
      <c r="F157" s="201" t="s">
        <v>252</v>
      </c>
      <c r="G157" s="198"/>
      <c r="H157" s="200" t="s">
        <v>19</v>
      </c>
      <c r="I157" s="202"/>
      <c r="J157" s="198"/>
      <c r="K157" s="198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150</v>
      </c>
      <c r="AU157" s="207" t="s">
        <v>81</v>
      </c>
      <c r="AV157" s="13" t="s">
        <v>79</v>
      </c>
      <c r="AW157" s="13" t="s">
        <v>33</v>
      </c>
      <c r="AX157" s="13" t="s">
        <v>72</v>
      </c>
      <c r="AY157" s="207" t="s">
        <v>139</v>
      </c>
    </row>
    <row r="158" spans="1:65" s="14" customFormat="1" ht="11.25">
      <c r="B158" s="208"/>
      <c r="C158" s="209"/>
      <c r="D158" s="199" t="s">
        <v>150</v>
      </c>
      <c r="E158" s="210" t="s">
        <v>19</v>
      </c>
      <c r="F158" s="211" t="s">
        <v>253</v>
      </c>
      <c r="G158" s="209"/>
      <c r="H158" s="212">
        <v>500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150</v>
      </c>
      <c r="AU158" s="218" t="s">
        <v>81</v>
      </c>
      <c r="AV158" s="14" t="s">
        <v>81</v>
      </c>
      <c r="AW158" s="14" t="s">
        <v>33</v>
      </c>
      <c r="AX158" s="14" t="s">
        <v>72</v>
      </c>
      <c r="AY158" s="218" t="s">
        <v>139</v>
      </c>
    </row>
    <row r="159" spans="1:65" s="2" customFormat="1" ht="55.5" customHeight="1">
      <c r="A159" s="35"/>
      <c r="B159" s="36"/>
      <c r="C159" s="179" t="s">
        <v>254</v>
      </c>
      <c r="D159" s="179" t="s">
        <v>141</v>
      </c>
      <c r="E159" s="180" t="s">
        <v>255</v>
      </c>
      <c r="F159" s="181" t="s">
        <v>256</v>
      </c>
      <c r="G159" s="182" t="s">
        <v>144</v>
      </c>
      <c r="H159" s="183">
        <v>9887.5</v>
      </c>
      <c r="I159" s="184"/>
      <c r="J159" s="185">
        <f>ROUND(I159*H159,2)</f>
        <v>0</v>
      </c>
      <c r="K159" s="181" t="s">
        <v>145</v>
      </c>
      <c r="L159" s="40"/>
      <c r="M159" s="186" t="s">
        <v>19</v>
      </c>
      <c r="N159" s="187" t="s">
        <v>43</v>
      </c>
      <c r="O159" s="65"/>
      <c r="P159" s="188">
        <f>O159*H159</f>
        <v>0</v>
      </c>
      <c r="Q159" s="188">
        <v>0</v>
      </c>
      <c r="R159" s="188">
        <f>Q159*H159</f>
        <v>0</v>
      </c>
      <c r="S159" s="188">
        <v>0.02</v>
      </c>
      <c r="T159" s="189">
        <f>S159*H159</f>
        <v>197.75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0" t="s">
        <v>146</v>
      </c>
      <c r="AT159" s="190" t="s">
        <v>141</v>
      </c>
      <c r="AU159" s="190" t="s">
        <v>81</v>
      </c>
      <c r="AY159" s="18" t="s">
        <v>139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79</v>
      </c>
      <c r="BK159" s="191">
        <f>ROUND(I159*H159,2)</f>
        <v>0</v>
      </c>
      <c r="BL159" s="18" t="s">
        <v>146</v>
      </c>
      <c r="BM159" s="190" t="s">
        <v>257</v>
      </c>
    </row>
    <row r="160" spans="1:65" s="2" customFormat="1" ht="11.25">
      <c r="A160" s="35"/>
      <c r="B160" s="36"/>
      <c r="C160" s="37"/>
      <c r="D160" s="192" t="s">
        <v>148</v>
      </c>
      <c r="E160" s="37"/>
      <c r="F160" s="193" t="s">
        <v>258</v>
      </c>
      <c r="G160" s="37"/>
      <c r="H160" s="37"/>
      <c r="I160" s="194"/>
      <c r="J160" s="37"/>
      <c r="K160" s="37"/>
      <c r="L160" s="40"/>
      <c r="M160" s="195"/>
      <c r="N160" s="19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148</v>
      </c>
      <c r="AU160" s="18" t="s">
        <v>81</v>
      </c>
    </row>
    <row r="161" spans="1:65" s="13" customFormat="1" ht="11.25">
      <c r="B161" s="197"/>
      <c r="C161" s="198"/>
      <c r="D161" s="199" t="s">
        <v>150</v>
      </c>
      <c r="E161" s="200" t="s">
        <v>19</v>
      </c>
      <c r="F161" s="201" t="s">
        <v>259</v>
      </c>
      <c r="G161" s="198"/>
      <c r="H161" s="200" t="s">
        <v>19</v>
      </c>
      <c r="I161" s="202"/>
      <c r="J161" s="198"/>
      <c r="K161" s="198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150</v>
      </c>
      <c r="AU161" s="207" t="s">
        <v>81</v>
      </c>
      <c r="AV161" s="13" t="s">
        <v>79</v>
      </c>
      <c r="AW161" s="13" t="s">
        <v>33</v>
      </c>
      <c r="AX161" s="13" t="s">
        <v>72</v>
      </c>
      <c r="AY161" s="207" t="s">
        <v>139</v>
      </c>
    </row>
    <row r="162" spans="1:65" s="14" customFormat="1" ht="11.25">
      <c r="B162" s="208"/>
      <c r="C162" s="209"/>
      <c r="D162" s="199" t="s">
        <v>150</v>
      </c>
      <c r="E162" s="210" t="s">
        <v>19</v>
      </c>
      <c r="F162" s="211" t="s">
        <v>260</v>
      </c>
      <c r="G162" s="209"/>
      <c r="H162" s="212">
        <v>9887.5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150</v>
      </c>
      <c r="AU162" s="218" t="s">
        <v>81</v>
      </c>
      <c r="AV162" s="14" t="s">
        <v>81</v>
      </c>
      <c r="AW162" s="14" t="s">
        <v>33</v>
      </c>
      <c r="AX162" s="14" t="s">
        <v>72</v>
      </c>
      <c r="AY162" s="218" t="s">
        <v>139</v>
      </c>
    </row>
    <row r="163" spans="1:65" s="2" customFormat="1" ht="78" customHeight="1">
      <c r="A163" s="35"/>
      <c r="B163" s="36"/>
      <c r="C163" s="179" t="s">
        <v>261</v>
      </c>
      <c r="D163" s="179" t="s">
        <v>141</v>
      </c>
      <c r="E163" s="180" t="s">
        <v>262</v>
      </c>
      <c r="F163" s="181" t="s">
        <v>263</v>
      </c>
      <c r="G163" s="182" t="s">
        <v>231</v>
      </c>
      <c r="H163" s="183">
        <v>164</v>
      </c>
      <c r="I163" s="184"/>
      <c r="J163" s="185">
        <f>ROUND(I163*H163,2)</f>
        <v>0</v>
      </c>
      <c r="K163" s="181" t="s">
        <v>145</v>
      </c>
      <c r="L163" s="40"/>
      <c r="M163" s="186" t="s">
        <v>19</v>
      </c>
      <c r="N163" s="187" t="s">
        <v>43</v>
      </c>
      <c r="O163" s="65"/>
      <c r="P163" s="188">
        <f>O163*H163</f>
        <v>0</v>
      </c>
      <c r="Q163" s="188">
        <v>9.0000000000000006E-5</v>
      </c>
      <c r="R163" s="188">
        <f>Q163*H163</f>
        <v>1.4760000000000001E-2</v>
      </c>
      <c r="S163" s="188">
        <v>4.2000000000000003E-2</v>
      </c>
      <c r="T163" s="189">
        <f>S163*H163</f>
        <v>6.8880000000000008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0" t="s">
        <v>146</v>
      </c>
      <c r="AT163" s="190" t="s">
        <v>141</v>
      </c>
      <c r="AU163" s="190" t="s">
        <v>81</v>
      </c>
      <c r="AY163" s="18" t="s">
        <v>139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79</v>
      </c>
      <c r="BK163" s="191">
        <f>ROUND(I163*H163,2)</f>
        <v>0</v>
      </c>
      <c r="BL163" s="18" t="s">
        <v>146</v>
      </c>
      <c r="BM163" s="190" t="s">
        <v>264</v>
      </c>
    </row>
    <row r="164" spans="1:65" s="2" customFormat="1" ht="11.25">
      <c r="A164" s="35"/>
      <c r="B164" s="36"/>
      <c r="C164" s="37"/>
      <c r="D164" s="192" t="s">
        <v>148</v>
      </c>
      <c r="E164" s="37"/>
      <c r="F164" s="193" t="s">
        <v>265</v>
      </c>
      <c r="G164" s="37"/>
      <c r="H164" s="37"/>
      <c r="I164" s="194"/>
      <c r="J164" s="37"/>
      <c r="K164" s="37"/>
      <c r="L164" s="40"/>
      <c r="M164" s="195"/>
      <c r="N164" s="196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148</v>
      </c>
      <c r="AU164" s="18" t="s">
        <v>81</v>
      </c>
    </row>
    <row r="165" spans="1:65" s="14" customFormat="1" ht="11.25">
      <c r="B165" s="208"/>
      <c r="C165" s="209"/>
      <c r="D165" s="199" t="s">
        <v>150</v>
      </c>
      <c r="E165" s="210" t="s">
        <v>19</v>
      </c>
      <c r="F165" s="211" t="s">
        <v>266</v>
      </c>
      <c r="G165" s="209"/>
      <c r="H165" s="212">
        <v>164</v>
      </c>
      <c r="I165" s="213"/>
      <c r="J165" s="209"/>
      <c r="K165" s="209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150</v>
      </c>
      <c r="AU165" s="218" t="s">
        <v>81</v>
      </c>
      <c r="AV165" s="14" t="s">
        <v>81</v>
      </c>
      <c r="AW165" s="14" t="s">
        <v>33</v>
      </c>
      <c r="AX165" s="14" t="s">
        <v>72</v>
      </c>
      <c r="AY165" s="218" t="s">
        <v>139</v>
      </c>
    </row>
    <row r="166" spans="1:65" s="2" customFormat="1" ht="62.65" customHeight="1">
      <c r="A166" s="35"/>
      <c r="B166" s="36"/>
      <c r="C166" s="179" t="s">
        <v>267</v>
      </c>
      <c r="D166" s="179" t="s">
        <v>141</v>
      </c>
      <c r="E166" s="180" t="s">
        <v>268</v>
      </c>
      <c r="F166" s="181" t="s">
        <v>269</v>
      </c>
      <c r="G166" s="182" t="s">
        <v>231</v>
      </c>
      <c r="H166" s="183">
        <v>16</v>
      </c>
      <c r="I166" s="184"/>
      <c r="J166" s="185">
        <f>ROUND(I166*H166,2)</f>
        <v>0</v>
      </c>
      <c r="K166" s="181" t="s">
        <v>145</v>
      </c>
      <c r="L166" s="40"/>
      <c r="M166" s="186" t="s">
        <v>19</v>
      </c>
      <c r="N166" s="187" t="s">
        <v>43</v>
      </c>
      <c r="O166" s="65"/>
      <c r="P166" s="188">
        <f>O166*H166</f>
        <v>0</v>
      </c>
      <c r="Q166" s="188">
        <v>0</v>
      </c>
      <c r="R166" s="188">
        <f>Q166*H166</f>
        <v>0</v>
      </c>
      <c r="S166" s="188">
        <v>0.25</v>
      </c>
      <c r="T166" s="189">
        <f>S166*H166</f>
        <v>4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0" t="s">
        <v>146</v>
      </c>
      <c r="AT166" s="190" t="s">
        <v>141</v>
      </c>
      <c r="AU166" s="190" t="s">
        <v>81</v>
      </c>
      <c r="AY166" s="18" t="s">
        <v>139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8" t="s">
        <v>79</v>
      </c>
      <c r="BK166" s="191">
        <f>ROUND(I166*H166,2)</f>
        <v>0</v>
      </c>
      <c r="BL166" s="18" t="s">
        <v>146</v>
      </c>
      <c r="BM166" s="190" t="s">
        <v>270</v>
      </c>
    </row>
    <row r="167" spans="1:65" s="2" customFormat="1" ht="11.25">
      <c r="A167" s="35"/>
      <c r="B167" s="36"/>
      <c r="C167" s="37"/>
      <c r="D167" s="192" t="s">
        <v>148</v>
      </c>
      <c r="E167" s="37"/>
      <c r="F167" s="193" t="s">
        <v>271</v>
      </c>
      <c r="G167" s="37"/>
      <c r="H167" s="37"/>
      <c r="I167" s="194"/>
      <c r="J167" s="37"/>
      <c r="K167" s="37"/>
      <c r="L167" s="40"/>
      <c r="M167" s="195"/>
      <c r="N167" s="196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148</v>
      </c>
      <c r="AU167" s="18" t="s">
        <v>81</v>
      </c>
    </row>
    <row r="168" spans="1:65" s="13" customFormat="1" ht="11.25">
      <c r="B168" s="197"/>
      <c r="C168" s="198"/>
      <c r="D168" s="199" t="s">
        <v>150</v>
      </c>
      <c r="E168" s="200" t="s">
        <v>19</v>
      </c>
      <c r="F168" s="201" t="s">
        <v>272</v>
      </c>
      <c r="G168" s="198"/>
      <c r="H168" s="200" t="s">
        <v>19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150</v>
      </c>
      <c r="AU168" s="207" t="s">
        <v>81</v>
      </c>
      <c r="AV168" s="13" t="s">
        <v>79</v>
      </c>
      <c r="AW168" s="13" t="s">
        <v>33</v>
      </c>
      <c r="AX168" s="13" t="s">
        <v>72</v>
      </c>
      <c r="AY168" s="207" t="s">
        <v>139</v>
      </c>
    </row>
    <row r="169" spans="1:65" s="14" customFormat="1" ht="11.25">
      <c r="B169" s="208"/>
      <c r="C169" s="209"/>
      <c r="D169" s="199" t="s">
        <v>150</v>
      </c>
      <c r="E169" s="210" t="s">
        <v>19</v>
      </c>
      <c r="F169" s="211" t="s">
        <v>273</v>
      </c>
      <c r="G169" s="209"/>
      <c r="H169" s="212">
        <v>16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150</v>
      </c>
      <c r="AU169" s="218" t="s">
        <v>81</v>
      </c>
      <c r="AV169" s="14" t="s">
        <v>81</v>
      </c>
      <c r="AW169" s="14" t="s">
        <v>33</v>
      </c>
      <c r="AX169" s="14" t="s">
        <v>72</v>
      </c>
      <c r="AY169" s="218" t="s">
        <v>139</v>
      </c>
    </row>
    <row r="170" spans="1:65" s="2" customFormat="1" ht="62.65" customHeight="1">
      <c r="A170" s="35"/>
      <c r="B170" s="36"/>
      <c r="C170" s="179" t="s">
        <v>274</v>
      </c>
      <c r="D170" s="179" t="s">
        <v>141</v>
      </c>
      <c r="E170" s="180" t="s">
        <v>275</v>
      </c>
      <c r="F170" s="181" t="s">
        <v>276</v>
      </c>
      <c r="G170" s="182" t="s">
        <v>231</v>
      </c>
      <c r="H170" s="183">
        <v>16.2</v>
      </c>
      <c r="I170" s="184"/>
      <c r="J170" s="185">
        <f>ROUND(I170*H170,2)</f>
        <v>0</v>
      </c>
      <c r="K170" s="181" t="s">
        <v>145</v>
      </c>
      <c r="L170" s="40"/>
      <c r="M170" s="186" t="s">
        <v>19</v>
      </c>
      <c r="N170" s="187" t="s">
        <v>43</v>
      </c>
      <c r="O170" s="65"/>
      <c r="P170" s="188">
        <f>O170*H170</f>
        <v>0</v>
      </c>
      <c r="Q170" s="188">
        <v>0</v>
      </c>
      <c r="R170" s="188">
        <f>Q170*H170</f>
        <v>0</v>
      </c>
      <c r="S170" s="188">
        <v>0.35</v>
      </c>
      <c r="T170" s="189">
        <f>S170*H170</f>
        <v>5.669999999999999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0" t="s">
        <v>146</v>
      </c>
      <c r="AT170" s="190" t="s">
        <v>141</v>
      </c>
      <c r="AU170" s="190" t="s">
        <v>81</v>
      </c>
      <c r="AY170" s="18" t="s">
        <v>139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8" t="s">
        <v>79</v>
      </c>
      <c r="BK170" s="191">
        <f>ROUND(I170*H170,2)</f>
        <v>0</v>
      </c>
      <c r="BL170" s="18" t="s">
        <v>146</v>
      </c>
      <c r="BM170" s="190" t="s">
        <v>277</v>
      </c>
    </row>
    <row r="171" spans="1:65" s="2" customFormat="1" ht="11.25">
      <c r="A171" s="35"/>
      <c r="B171" s="36"/>
      <c r="C171" s="37"/>
      <c r="D171" s="192" t="s">
        <v>148</v>
      </c>
      <c r="E171" s="37"/>
      <c r="F171" s="193" t="s">
        <v>278</v>
      </c>
      <c r="G171" s="37"/>
      <c r="H171" s="37"/>
      <c r="I171" s="194"/>
      <c r="J171" s="37"/>
      <c r="K171" s="37"/>
      <c r="L171" s="40"/>
      <c r="M171" s="195"/>
      <c r="N171" s="196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148</v>
      </c>
      <c r="AU171" s="18" t="s">
        <v>81</v>
      </c>
    </row>
    <row r="172" spans="1:65" s="13" customFormat="1" ht="11.25">
      <c r="B172" s="197"/>
      <c r="C172" s="198"/>
      <c r="D172" s="199" t="s">
        <v>150</v>
      </c>
      <c r="E172" s="200" t="s">
        <v>19</v>
      </c>
      <c r="F172" s="201" t="s">
        <v>279</v>
      </c>
      <c r="G172" s="198"/>
      <c r="H172" s="200" t="s">
        <v>19</v>
      </c>
      <c r="I172" s="202"/>
      <c r="J172" s="198"/>
      <c r="K172" s="198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150</v>
      </c>
      <c r="AU172" s="207" t="s">
        <v>81</v>
      </c>
      <c r="AV172" s="13" t="s">
        <v>79</v>
      </c>
      <c r="AW172" s="13" t="s">
        <v>33</v>
      </c>
      <c r="AX172" s="13" t="s">
        <v>72</v>
      </c>
      <c r="AY172" s="207" t="s">
        <v>139</v>
      </c>
    </row>
    <row r="173" spans="1:65" s="14" customFormat="1" ht="11.25">
      <c r="B173" s="208"/>
      <c r="C173" s="209"/>
      <c r="D173" s="199" t="s">
        <v>150</v>
      </c>
      <c r="E173" s="210" t="s">
        <v>19</v>
      </c>
      <c r="F173" s="211" t="s">
        <v>280</v>
      </c>
      <c r="G173" s="209"/>
      <c r="H173" s="212">
        <v>16.2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150</v>
      </c>
      <c r="AU173" s="218" t="s">
        <v>81</v>
      </c>
      <c r="AV173" s="14" t="s">
        <v>81</v>
      </c>
      <c r="AW173" s="14" t="s">
        <v>33</v>
      </c>
      <c r="AX173" s="14" t="s">
        <v>72</v>
      </c>
      <c r="AY173" s="218" t="s">
        <v>139</v>
      </c>
    </row>
    <row r="174" spans="1:65" s="12" customFormat="1" ht="22.9" customHeight="1">
      <c r="B174" s="163"/>
      <c r="C174" s="164"/>
      <c r="D174" s="165" t="s">
        <v>71</v>
      </c>
      <c r="E174" s="177" t="s">
        <v>281</v>
      </c>
      <c r="F174" s="177" t="s">
        <v>282</v>
      </c>
      <c r="G174" s="164"/>
      <c r="H174" s="164"/>
      <c r="I174" s="167"/>
      <c r="J174" s="178">
        <f>BK174</f>
        <v>0</v>
      </c>
      <c r="K174" s="164"/>
      <c r="L174" s="169"/>
      <c r="M174" s="170"/>
      <c r="N174" s="171"/>
      <c r="O174" s="171"/>
      <c r="P174" s="172">
        <f>SUM(P175:P204)</f>
        <v>0</v>
      </c>
      <c r="Q174" s="171"/>
      <c r="R174" s="172">
        <f>SUM(R175:R204)</f>
        <v>0</v>
      </c>
      <c r="S174" s="171"/>
      <c r="T174" s="173">
        <f>SUM(T175:T204)</f>
        <v>0</v>
      </c>
      <c r="AR174" s="174" t="s">
        <v>79</v>
      </c>
      <c r="AT174" s="175" t="s">
        <v>71</v>
      </c>
      <c r="AU174" s="175" t="s">
        <v>79</v>
      </c>
      <c r="AY174" s="174" t="s">
        <v>139</v>
      </c>
      <c r="BK174" s="176">
        <f>SUM(BK175:BK204)</f>
        <v>0</v>
      </c>
    </row>
    <row r="175" spans="1:65" s="2" customFormat="1" ht="33" customHeight="1">
      <c r="A175" s="35"/>
      <c r="B175" s="36"/>
      <c r="C175" s="179" t="s">
        <v>7</v>
      </c>
      <c r="D175" s="179" t="s">
        <v>141</v>
      </c>
      <c r="E175" s="180" t="s">
        <v>283</v>
      </c>
      <c r="F175" s="181" t="s">
        <v>284</v>
      </c>
      <c r="G175" s="182" t="s">
        <v>195</v>
      </c>
      <c r="H175" s="183">
        <v>1857.2280000000001</v>
      </c>
      <c r="I175" s="184"/>
      <c r="J175" s="185">
        <f>ROUND(I175*H175,2)</f>
        <v>0</v>
      </c>
      <c r="K175" s="181" t="s">
        <v>145</v>
      </c>
      <c r="L175" s="40"/>
      <c r="M175" s="186" t="s">
        <v>19</v>
      </c>
      <c r="N175" s="187" t="s">
        <v>43</v>
      </c>
      <c r="O175" s="65"/>
      <c r="P175" s="188">
        <f>O175*H175</f>
        <v>0</v>
      </c>
      <c r="Q175" s="188">
        <v>0</v>
      </c>
      <c r="R175" s="188">
        <f>Q175*H175</f>
        <v>0</v>
      </c>
      <c r="S175" s="188">
        <v>0</v>
      </c>
      <c r="T175" s="18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0" t="s">
        <v>146</v>
      </c>
      <c r="AT175" s="190" t="s">
        <v>141</v>
      </c>
      <c r="AU175" s="190" t="s">
        <v>81</v>
      </c>
      <c r="AY175" s="18" t="s">
        <v>139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8" t="s">
        <v>79</v>
      </c>
      <c r="BK175" s="191">
        <f>ROUND(I175*H175,2)</f>
        <v>0</v>
      </c>
      <c r="BL175" s="18" t="s">
        <v>146</v>
      </c>
      <c r="BM175" s="190" t="s">
        <v>285</v>
      </c>
    </row>
    <row r="176" spans="1:65" s="2" customFormat="1" ht="11.25">
      <c r="A176" s="35"/>
      <c r="B176" s="36"/>
      <c r="C176" s="37"/>
      <c r="D176" s="192" t="s">
        <v>148</v>
      </c>
      <c r="E176" s="37"/>
      <c r="F176" s="193" t="s">
        <v>286</v>
      </c>
      <c r="G176" s="37"/>
      <c r="H176" s="37"/>
      <c r="I176" s="194"/>
      <c r="J176" s="37"/>
      <c r="K176" s="37"/>
      <c r="L176" s="40"/>
      <c r="M176" s="195"/>
      <c r="N176" s="196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148</v>
      </c>
      <c r="AU176" s="18" t="s">
        <v>81</v>
      </c>
    </row>
    <row r="177" spans="1:65" s="13" customFormat="1" ht="11.25">
      <c r="B177" s="197"/>
      <c r="C177" s="198"/>
      <c r="D177" s="199" t="s">
        <v>150</v>
      </c>
      <c r="E177" s="200" t="s">
        <v>19</v>
      </c>
      <c r="F177" s="201" t="s">
        <v>287</v>
      </c>
      <c r="G177" s="198"/>
      <c r="H177" s="200" t="s">
        <v>19</v>
      </c>
      <c r="I177" s="202"/>
      <c r="J177" s="198"/>
      <c r="K177" s="198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150</v>
      </c>
      <c r="AU177" s="207" t="s">
        <v>81</v>
      </c>
      <c r="AV177" s="13" t="s">
        <v>79</v>
      </c>
      <c r="AW177" s="13" t="s">
        <v>33</v>
      </c>
      <c r="AX177" s="13" t="s">
        <v>72</v>
      </c>
      <c r="AY177" s="207" t="s">
        <v>139</v>
      </c>
    </row>
    <row r="178" spans="1:65" s="14" customFormat="1" ht="11.25">
      <c r="B178" s="208"/>
      <c r="C178" s="209"/>
      <c r="D178" s="199" t="s">
        <v>150</v>
      </c>
      <c r="E178" s="210" t="s">
        <v>19</v>
      </c>
      <c r="F178" s="211" t="s">
        <v>288</v>
      </c>
      <c r="G178" s="209"/>
      <c r="H178" s="212">
        <v>350.78899999999999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150</v>
      </c>
      <c r="AU178" s="218" t="s">
        <v>81</v>
      </c>
      <c r="AV178" s="14" t="s">
        <v>81</v>
      </c>
      <c r="AW178" s="14" t="s">
        <v>33</v>
      </c>
      <c r="AX178" s="14" t="s">
        <v>72</v>
      </c>
      <c r="AY178" s="218" t="s">
        <v>139</v>
      </c>
    </row>
    <row r="179" spans="1:65" s="13" customFormat="1" ht="11.25">
      <c r="B179" s="197"/>
      <c r="C179" s="198"/>
      <c r="D179" s="199" t="s">
        <v>150</v>
      </c>
      <c r="E179" s="200" t="s">
        <v>19</v>
      </c>
      <c r="F179" s="201" t="s">
        <v>289</v>
      </c>
      <c r="G179" s="198"/>
      <c r="H179" s="200" t="s">
        <v>19</v>
      </c>
      <c r="I179" s="202"/>
      <c r="J179" s="198"/>
      <c r="K179" s="198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150</v>
      </c>
      <c r="AU179" s="207" t="s">
        <v>81</v>
      </c>
      <c r="AV179" s="13" t="s">
        <v>79</v>
      </c>
      <c r="AW179" s="13" t="s">
        <v>33</v>
      </c>
      <c r="AX179" s="13" t="s">
        <v>72</v>
      </c>
      <c r="AY179" s="207" t="s">
        <v>139</v>
      </c>
    </row>
    <row r="180" spans="1:65" s="14" customFormat="1" ht="11.25">
      <c r="B180" s="208"/>
      <c r="C180" s="209"/>
      <c r="D180" s="199" t="s">
        <v>150</v>
      </c>
      <c r="E180" s="210" t="s">
        <v>19</v>
      </c>
      <c r="F180" s="211" t="s">
        <v>290</v>
      </c>
      <c r="G180" s="209"/>
      <c r="H180" s="212">
        <v>6.8879999999999999</v>
      </c>
      <c r="I180" s="213"/>
      <c r="J180" s="209"/>
      <c r="K180" s="209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150</v>
      </c>
      <c r="AU180" s="218" t="s">
        <v>81</v>
      </c>
      <c r="AV180" s="14" t="s">
        <v>81</v>
      </c>
      <c r="AW180" s="14" t="s">
        <v>33</v>
      </c>
      <c r="AX180" s="14" t="s">
        <v>72</v>
      </c>
      <c r="AY180" s="218" t="s">
        <v>139</v>
      </c>
    </row>
    <row r="181" spans="1:65" s="13" customFormat="1" ht="22.5">
      <c r="B181" s="197"/>
      <c r="C181" s="198"/>
      <c r="D181" s="199" t="s">
        <v>150</v>
      </c>
      <c r="E181" s="200" t="s">
        <v>19</v>
      </c>
      <c r="F181" s="201" t="s">
        <v>291</v>
      </c>
      <c r="G181" s="198"/>
      <c r="H181" s="200" t="s">
        <v>19</v>
      </c>
      <c r="I181" s="202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150</v>
      </c>
      <c r="AU181" s="207" t="s">
        <v>81</v>
      </c>
      <c r="AV181" s="13" t="s">
        <v>79</v>
      </c>
      <c r="AW181" s="13" t="s">
        <v>33</v>
      </c>
      <c r="AX181" s="13" t="s">
        <v>72</v>
      </c>
      <c r="AY181" s="207" t="s">
        <v>139</v>
      </c>
    </row>
    <row r="182" spans="1:65" s="14" customFormat="1" ht="11.25">
      <c r="B182" s="208"/>
      <c r="C182" s="209"/>
      <c r="D182" s="199" t="s">
        <v>150</v>
      </c>
      <c r="E182" s="210" t="s">
        <v>19</v>
      </c>
      <c r="F182" s="211" t="s">
        <v>292</v>
      </c>
      <c r="G182" s="209"/>
      <c r="H182" s="212">
        <v>1181.75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150</v>
      </c>
      <c r="AU182" s="218" t="s">
        <v>81</v>
      </c>
      <c r="AV182" s="14" t="s">
        <v>81</v>
      </c>
      <c r="AW182" s="14" t="s">
        <v>33</v>
      </c>
      <c r="AX182" s="14" t="s">
        <v>72</v>
      </c>
      <c r="AY182" s="218" t="s">
        <v>139</v>
      </c>
    </row>
    <row r="183" spans="1:65" s="13" customFormat="1" ht="22.5">
      <c r="B183" s="197"/>
      <c r="C183" s="198"/>
      <c r="D183" s="199" t="s">
        <v>150</v>
      </c>
      <c r="E183" s="200" t="s">
        <v>19</v>
      </c>
      <c r="F183" s="201" t="s">
        <v>293</v>
      </c>
      <c r="G183" s="198"/>
      <c r="H183" s="200" t="s">
        <v>19</v>
      </c>
      <c r="I183" s="202"/>
      <c r="J183" s="198"/>
      <c r="K183" s="198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150</v>
      </c>
      <c r="AU183" s="207" t="s">
        <v>81</v>
      </c>
      <c r="AV183" s="13" t="s">
        <v>79</v>
      </c>
      <c r="AW183" s="13" t="s">
        <v>33</v>
      </c>
      <c r="AX183" s="13" t="s">
        <v>72</v>
      </c>
      <c r="AY183" s="207" t="s">
        <v>139</v>
      </c>
    </row>
    <row r="184" spans="1:65" s="14" customFormat="1" ht="11.25">
      <c r="B184" s="208"/>
      <c r="C184" s="209"/>
      <c r="D184" s="199" t="s">
        <v>150</v>
      </c>
      <c r="E184" s="210" t="s">
        <v>19</v>
      </c>
      <c r="F184" s="211" t="s">
        <v>294</v>
      </c>
      <c r="G184" s="209"/>
      <c r="H184" s="212">
        <v>317.80099999999999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150</v>
      </c>
      <c r="AU184" s="218" t="s">
        <v>81</v>
      </c>
      <c r="AV184" s="14" t="s">
        <v>81</v>
      </c>
      <c r="AW184" s="14" t="s">
        <v>33</v>
      </c>
      <c r="AX184" s="14" t="s">
        <v>72</v>
      </c>
      <c r="AY184" s="218" t="s">
        <v>139</v>
      </c>
    </row>
    <row r="185" spans="1:65" s="2" customFormat="1" ht="44.25" customHeight="1">
      <c r="A185" s="35"/>
      <c r="B185" s="36"/>
      <c r="C185" s="179" t="s">
        <v>295</v>
      </c>
      <c r="D185" s="179" t="s">
        <v>141</v>
      </c>
      <c r="E185" s="180" t="s">
        <v>296</v>
      </c>
      <c r="F185" s="181" t="s">
        <v>297</v>
      </c>
      <c r="G185" s="182" t="s">
        <v>195</v>
      </c>
      <c r="H185" s="183">
        <v>16933.697</v>
      </c>
      <c r="I185" s="184"/>
      <c r="J185" s="185">
        <f>ROUND(I185*H185,2)</f>
        <v>0</v>
      </c>
      <c r="K185" s="181" t="s">
        <v>145</v>
      </c>
      <c r="L185" s="40"/>
      <c r="M185" s="186" t="s">
        <v>19</v>
      </c>
      <c r="N185" s="187" t="s">
        <v>43</v>
      </c>
      <c r="O185" s="65"/>
      <c r="P185" s="188">
        <f>O185*H185</f>
        <v>0</v>
      </c>
      <c r="Q185" s="188">
        <v>0</v>
      </c>
      <c r="R185" s="188">
        <f>Q185*H185</f>
        <v>0</v>
      </c>
      <c r="S185" s="188">
        <v>0</v>
      </c>
      <c r="T185" s="18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0" t="s">
        <v>146</v>
      </c>
      <c r="AT185" s="190" t="s">
        <v>141</v>
      </c>
      <c r="AU185" s="190" t="s">
        <v>81</v>
      </c>
      <c r="AY185" s="18" t="s">
        <v>139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8" t="s">
        <v>79</v>
      </c>
      <c r="BK185" s="191">
        <f>ROUND(I185*H185,2)</f>
        <v>0</v>
      </c>
      <c r="BL185" s="18" t="s">
        <v>146</v>
      </c>
      <c r="BM185" s="190" t="s">
        <v>298</v>
      </c>
    </row>
    <row r="186" spans="1:65" s="2" customFormat="1" ht="11.25">
      <c r="A186" s="35"/>
      <c r="B186" s="36"/>
      <c r="C186" s="37"/>
      <c r="D186" s="192" t="s">
        <v>148</v>
      </c>
      <c r="E186" s="37"/>
      <c r="F186" s="193" t="s">
        <v>299</v>
      </c>
      <c r="G186" s="37"/>
      <c r="H186" s="37"/>
      <c r="I186" s="194"/>
      <c r="J186" s="37"/>
      <c r="K186" s="37"/>
      <c r="L186" s="40"/>
      <c r="M186" s="195"/>
      <c r="N186" s="196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148</v>
      </c>
      <c r="AU186" s="18" t="s">
        <v>81</v>
      </c>
    </row>
    <row r="187" spans="1:65" s="13" customFormat="1" ht="11.25">
      <c r="B187" s="197"/>
      <c r="C187" s="198"/>
      <c r="D187" s="199" t="s">
        <v>150</v>
      </c>
      <c r="E187" s="200" t="s">
        <v>19</v>
      </c>
      <c r="F187" s="201" t="s">
        <v>287</v>
      </c>
      <c r="G187" s="198"/>
      <c r="H187" s="200" t="s">
        <v>19</v>
      </c>
      <c r="I187" s="202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150</v>
      </c>
      <c r="AU187" s="207" t="s">
        <v>81</v>
      </c>
      <c r="AV187" s="13" t="s">
        <v>79</v>
      </c>
      <c r="AW187" s="13" t="s">
        <v>33</v>
      </c>
      <c r="AX187" s="13" t="s">
        <v>72</v>
      </c>
      <c r="AY187" s="207" t="s">
        <v>139</v>
      </c>
    </row>
    <row r="188" spans="1:65" s="14" customFormat="1" ht="11.25">
      <c r="B188" s="208"/>
      <c r="C188" s="209"/>
      <c r="D188" s="199" t="s">
        <v>150</v>
      </c>
      <c r="E188" s="210" t="s">
        <v>19</v>
      </c>
      <c r="F188" s="211" t="s">
        <v>288</v>
      </c>
      <c r="G188" s="209"/>
      <c r="H188" s="212">
        <v>350.78899999999999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150</v>
      </c>
      <c r="AU188" s="218" t="s">
        <v>81</v>
      </c>
      <c r="AV188" s="14" t="s">
        <v>81</v>
      </c>
      <c r="AW188" s="14" t="s">
        <v>33</v>
      </c>
      <c r="AX188" s="14" t="s">
        <v>72</v>
      </c>
      <c r="AY188" s="218" t="s">
        <v>139</v>
      </c>
    </row>
    <row r="189" spans="1:65" s="13" customFormat="1" ht="11.25">
      <c r="B189" s="197"/>
      <c r="C189" s="198"/>
      <c r="D189" s="199" t="s">
        <v>150</v>
      </c>
      <c r="E189" s="200" t="s">
        <v>19</v>
      </c>
      <c r="F189" s="201" t="s">
        <v>289</v>
      </c>
      <c r="G189" s="198"/>
      <c r="H189" s="200" t="s">
        <v>19</v>
      </c>
      <c r="I189" s="202"/>
      <c r="J189" s="198"/>
      <c r="K189" s="198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150</v>
      </c>
      <c r="AU189" s="207" t="s">
        <v>81</v>
      </c>
      <c r="AV189" s="13" t="s">
        <v>79</v>
      </c>
      <c r="AW189" s="13" t="s">
        <v>33</v>
      </c>
      <c r="AX189" s="13" t="s">
        <v>72</v>
      </c>
      <c r="AY189" s="207" t="s">
        <v>139</v>
      </c>
    </row>
    <row r="190" spans="1:65" s="14" customFormat="1" ht="11.25">
      <c r="B190" s="208"/>
      <c r="C190" s="209"/>
      <c r="D190" s="199" t="s">
        <v>150</v>
      </c>
      <c r="E190" s="210" t="s">
        <v>19</v>
      </c>
      <c r="F190" s="211" t="s">
        <v>290</v>
      </c>
      <c r="G190" s="209"/>
      <c r="H190" s="212">
        <v>6.8879999999999999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150</v>
      </c>
      <c r="AU190" s="218" t="s">
        <v>81</v>
      </c>
      <c r="AV190" s="14" t="s">
        <v>81</v>
      </c>
      <c r="AW190" s="14" t="s">
        <v>33</v>
      </c>
      <c r="AX190" s="14" t="s">
        <v>72</v>
      </c>
      <c r="AY190" s="218" t="s">
        <v>139</v>
      </c>
    </row>
    <row r="191" spans="1:65" s="13" customFormat="1" ht="22.5">
      <c r="B191" s="197"/>
      <c r="C191" s="198"/>
      <c r="D191" s="199" t="s">
        <v>150</v>
      </c>
      <c r="E191" s="200" t="s">
        <v>19</v>
      </c>
      <c r="F191" s="201" t="s">
        <v>291</v>
      </c>
      <c r="G191" s="198"/>
      <c r="H191" s="200" t="s">
        <v>19</v>
      </c>
      <c r="I191" s="202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150</v>
      </c>
      <c r="AU191" s="207" t="s">
        <v>81</v>
      </c>
      <c r="AV191" s="13" t="s">
        <v>79</v>
      </c>
      <c r="AW191" s="13" t="s">
        <v>33</v>
      </c>
      <c r="AX191" s="13" t="s">
        <v>72</v>
      </c>
      <c r="AY191" s="207" t="s">
        <v>139</v>
      </c>
    </row>
    <row r="192" spans="1:65" s="14" customFormat="1" ht="11.25">
      <c r="B192" s="208"/>
      <c r="C192" s="209"/>
      <c r="D192" s="199" t="s">
        <v>150</v>
      </c>
      <c r="E192" s="210" t="s">
        <v>19</v>
      </c>
      <c r="F192" s="211" t="s">
        <v>292</v>
      </c>
      <c r="G192" s="209"/>
      <c r="H192" s="212">
        <v>1181.75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150</v>
      </c>
      <c r="AU192" s="218" t="s">
        <v>81</v>
      </c>
      <c r="AV192" s="14" t="s">
        <v>81</v>
      </c>
      <c r="AW192" s="14" t="s">
        <v>33</v>
      </c>
      <c r="AX192" s="14" t="s">
        <v>72</v>
      </c>
      <c r="AY192" s="218" t="s">
        <v>139</v>
      </c>
    </row>
    <row r="193" spans="1:65" s="14" customFormat="1" ht="11.25">
      <c r="B193" s="208"/>
      <c r="C193" s="209"/>
      <c r="D193" s="199" t="s">
        <v>150</v>
      </c>
      <c r="E193" s="209"/>
      <c r="F193" s="211" t="s">
        <v>300</v>
      </c>
      <c r="G193" s="209"/>
      <c r="H193" s="212">
        <v>16933.697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150</v>
      </c>
      <c r="AU193" s="218" t="s">
        <v>81</v>
      </c>
      <c r="AV193" s="14" t="s">
        <v>81</v>
      </c>
      <c r="AW193" s="14" t="s">
        <v>4</v>
      </c>
      <c r="AX193" s="14" t="s">
        <v>79</v>
      </c>
      <c r="AY193" s="218" t="s">
        <v>139</v>
      </c>
    </row>
    <row r="194" spans="1:65" s="2" customFormat="1" ht="55.5" customHeight="1">
      <c r="A194" s="35"/>
      <c r="B194" s="36"/>
      <c r="C194" s="179" t="s">
        <v>301</v>
      </c>
      <c r="D194" s="179" t="s">
        <v>141</v>
      </c>
      <c r="E194" s="180" t="s">
        <v>302</v>
      </c>
      <c r="F194" s="181" t="s">
        <v>303</v>
      </c>
      <c r="G194" s="182" t="s">
        <v>195</v>
      </c>
      <c r="H194" s="183">
        <v>9.67</v>
      </c>
      <c r="I194" s="184"/>
      <c r="J194" s="185">
        <f>ROUND(I194*H194,2)</f>
        <v>0</v>
      </c>
      <c r="K194" s="181" t="s">
        <v>145</v>
      </c>
      <c r="L194" s="40"/>
      <c r="M194" s="186" t="s">
        <v>19</v>
      </c>
      <c r="N194" s="187" t="s">
        <v>43</v>
      </c>
      <c r="O194" s="65"/>
      <c r="P194" s="188">
        <f>O194*H194</f>
        <v>0</v>
      </c>
      <c r="Q194" s="188">
        <v>0</v>
      </c>
      <c r="R194" s="188">
        <f>Q194*H194</f>
        <v>0</v>
      </c>
      <c r="S194" s="188">
        <v>0</v>
      </c>
      <c r="T194" s="18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0" t="s">
        <v>146</v>
      </c>
      <c r="AT194" s="190" t="s">
        <v>141</v>
      </c>
      <c r="AU194" s="190" t="s">
        <v>81</v>
      </c>
      <c r="AY194" s="18" t="s">
        <v>139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8" t="s">
        <v>79</v>
      </c>
      <c r="BK194" s="191">
        <f>ROUND(I194*H194,2)</f>
        <v>0</v>
      </c>
      <c r="BL194" s="18" t="s">
        <v>146</v>
      </c>
      <c r="BM194" s="190" t="s">
        <v>304</v>
      </c>
    </row>
    <row r="195" spans="1:65" s="2" customFormat="1" ht="11.25">
      <c r="A195" s="35"/>
      <c r="B195" s="36"/>
      <c r="C195" s="37"/>
      <c r="D195" s="192" t="s">
        <v>148</v>
      </c>
      <c r="E195" s="37"/>
      <c r="F195" s="193" t="s">
        <v>305</v>
      </c>
      <c r="G195" s="37"/>
      <c r="H195" s="37"/>
      <c r="I195" s="194"/>
      <c r="J195" s="37"/>
      <c r="K195" s="37"/>
      <c r="L195" s="40"/>
      <c r="M195" s="195"/>
      <c r="N195" s="196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148</v>
      </c>
      <c r="AU195" s="18" t="s">
        <v>81</v>
      </c>
    </row>
    <row r="196" spans="1:65" s="14" customFormat="1" ht="11.25">
      <c r="B196" s="208"/>
      <c r="C196" s="209"/>
      <c r="D196" s="199" t="s">
        <v>150</v>
      </c>
      <c r="E196" s="210" t="s">
        <v>19</v>
      </c>
      <c r="F196" s="211" t="s">
        <v>306</v>
      </c>
      <c r="G196" s="209"/>
      <c r="H196" s="212">
        <v>9.67</v>
      </c>
      <c r="I196" s="213"/>
      <c r="J196" s="209"/>
      <c r="K196" s="209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150</v>
      </c>
      <c r="AU196" s="218" t="s">
        <v>81</v>
      </c>
      <c r="AV196" s="14" t="s">
        <v>81</v>
      </c>
      <c r="AW196" s="14" t="s">
        <v>33</v>
      </c>
      <c r="AX196" s="14" t="s">
        <v>72</v>
      </c>
      <c r="AY196" s="218" t="s">
        <v>139</v>
      </c>
    </row>
    <row r="197" spans="1:65" s="2" customFormat="1" ht="44.25" customHeight="1">
      <c r="A197" s="35"/>
      <c r="B197" s="36"/>
      <c r="C197" s="179" t="s">
        <v>307</v>
      </c>
      <c r="D197" s="179" t="s">
        <v>141</v>
      </c>
      <c r="E197" s="180" t="s">
        <v>308</v>
      </c>
      <c r="F197" s="181" t="s">
        <v>194</v>
      </c>
      <c r="G197" s="182" t="s">
        <v>195</v>
      </c>
      <c r="H197" s="183">
        <v>143.369</v>
      </c>
      <c r="I197" s="184"/>
      <c r="J197" s="185">
        <f>ROUND(I197*H197,2)</f>
        <v>0</v>
      </c>
      <c r="K197" s="181" t="s">
        <v>145</v>
      </c>
      <c r="L197" s="40"/>
      <c r="M197" s="186" t="s">
        <v>19</v>
      </c>
      <c r="N197" s="187" t="s">
        <v>43</v>
      </c>
      <c r="O197" s="65"/>
      <c r="P197" s="188">
        <f>O197*H197</f>
        <v>0</v>
      </c>
      <c r="Q197" s="188">
        <v>0</v>
      </c>
      <c r="R197" s="188">
        <f>Q197*H197</f>
        <v>0</v>
      </c>
      <c r="S197" s="188">
        <v>0</v>
      </c>
      <c r="T197" s="18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0" t="s">
        <v>146</v>
      </c>
      <c r="AT197" s="190" t="s">
        <v>141</v>
      </c>
      <c r="AU197" s="190" t="s">
        <v>81</v>
      </c>
      <c r="AY197" s="18" t="s">
        <v>139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8" t="s">
        <v>79</v>
      </c>
      <c r="BK197" s="191">
        <f>ROUND(I197*H197,2)</f>
        <v>0</v>
      </c>
      <c r="BL197" s="18" t="s">
        <v>146</v>
      </c>
      <c r="BM197" s="190" t="s">
        <v>309</v>
      </c>
    </row>
    <row r="198" spans="1:65" s="2" customFormat="1" ht="11.25">
      <c r="A198" s="35"/>
      <c r="B198" s="36"/>
      <c r="C198" s="37"/>
      <c r="D198" s="192" t="s">
        <v>148</v>
      </c>
      <c r="E198" s="37"/>
      <c r="F198" s="193" t="s">
        <v>310</v>
      </c>
      <c r="G198" s="37"/>
      <c r="H198" s="37"/>
      <c r="I198" s="194"/>
      <c r="J198" s="37"/>
      <c r="K198" s="37"/>
      <c r="L198" s="40"/>
      <c r="M198" s="195"/>
      <c r="N198" s="196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148</v>
      </c>
      <c r="AU198" s="18" t="s">
        <v>81</v>
      </c>
    </row>
    <row r="199" spans="1:65" s="13" customFormat="1" ht="11.25">
      <c r="B199" s="197"/>
      <c r="C199" s="198"/>
      <c r="D199" s="199" t="s">
        <v>150</v>
      </c>
      <c r="E199" s="200" t="s">
        <v>19</v>
      </c>
      <c r="F199" s="201" t="s">
        <v>311</v>
      </c>
      <c r="G199" s="198"/>
      <c r="H199" s="200" t="s">
        <v>19</v>
      </c>
      <c r="I199" s="202"/>
      <c r="J199" s="198"/>
      <c r="K199" s="198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150</v>
      </c>
      <c r="AU199" s="207" t="s">
        <v>81</v>
      </c>
      <c r="AV199" s="13" t="s">
        <v>79</v>
      </c>
      <c r="AW199" s="13" t="s">
        <v>33</v>
      </c>
      <c r="AX199" s="13" t="s">
        <v>72</v>
      </c>
      <c r="AY199" s="207" t="s">
        <v>139</v>
      </c>
    </row>
    <row r="200" spans="1:65" s="14" customFormat="1" ht="11.25">
      <c r="B200" s="208"/>
      <c r="C200" s="209"/>
      <c r="D200" s="199" t="s">
        <v>150</v>
      </c>
      <c r="E200" s="210" t="s">
        <v>19</v>
      </c>
      <c r="F200" s="211" t="s">
        <v>312</v>
      </c>
      <c r="G200" s="209"/>
      <c r="H200" s="212">
        <v>143.369</v>
      </c>
      <c r="I200" s="213"/>
      <c r="J200" s="209"/>
      <c r="K200" s="209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150</v>
      </c>
      <c r="AU200" s="218" t="s">
        <v>81</v>
      </c>
      <c r="AV200" s="14" t="s">
        <v>81</v>
      </c>
      <c r="AW200" s="14" t="s">
        <v>33</v>
      </c>
      <c r="AX200" s="14" t="s">
        <v>72</v>
      </c>
      <c r="AY200" s="218" t="s">
        <v>139</v>
      </c>
    </row>
    <row r="201" spans="1:65" s="2" customFormat="1" ht="44.25" customHeight="1">
      <c r="A201" s="35"/>
      <c r="B201" s="36"/>
      <c r="C201" s="179" t="s">
        <v>313</v>
      </c>
      <c r="D201" s="179" t="s">
        <v>141</v>
      </c>
      <c r="E201" s="180" t="s">
        <v>314</v>
      </c>
      <c r="F201" s="181" t="s">
        <v>315</v>
      </c>
      <c r="G201" s="182" t="s">
        <v>195</v>
      </c>
      <c r="H201" s="183">
        <v>197.75</v>
      </c>
      <c r="I201" s="184"/>
      <c r="J201" s="185">
        <f>ROUND(I201*H201,2)</f>
        <v>0</v>
      </c>
      <c r="K201" s="181" t="s">
        <v>145</v>
      </c>
      <c r="L201" s="40"/>
      <c r="M201" s="186" t="s">
        <v>19</v>
      </c>
      <c r="N201" s="187" t="s">
        <v>43</v>
      </c>
      <c r="O201" s="65"/>
      <c r="P201" s="188">
        <f>O201*H201</f>
        <v>0</v>
      </c>
      <c r="Q201" s="188">
        <v>0</v>
      </c>
      <c r="R201" s="188">
        <f>Q201*H201</f>
        <v>0</v>
      </c>
      <c r="S201" s="188">
        <v>0</v>
      </c>
      <c r="T201" s="18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0" t="s">
        <v>146</v>
      </c>
      <c r="AT201" s="190" t="s">
        <v>141</v>
      </c>
      <c r="AU201" s="190" t="s">
        <v>81</v>
      </c>
      <c r="AY201" s="18" t="s">
        <v>139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8" t="s">
        <v>79</v>
      </c>
      <c r="BK201" s="191">
        <f>ROUND(I201*H201,2)</f>
        <v>0</v>
      </c>
      <c r="BL201" s="18" t="s">
        <v>146</v>
      </c>
      <c r="BM201" s="190" t="s">
        <v>316</v>
      </c>
    </row>
    <row r="202" spans="1:65" s="2" customFormat="1" ht="11.25">
      <c r="A202" s="35"/>
      <c r="B202" s="36"/>
      <c r="C202" s="37"/>
      <c r="D202" s="192" t="s">
        <v>148</v>
      </c>
      <c r="E202" s="37"/>
      <c r="F202" s="193" t="s">
        <v>317</v>
      </c>
      <c r="G202" s="37"/>
      <c r="H202" s="37"/>
      <c r="I202" s="194"/>
      <c r="J202" s="37"/>
      <c r="K202" s="37"/>
      <c r="L202" s="40"/>
      <c r="M202" s="195"/>
      <c r="N202" s="196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148</v>
      </c>
      <c r="AU202" s="18" t="s">
        <v>81</v>
      </c>
    </row>
    <row r="203" spans="1:65" s="13" customFormat="1" ht="11.25">
      <c r="B203" s="197"/>
      <c r="C203" s="198"/>
      <c r="D203" s="199" t="s">
        <v>150</v>
      </c>
      <c r="E203" s="200" t="s">
        <v>19</v>
      </c>
      <c r="F203" s="201" t="s">
        <v>318</v>
      </c>
      <c r="G203" s="198"/>
      <c r="H203" s="200" t="s">
        <v>19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150</v>
      </c>
      <c r="AU203" s="207" t="s">
        <v>81</v>
      </c>
      <c r="AV203" s="13" t="s">
        <v>79</v>
      </c>
      <c r="AW203" s="13" t="s">
        <v>33</v>
      </c>
      <c r="AX203" s="13" t="s">
        <v>72</v>
      </c>
      <c r="AY203" s="207" t="s">
        <v>139</v>
      </c>
    </row>
    <row r="204" spans="1:65" s="14" customFormat="1" ht="11.25">
      <c r="B204" s="208"/>
      <c r="C204" s="209"/>
      <c r="D204" s="199" t="s">
        <v>150</v>
      </c>
      <c r="E204" s="210" t="s">
        <v>19</v>
      </c>
      <c r="F204" s="211" t="s">
        <v>319</v>
      </c>
      <c r="G204" s="209"/>
      <c r="H204" s="212">
        <v>197.75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150</v>
      </c>
      <c r="AU204" s="218" t="s">
        <v>81</v>
      </c>
      <c r="AV204" s="14" t="s">
        <v>81</v>
      </c>
      <c r="AW204" s="14" t="s">
        <v>33</v>
      </c>
      <c r="AX204" s="14" t="s">
        <v>72</v>
      </c>
      <c r="AY204" s="218" t="s">
        <v>139</v>
      </c>
    </row>
    <row r="205" spans="1:65" s="12" customFormat="1" ht="22.9" customHeight="1">
      <c r="B205" s="163"/>
      <c r="C205" s="164"/>
      <c r="D205" s="165" t="s">
        <v>71</v>
      </c>
      <c r="E205" s="177" t="s">
        <v>320</v>
      </c>
      <c r="F205" s="177" t="s">
        <v>321</v>
      </c>
      <c r="G205" s="164"/>
      <c r="H205" s="164"/>
      <c r="I205" s="167"/>
      <c r="J205" s="178">
        <f>BK205</f>
        <v>0</v>
      </c>
      <c r="K205" s="164"/>
      <c r="L205" s="169"/>
      <c r="M205" s="170"/>
      <c r="N205" s="171"/>
      <c r="O205" s="171"/>
      <c r="P205" s="172">
        <f>SUM(P206:P207)</f>
        <v>0</v>
      </c>
      <c r="Q205" s="171"/>
      <c r="R205" s="172">
        <f>SUM(R206:R207)</f>
        <v>0</v>
      </c>
      <c r="S205" s="171"/>
      <c r="T205" s="173">
        <f>SUM(T206:T207)</f>
        <v>0</v>
      </c>
      <c r="AR205" s="174" t="s">
        <v>79</v>
      </c>
      <c r="AT205" s="175" t="s">
        <v>71</v>
      </c>
      <c r="AU205" s="175" t="s">
        <v>79</v>
      </c>
      <c r="AY205" s="174" t="s">
        <v>139</v>
      </c>
      <c r="BK205" s="176">
        <f>SUM(BK206:BK207)</f>
        <v>0</v>
      </c>
    </row>
    <row r="206" spans="1:65" s="2" customFormat="1" ht="44.25" customHeight="1">
      <c r="A206" s="35"/>
      <c r="B206" s="36"/>
      <c r="C206" s="179" t="s">
        <v>322</v>
      </c>
      <c r="D206" s="179" t="s">
        <v>141</v>
      </c>
      <c r="E206" s="180" t="s">
        <v>323</v>
      </c>
      <c r="F206" s="181" t="s">
        <v>324</v>
      </c>
      <c r="G206" s="182" t="s">
        <v>195</v>
      </c>
      <c r="H206" s="183">
        <v>841.70100000000002</v>
      </c>
      <c r="I206" s="184"/>
      <c r="J206" s="185">
        <f>ROUND(I206*H206,2)</f>
        <v>0</v>
      </c>
      <c r="K206" s="181" t="s">
        <v>145</v>
      </c>
      <c r="L206" s="40"/>
      <c r="M206" s="186" t="s">
        <v>19</v>
      </c>
      <c r="N206" s="187" t="s">
        <v>43</v>
      </c>
      <c r="O206" s="65"/>
      <c r="P206" s="188">
        <f>O206*H206</f>
        <v>0</v>
      </c>
      <c r="Q206" s="188">
        <v>0</v>
      </c>
      <c r="R206" s="188">
        <f>Q206*H206</f>
        <v>0</v>
      </c>
      <c r="S206" s="188">
        <v>0</v>
      </c>
      <c r="T206" s="18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0" t="s">
        <v>146</v>
      </c>
      <c r="AT206" s="190" t="s">
        <v>141</v>
      </c>
      <c r="AU206" s="190" t="s">
        <v>81</v>
      </c>
      <c r="AY206" s="18" t="s">
        <v>139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8" t="s">
        <v>79</v>
      </c>
      <c r="BK206" s="191">
        <f>ROUND(I206*H206,2)</f>
        <v>0</v>
      </c>
      <c r="BL206" s="18" t="s">
        <v>146</v>
      </c>
      <c r="BM206" s="190" t="s">
        <v>325</v>
      </c>
    </row>
    <row r="207" spans="1:65" s="2" customFormat="1" ht="11.25">
      <c r="A207" s="35"/>
      <c r="B207" s="36"/>
      <c r="C207" s="37"/>
      <c r="D207" s="192" t="s">
        <v>148</v>
      </c>
      <c r="E207" s="37"/>
      <c r="F207" s="193" t="s">
        <v>326</v>
      </c>
      <c r="G207" s="37"/>
      <c r="H207" s="37"/>
      <c r="I207" s="194"/>
      <c r="J207" s="37"/>
      <c r="K207" s="37"/>
      <c r="L207" s="40"/>
      <c r="M207" s="219"/>
      <c r="N207" s="220"/>
      <c r="O207" s="221"/>
      <c r="P207" s="221"/>
      <c r="Q207" s="221"/>
      <c r="R207" s="221"/>
      <c r="S207" s="221"/>
      <c r="T207" s="222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148</v>
      </c>
      <c r="AU207" s="18" t="s">
        <v>81</v>
      </c>
    </row>
    <row r="208" spans="1:65" s="2" customFormat="1" ht="6.95" customHeight="1">
      <c r="A208" s="35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40"/>
      <c r="M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</row>
  </sheetData>
  <sheetProtection algorithmName="SHA-512" hashValue="IZ/P8B4oNv0IYZCyF6eksLZfQMeLIfL55r6qV8mjhIbizZNpB61cxamaNcmUs8o0BMhWN5PJuKhJrxZbOgb0lg==" saltValue="kIZawbM+r1wpuHqET2blPuA+As0iwS0qCEcUWWVG65BPsRoVbLsFueV2EAN0nx5bG6fA5WC9fx7bnuAsqpLWWA==" spinCount="100000" sheet="1" objects="1" scenarios="1" formatColumns="0" formatRows="0" autoFilter="0"/>
  <autoFilter ref="C90:K207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99" r:id="rId2"/>
    <hyperlink ref="F108" r:id="rId3"/>
    <hyperlink ref="F112" r:id="rId4"/>
    <hyperlink ref="F116" r:id="rId5"/>
    <hyperlink ref="F120" r:id="rId6"/>
    <hyperlink ref="F124" r:id="rId7"/>
    <hyperlink ref="F127" r:id="rId8"/>
    <hyperlink ref="F130" r:id="rId9"/>
    <hyperlink ref="F134" r:id="rId10"/>
    <hyperlink ref="F138" r:id="rId11"/>
    <hyperlink ref="F144" r:id="rId12"/>
    <hyperlink ref="F148" r:id="rId13"/>
    <hyperlink ref="F150" r:id="rId14"/>
    <hyperlink ref="F160" r:id="rId15"/>
    <hyperlink ref="F164" r:id="rId16"/>
    <hyperlink ref="F167" r:id="rId17"/>
    <hyperlink ref="F171" r:id="rId18"/>
    <hyperlink ref="F176" r:id="rId19"/>
    <hyperlink ref="F186" r:id="rId20"/>
    <hyperlink ref="F195" r:id="rId21"/>
    <hyperlink ref="F198" r:id="rId22"/>
    <hyperlink ref="F202" r:id="rId23"/>
    <hyperlink ref="F207" r:id="rId2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5" customHeight="1">
      <c r="B4" s="21"/>
      <c r="D4" s="111" t="s">
        <v>109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II230 Přeštice - x Kucíny</v>
      </c>
      <c r="F7" s="372"/>
      <c r="G7" s="372"/>
      <c r="H7" s="372"/>
      <c r="L7" s="21"/>
    </row>
    <row r="8" spans="1:46" s="1" customFormat="1" ht="12" customHeight="1">
      <c r="B8" s="21"/>
      <c r="D8" s="113" t="s">
        <v>110</v>
      </c>
      <c r="L8" s="21"/>
    </row>
    <row r="9" spans="1:46" s="2" customFormat="1" ht="16.5" customHeight="1">
      <c r="A9" s="35"/>
      <c r="B9" s="40"/>
      <c r="C9" s="35"/>
      <c r="D9" s="35"/>
      <c r="E9" s="371" t="s">
        <v>327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112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30" customHeight="1">
      <c r="A11" s="35"/>
      <c r="B11" s="40"/>
      <c r="C11" s="35"/>
      <c r="D11" s="35"/>
      <c r="E11" s="374" t="s">
        <v>328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11. 2. 2024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35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38</v>
      </c>
      <c r="E32" s="35"/>
      <c r="F32" s="35"/>
      <c r="G32" s="35"/>
      <c r="H32" s="35"/>
      <c r="I32" s="35"/>
      <c r="J32" s="121">
        <f>ROUND(J93,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40</v>
      </c>
      <c r="G34" s="35"/>
      <c r="H34" s="35"/>
      <c r="I34" s="122" t="s">
        <v>39</v>
      </c>
      <c r="J34" s="122" t="s">
        <v>41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42</v>
      </c>
      <c r="E35" s="113" t="s">
        <v>43</v>
      </c>
      <c r="F35" s="124">
        <f>ROUND((SUM(BE93:BE264)),  2)</f>
        <v>0</v>
      </c>
      <c r="G35" s="35"/>
      <c r="H35" s="35"/>
      <c r="I35" s="125">
        <v>0.21</v>
      </c>
      <c r="J35" s="124">
        <f>ROUND(((SUM(BE93:BE264))*I35),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44</v>
      </c>
      <c r="F36" s="124">
        <f>ROUND((SUM(BF93:BF264)),  2)</f>
        <v>0</v>
      </c>
      <c r="G36" s="35"/>
      <c r="H36" s="35"/>
      <c r="I36" s="125">
        <v>0.12</v>
      </c>
      <c r="J36" s="124">
        <f>ROUND(((SUM(BF93:BF264))*I36),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ROUND((SUM(BG93:BG264)),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46</v>
      </c>
      <c r="F38" s="124">
        <f>ROUND((SUM(BH93:BH264)),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47</v>
      </c>
      <c r="F39" s="124">
        <f>ROUND((SUM(BI93:BI264)),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48</v>
      </c>
      <c r="E41" s="128"/>
      <c r="F41" s="128"/>
      <c r="G41" s="129" t="s">
        <v>49</v>
      </c>
      <c r="H41" s="130" t="s">
        <v>50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114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II230 Přeštice - x Kucíny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110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327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112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30" customHeight="1">
      <c r="A54" s="35"/>
      <c r="B54" s="36"/>
      <c r="C54" s="37"/>
      <c r="D54" s="37"/>
      <c r="E54" s="332" t="str">
        <f>E11</f>
        <v>01 - SO 100 - Větev A - oprava povrchu vozovky II/ 230 , S 6,7/90 a součásti dl. 1.442 m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11. 2. 2024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SÚS PK, p.o.</v>
      </c>
      <c r="G58" s="37"/>
      <c r="H58" s="37"/>
      <c r="I58" s="30" t="s">
        <v>31</v>
      </c>
      <c r="J58" s="33" t="str">
        <f>E23</f>
        <v>IK Plzeň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Václav Nový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115</v>
      </c>
      <c r="D61" s="138"/>
      <c r="E61" s="138"/>
      <c r="F61" s="138"/>
      <c r="G61" s="138"/>
      <c r="H61" s="138"/>
      <c r="I61" s="138"/>
      <c r="J61" s="139" t="s">
        <v>116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70</v>
      </c>
      <c r="D63" s="37"/>
      <c r="E63" s="37"/>
      <c r="F63" s="37"/>
      <c r="G63" s="37"/>
      <c r="H63" s="37"/>
      <c r="I63" s="37"/>
      <c r="J63" s="78">
        <f>J93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117</v>
      </c>
    </row>
    <row r="64" spans="1:47" s="9" customFormat="1" ht="24.95" customHeight="1">
      <c r="B64" s="141"/>
      <c r="C64" s="142"/>
      <c r="D64" s="143" t="s">
        <v>118</v>
      </c>
      <c r="E64" s="144"/>
      <c r="F64" s="144"/>
      <c r="G64" s="144"/>
      <c r="H64" s="144"/>
      <c r="I64" s="144"/>
      <c r="J64" s="145">
        <f>J94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119</v>
      </c>
      <c r="E65" s="149"/>
      <c r="F65" s="149"/>
      <c r="G65" s="149"/>
      <c r="H65" s="149"/>
      <c r="I65" s="149"/>
      <c r="J65" s="150">
        <f>J95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329</v>
      </c>
      <c r="E66" s="149"/>
      <c r="F66" s="149"/>
      <c r="G66" s="149"/>
      <c r="H66" s="149"/>
      <c r="I66" s="149"/>
      <c r="J66" s="150">
        <f>J126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330</v>
      </c>
      <c r="E67" s="149"/>
      <c r="F67" s="149"/>
      <c r="G67" s="149"/>
      <c r="H67" s="149"/>
      <c r="I67" s="149"/>
      <c r="J67" s="150">
        <f>J137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120</v>
      </c>
      <c r="E68" s="149"/>
      <c r="F68" s="149"/>
      <c r="G68" s="149"/>
      <c r="H68" s="149"/>
      <c r="I68" s="149"/>
      <c r="J68" s="150">
        <f>J163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121</v>
      </c>
      <c r="E69" s="149"/>
      <c r="F69" s="149"/>
      <c r="G69" s="149"/>
      <c r="H69" s="149"/>
      <c r="I69" s="149"/>
      <c r="J69" s="150">
        <f>J212</f>
        <v>0</v>
      </c>
      <c r="K69" s="98"/>
      <c r="L69" s="151"/>
    </row>
    <row r="70" spans="1:31" s="10" customFormat="1" ht="19.899999999999999" customHeight="1">
      <c r="B70" s="147"/>
      <c r="C70" s="98"/>
      <c r="D70" s="148" t="s">
        <v>122</v>
      </c>
      <c r="E70" s="149"/>
      <c r="F70" s="149"/>
      <c r="G70" s="149"/>
      <c r="H70" s="149"/>
      <c r="I70" s="149"/>
      <c r="J70" s="150">
        <f>J251</f>
        <v>0</v>
      </c>
      <c r="K70" s="98"/>
      <c r="L70" s="151"/>
    </row>
    <row r="71" spans="1:31" s="10" customFormat="1" ht="19.899999999999999" customHeight="1">
      <c r="B71" s="147"/>
      <c r="C71" s="98"/>
      <c r="D71" s="148" t="s">
        <v>123</v>
      </c>
      <c r="E71" s="149"/>
      <c r="F71" s="149"/>
      <c r="G71" s="149"/>
      <c r="H71" s="149"/>
      <c r="I71" s="149"/>
      <c r="J71" s="150">
        <f>J262</f>
        <v>0</v>
      </c>
      <c r="K71" s="98"/>
      <c r="L71" s="151"/>
    </row>
    <row r="72" spans="1:31" s="2" customFormat="1" ht="21.7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pans="1:31" s="2" customFormat="1" ht="6.95" customHeight="1">
      <c r="A77" s="35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4.95" customHeight="1">
      <c r="A78" s="35"/>
      <c r="B78" s="36"/>
      <c r="C78" s="24" t="s">
        <v>124</v>
      </c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16</v>
      </c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78" t="str">
        <f>E7</f>
        <v>II230 Přeštice - x Kucíny</v>
      </c>
      <c r="F81" s="379"/>
      <c r="G81" s="379"/>
      <c r="H81" s="379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" customFormat="1" ht="12" customHeight="1">
      <c r="B82" s="22"/>
      <c r="C82" s="30" t="s">
        <v>110</v>
      </c>
      <c r="D82" s="23"/>
      <c r="E82" s="23"/>
      <c r="F82" s="23"/>
      <c r="G82" s="23"/>
      <c r="H82" s="23"/>
      <c r="I82" s="23"/>
      <c r="J82" s="23"/>
      <c r="K82" s="23"/>
      <c r="L82" s="21"/>
    </row>
    <row r="83" spans="1:65" s="2" customFormat="1" ht="16.5" customHeight="1">
      <c r="A83" s="35"/>
      <c r="B83" s="36"/>
      <c r="C83" s="37"/>
      <c r="D83" s="37"/>
      <c r="E83" s="378" t="s">
        <v>327</v>
      </c>
      <c r="F83" s="380"/>
      <c r="G83" s="380"/>
      <c r="H83" s="380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112</v>
      </c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30" customHeight="1">
      <c r="A85" s="35"/>
      <c r="B85" s="36"/>
      <c r="C85" s="37"/>
      <c r="D85" s="37"/>
      <c r="E85" s="332" t="str">
        <f>E11</f>
        <v>01 - SO 100 - Větev A - oprava povrchu vozovky II/ 230 , S 6,7/90 a součásti dl. 1.442 m</v>
      </c>
      <c r="F85" s="380"/>
      <c r="G85" s="380"/>
      <c r="H85" s="380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2" customHeight="1">
      <c r="A87" s="35"/>
      <c r="B87" s="36"/>
      <c r="C87" s="30" t="s">
        <v>21</v>
      </c>
      <c r="D87" s="37"/>
      <c r="E87" s="37"/>
      <c r="F87" s="28" t="str">
        <f>F14</f>
        <v xml:space="preserve"> </v>
      </c>
      <c r="G87" s="37"/>
      <c r="H87" s="37"/>
      <c r="I87" s="30" t="s">
        <v>23</v>
      </c>
      <c r="J87" s="60" t="str">
        <f>IF(J14="","",J14)</f>
        <v>11. 2. 2024</v>
      </c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2" customHeight="1">
      <c r="A89" s="35"/>
      <c r="B89" s="36"/>
      <c r="C89" s="30" t="s">
        <v>25</v>
      </c>
      <c r="D89" s="37"/>
      <c r="E89" s="37"/>
      <c r="F89" s="28" t="str">
        <f>E17</f>
        <v>SÚS PK, p.o.</v>
      </c>
      <c r="G89" s="37"/>
      <c r="H89" s="37"/>
      <c r="I89" s="30" t="s">
        <v>31</v>
      </c>
      <c r="J89" s="33" t="str">
        <f>E23</f>
        <v>IK Plzeň s.r.o.</v>
      </c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5.2" customHeight="1">
      <c r="A90" s="35"/>
      <c r="B90" s="36"/>
      <c r="C90" s="30" t="s">
        <v>29</v>
      </c>
      <c r="D90" s="37"/>
      <c r="E90" s="37"/>
      <c r="F90" s="28" t="str">
        <f>IF(E20="","",E20)</f>
        <v>Vyplň údaj</v>
      </c>
      <c r="G90" s="37"/>
      <c r="H90" s="37"/>
      <c r="I90" s="30" t="s">
        <v>34</v>
      </c>
      <c r="J90" s="33" t="str">
        <f>E26</f>
        <v>Václav Nový</v>
      </c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5" s="11" customFormat="1" ht="29.25" customHeight="1">
      <c r="A92" s="152"/>
      <c r="B92" s="153"/>
      <c r="C92" s="154" t="s">
        <v>125</v>
      </c>
      <c r="D92" s="155" t="s">
        <v>57</v>
      </c>
      <c r="E92" s="155" t="s">
        <v>53</v>
      </c>
      <c r="F92" s="155" t="s">
        <v>54</v>
      </c>
      <c r="G92" s="155" t="s">
        <v>126</v>
      </c>
      <c r="H92" s="155" t="s">
        <v>127</v>
      </c>
      <c r="I92" s="155" t="s">
        <v>128</v>
      </c>
      <c r="J92" s="155" t="s">
        <v>116</v>
      </c>
      <c r="K92" s="156" t="s">
        <v>129</v>
      </c>
      <c r="L92" s="157"/>
      <c r="M92" s="69" t="s">
        <v>19</v>
      </c>
      <c r="N92" s="70" t="s">
        <v>42</v>
      </c>
      <c r="O92" s="70" t="s">
        <v>130</v>
      </c>
      <c r="P92" s="70" t="s">
        <v>131</v>
      </c>
      <c r="Q92" s="70" t="s">
        <v>132</v>
      </c>
      <c r="R92" s="70" t="s">
        <v>133</v>
      </c>
      <c r="S92" s="70" t="s">
        <v>134</v>
      </c>
      <c r="T92" s="71" t="s">
        <v>135</v>
      </c>
      <c r="U92" s="152"/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</row>
    <row r="93" spans="1:65" s="2" customFormat="1" ht="22.9" customHeight="1">
      <c r="A93" s="35"/>
      <c r="B93" s="36"/>
      <c r="C93" s="76" t="s">
        <v>136</v>
      </c>
      <c r="D93" s="37"/>
      <c r="E93" s="37"/>
      <c r="F93" s="37"/>
      <c r="G93" s="37"/>
      <c r="H93" s="37"/>
      <c r="I93" s="37"/>
      <c r="J93" s="158">
        <f>BK93</f>
        <v>0</v>
      </c>
      <c r="K93" s="37"/>
      <c r="L93" s="40"/>
      <c r="M93" s="72"/>
      <c r="N93" s="159"/>
      <c r="O93" s="73"/>
      <c r="P93" s="160">
        <f>P94</f>
        <v>0</v>
      </c>
      <c r="Q93" s="73"/>
      <c r="R93" s="160">
        <f>R94</f>
        <v>855.32998429999986</v>
      </c>
      <c r="S93" s="73"/>
      <c r="T93" s="161">
        <f>T94</f>
        <v>383.13380000000001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71</v>
      </c>
      <c r="AU93" s="18" t="s">
        <v>117</v>
      </c>
      <c r="BK93" s="162">
        <f>BK94</f>
        <v>0</v>
      </c>
    </row>
    <row r="94" spans="1:65" s="12" customFormat="1" ht="25.9" customHeight="1">
      <c r="B94" s="163"/>
      <c r="C94" s="164"/>
      <c r="D94" s="165" t="s">
        <v>71</v>
      </c>
      <c r="E94" s="166" t="s">
        <v>137</v>
      </c>
      <c r="F94" s="166" t="s">
        <v>138</v>
      </c>
      <c r="G94" s="164"/>
      <c r="H94" s="164"/>
      <c r="I94" s="167"/>
      <c r="J94" s="168">
        <f>BK94</f>
        <v>0</v>
      </c>
      <c r="K94" s="164"/>
      <c r="L94" s="169"/>
      <c r="M94" s="170"/>
      <c r="N94" s="171"/>
      <c r="O94" s="171"/>
      <c r="P94" s="172">
        <f>P95+P126+P137+P163+P212+P251+P262</f>
        <v>0</v>
      </c>
      <c r="Q94" s="171"/>
      <c r="R94" s="172">
        <f>R95+R126+R137+R163+R212+R251+R262</f>
        <v>855.32998429999986</v>
      </c>
      <c r="S94" s="171"/>
      <c r="T94" s="173">
        <f>T95+T126+T137+T163+T212+T251+T262</f>
        <v>383.13380000000001</v>
      </c>
      <c r="AR94" s="174" t="s">
        <v>79</v>
      </c>
      <c r="AT94" s="175" t="s">
        <v>71</v>
      </c>
      <c r="AU94" s="175" t="s">
        <v>72</v>
      </c>
      <c r="AY94" s="174" t="s">
        <v>139</v>
      </c>
      <c r="BK94" s="176">
        <f>BK95+BK126+BK137+BK163+BK212+BK251+BK262</f>
        <v>0</v>
      </c>
    </row>
    <row r="95" spans="1:65" s="12" customFormat="1" ht="22.9" customHeight="1">
      <c r="B95" s="163"/>
      <c r="C95" s="164"/>
      <c r="D95" s="165" t="s">
        <v>71</v>
      </c>
      <c r="E95" s="177" t="s">
        <v>79</v>
      </c>
      <c r="F95" s="177" t="s">
        <v>140</v>
      </c>
      <c r="G95" s="164"/>
      <c r="H95" s="164"/>
      <c r="I95" s="167"/>
      <c r="J95" s="178">
        <f>BK95</f>
        <v>0</v>
      </c>
      <c r="K95" s="164"/>
      <c r="L95" s="169"/>
      <c r="M95" s="170"/>
      <c r="N95" s="171"/>
      <c r="O95" s="171"/>
      <c r="P95" s="172">
        <f>SUM(P96:P125)</f>
        <v>0</v>
      </c>
      <c r="Q95" s="171"/>
      <c r="R95" s="172">
        <f>SUM(R96:R125)</f>
        <v>0</v>
      </c>
      <c r="S95" s="171"/>
      <c r="T95" s="173">
        <f>SUM(T96:T125)</f>
        <v>0</v>
      </c>
      <c r="AR95" s="174" t="s">
        <v>79</v>
      </c>
      <c r="AT95" s="175" t="s">
        <v>71</v>
      </c>
      <c r="AU95" s="175" t="s">
        <v>79</v>
      </c>
      <c r="AY95" s="174" t="s">
        <v>139</v>
      </c>
      <c r="BK95" s="176">
        <f>SUM(BK96:BK125)</f>
        <v>0</v>
      </c>
    </row>
    <row r="96" spans="1:65" s="2" customFormat="1" ht="33" customHeight="1">
      <c r="A96" s="35"/>
      <c r="B96" s="36"/>
      <c r="C96" s="179" t="s">
        <v>79</v>
      </c>
      <c r="D96" s="179" t="s">
        <v>141</v>
      </c>
      <c r="E96" s="180" t="s">
        <v>331</v>
      </c>
      <c r="F96" s="181" t="s">
        <v>332</v>
      </c>
      <c r="G96" s="182" t="s">
        <v>174</v>
      </c>
      <c r="H96" s="183">
        <v>209.33</v>
      </c>
      <c r="I96" s="184"/>
      <c r="J96" s="185">
        <f>ROUND(I96*H96,2)</f>
        <v>0</v>
      </c>
      <c r="K96" s="181" t="s">
        <v>145</v>
      </c>
      <c r="L96" s="40"/>
      <c r="M96" s="186" t="s">
        <v>19</v>
      </c>
      <c r="N96" s="187" t="s">
        <v>43</v>
      </c>
      <c r="O96" s="65"/>
      <c r="P96" s="188">
        <f>O96*H96</f>
        <v>0</v>
      </c>
      <c r="Q96" s="188">
        <v>0</v>
      </c>
      <c r="R96" s="188">
        <f>Q96*H96</f>
        <v>0</v>
      </c>
      <c r="S96" s="188">
        <v>0</v>
      </c>
      <c r="T96" s="189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0" t="s">
        <v>146</v>
      </c>
      <c r="AT96" s="190" t="s">
        <v>141</v>
      </c>
      <c r="AU96" s="190" t="s">
        <v>81</v>
      </c>
      <c r="AY96" s="18" t="s">
        <v>139</v>
      </c>
      <c r="BE96" s="191">
        <f>IF(N96="základní",J96,0)</f>
        <v>0</v>
      </c>
      <c r="BF96" s="191">
        <f>IF(N96="snížená",J96,0)</f>
        <v>0</v>
      </c>
      <c r="BG96" s="191">
        <f>IF(N96="zákl. přenesená",J96,0)</f>
        <v>0</v>
      </c>
      <c r="BH96" s="191">
        <f>IF(N96="sníž. přenesená",J96,0)</f>
        <v>0</v>
      </c>
      <c r="BI96" s="191">
        <f>IF(N96="nulová",J96,0)</f>
        <v>0</v>
      </c>
      <c r="BJ96" s="18" t="s">
        <v>79</v>
      </c>
      <c r="BK96" s="191">
        <f>ROUND(I96*H96,2)</f>
        <v>0</v>
      </c>
      <c r="BL96" s="18" t="s">
        <v>146</v>
      </c>
      <c r="BM96" s="190" t="s">
        <v>333</v>
      </c>
    </row>
    <row r="97" spans="1:65" s="2" customFormat="1" ht="11.25">
      <c r="A97" s="35"/>
      <c r="B97" s="36"/>
      <c r="C97" s="37"/>
      <c r="D97" s="192" t="s">
        <v>148</v>
      </c>
      <c r="E97" s="37"/>
      <c r="F97" s="193" t="s">
        <v>334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148</v>
      </c>
      <c r="AU97" s="18" t="s">
        <v>81</v>
      </c>
    </row>
    <row r="98" spans="1:65" s="13" customFormat="1" ht="11.25">
      <c r="B98" s="197"/>
      <c r="C98" s="198"/>
      <c r="D98" s="199" t="s">
        <v>150</v>
      </c>
      <c r="E98" s="200" t="s">
        <v>19</v>
      </c>
      <c r="F98" s="201" t="s">
        <v>335</v>
      </c>
      <c r="G98" s="198"/>
      <c r="H98" s="200" t="s">
        <v>19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150</v>
      </c>
      <c r="AU98" s="207" t="s">
        <v>81</v>
      </c>
      <c r="AV98" s="13" t="s">
        <v>79</v>
      </c>
      <c r="AW98" s="13" t="s">
        <v>33</v>
      </c>
      <c r="AX98" s="13" t="s">
        <v>72</v>
      </c>
      <c r="AY98" s="207" t="s">
        <v>139</v>
      </c>
    </row>
    <row r="99" spans="1:65" s="14" customFormat="1" ht="11.25">
      <c r="B99" s="208"/>
      <c r="C99" s="209"/>
      <c r="D99" s="199" t="s">
        <v>150</v>
      </c>
      <c r="E99" s="210" t="s">
        <v>19</v>
      </c>
      <c r="F99" s="211" t="s">
        <v>336</v>
      </c>
      <c r="G99" s="209"/>
      <c r="H99" s="212">
        <v>62.2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150</v>
      </c>
      <c r="AU99" s="218" t="s">
        <v>81</v>
      </c>
      <c r="AV99" s="14" t="s">
        <v>81</v>
      </c>
      <c r="AW99" s="14" t="s">
        <v>33</v>
      </c>
      <c r="AX99" s="14" t="s">
        <v>72</v>
      </c>
      <c r="AY99" s="218" t="s">
        <v>139</v>
      </c>
    </row>
    <row r="100" spans="1:65" s="13" customFormat="1" ht="11.25">
      <c r="B100" s="197"/>
      <c r="C100" s="198"/>
      <c r="D100" s="199" t="s">
        <v>150</v>
      </c>
      <c r="E100" s="200" t="s">
        <v>19</v>
      </c>
      <c r="F100" s="201" t="s">
        <v>337</v>
      </c>
      <c r="G100" s="198"/>
      <c r="H100" s="200" t="s">
        <v>19</v>
      </c>
      <c r="I100" s="202"/>
      <c r="J100" s="198"/>
      <c r="K100" s="198"/>
      <c r="L100" s="203"/>
      <c r="M100" s="204"/>
      <c r="N100" s="205"/>
      <c r="O100" s="205"/>
      <c r="P100" s="205"/>
      <c r="Q100" s="205"/>
      <c r="R100" s="205"/>
      <c r="S100" s="205"/>
      <c r="T100" s="206"/>
      <c r="AT100" s="207" t="s">
        <v>150</v>
      </c>
      <c r="AU100" s="207" t="s">
        <v>81</v>
      </c>
      <c r="AV100" s="13" t="s">
        <v>79</v>
      </c>
      <c r="AW100" s="13" t="s">
        <v>33</v>
      </c>
      <c r="AX100" s="13" t="s">
        <v>72</v>
      </c>
      <c r="AY100" s="207" t="s">
        <v>139</v>
      </c>
    </row>
    <row r="101" spans="1:65" s="14" customFormat="1" ht="11.25">
      <c r="B101" s="208"/>
      <c r="C101" s="209"/>
      <c r="D101" s="199" t="s">
        <v>150</v>
      </c>
      <c r="E101" s="210" t="s">
        <v>19</v>
      </c>
      <c r="F101" s="211" t="s">
        <v>338</v>
      </c>
      <c r="G101" s="209"/>
      <c r="H101" s="212">
        <v>147.13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150</v>
      </c>
      <c r="AU101" s="218" t="s">
        <v>81</v>
      </c>
      <c r="AV101" s="14" t="s">
        <v>81</v>
      </c>
      <c r="AW101" s="14" t="s">
        <v>33</v>
      </c>
      <c r="AX101" s="14" t="s">
        <v>72</v>
      </c>
      <c r="AY101" s="218" t="s">
        <v>139</v>
      </c>
    </row>
    <row r="102" spans="1:65" s="2" customFormat="1" ht="44.25" customHeight="1">
      <c r="A102" s="35"/>
      <c r="B102" s="36"/>
      <c r="C102" s="179" t="s">
        <v>81</v>
      </c>
      <c r="D102" s="179" t="s">
        <v>141</v>
      </c>
      <c r="E102" s="180" t="s">
        <v>339</v>
      </c>
      <c r="F102" s="181" t="s">
        <v>340</v>
      </c>
      <c r="G102" s="182" t="s">
        <v>174</v>
      </c>
      <c r="H102" s="183">
        <v>7.5149999999999997</v>
      </c>
      <c r="I102" s="184"/>
      <c r="J102" s="185">
        <f>ROUND(I102*H102,2)</f>
        <v>0</v>
      </c>
      <c r="K102" s="181" t="s">
        <v>145</v>
      </c>
      <c r="L102" s="40"/>
      <c r="M102" s="186" t="s">
        <v>19</v>
      </c>
      <c r="N102" s="187" t="s">
        <v>43</v>
      </c>
      <c r="O102" s="65"/>
      <c r="P102" s="188">
        <f>O102*H102</f>
        <v>0</v>
      </c>
      <c r="Q102" s="188">
        <v>0</v>
      </c>
      <c r="R102" s="188">
        <f>Q102*H102</f>
        <v>0</v>
      </c>
      <c r="S102" s="188">
        <v>0</v>
      </c>
      <c r="T102" s="189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0" t="s">
        <v>146</v>
      </c>
      <c r="AT102" s="190" t="s">
        <v>141</v>
      </c>
      <c r="AU102" s="190" t="s">
        <v>81</v>
      </c>
      <c r="AY102" s="18" t="s">
        <v>139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8" t="s">
        <v>79</v>
      </c>
      <c r="BK102" s="191">
        <f>ROUND(I102*H102,2)</f>
        <v>0</v>
      </c>
      <c r="BL102" s="18" t="s">
        <v>146</v>
      </c>
      <c r="BM102" s="190" t="s">
        <v>341</v>
      </c>
    </row>
    <row r="103" spans="1:65" s="2" customFormat="1" ht="11.25">
      <c r="A103" s="35"/>
      <c r="B103" s="36"/>
      <c r="C103" s="37"/>
      <c r="D103" s="192" t="s">
        <v>148</v>
      </c>
      <c r="E103" s="37"/>
      <c r="F103" s="193" t="s">
        <v>342</v>
      </c>
      <c r="G103" s="37"/>
      <c r="H103" s="37"/>
      <c r="I103" s="194"/>
      <c r="J103" s="37"/>
      <c r="K103" s="37"/>
      <c r="L103" s="40"/>
      <c r="M103" s="195"/>
      <c r="N103" s="196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148</v>
      </c>
      <c r="AU103" s="18" t="s">
        <v>81</v>
      </c>
    </row>
    <row r="104" spans="1:65" s="13" customFormat="1" ht="11.25">
      <c r="B104" s="197"/>
      <c r="C104" s="198"/>
      <c r="D104" s="199" t="s">
        <v>150</v>
      </c>
      <c r="E104" s="200" t="s">
        <v>19</v>
      </c>
      <c r="F104" s="201" t="s">
        <v>279</v>
      </c>
      <c r="G104" s="198"/>
      <c r="H104" s="200" t="s">
        <v>19</v>
      </c>
      <c r="I104" s="202"/>
      <c r="J104" s="198"/>
      <c r="K104" s="198"/>
      <c r="L104" s="203"/>
      <c r="M104" s="204"/>
      <c r="N104" s="205"/>
      <c r="O104" s="205"/>
      <c r="P104" s="205"/>
      <c r="Q104" s="205"/>
      <c r="R104" s="205"/>
      <c r="S104" s="205"/>
      <c r="T104" s="206"/>
      <c r="AT104" s="207" t="s">
        <v>150</v>
      </c>
      <c r="AU104" s="207" t="s">
        <v>81</v>
      </c>
      <c r="AV104" s="13" t="s">
        <v>79</v>
      </c>
      <c r="AW104" s="13" t="s">
        <v>33</v>
      </c>
      <c r="AX104" s="13" t="s">
        <v>72</v>
      </c>
      <c r="AY104" s="207" t="s">
        <v>139</v>
      </c>
    </row>
    <row r="105" spans="1:65" s="14" customFormat="1" ht="11.25">
      <c r="B105" s="208"/>
      <c r="C105" s="209"/>
      <c r="D105" s="199" t="s">
        <v>150</v>
      </c>
      <c r="E105" s="210" t="s">
        <v>19</v>
      </c>
      <c r="F105" s="211" t="s">
        <v>343</v>
      </c>
      <c r="G105" s="209"/>
      <c r="H105" s="212">
        <v>6.0750000000000002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150</v>
      </c>
      <c r="AU105" s="218" t="s">
        <v>81</v>
      </c>
      <c r="AV105" s="14" t="s">
        <v>81</v>
      </c>
      <c r="AW105" s="14" t="s">
        <v>33</v>
      </c>
      <c r="AX105" s="14" t="s">
        <v>72</v>
      </c>
      <c r="AY105" s="218" t="s">
        <v>139</v>
      </c>
    </row>
    <row r="106" spans="1:65" s="13" customFormat="1" ht="11.25">
      <c r="B106" s="197"/>
      <c r="C106" s="198"/>
      <c r="D106" s="199" t="s">
        <v>150</v>
      </c>
      <c r="E106" s="200" t="s">
        <v>19</v>
      </c>
      <c r="F106" s="201" t="s">
        <v>272</v>
      </c>
      <c r="G106" s="198"/>
      <c r="H106" s="200" t="s">
        <v>19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150</v>
      </c>
      <c r="AU106" s="207" t="s">
        <v>81</v>
      </c>
      <c r="AV106" s="13" t="s">
        <v>79</v>
      </c>
      <c r="AW106" s="13" t="s">
        <v>33</v>
      </c>
      <c r="AX106" s="13" t="s">
        <v>72</v>
      </c>
      <c r="AY106" s="207" t="s">
        <v>139</v>
      </c>
    </row>
    <row r="107" spans="1:65" s="14" customFormat="1" ht="11.25">
      <c r="B107" s="208"/>
      <c r="C107" s="209"/>
      <c r="D107" s="199" t="s">
        <v>150</v>
      </c>
      <c r="E107" s="210" t="s">
        <v>19</v>
      </c>
      <c r="F107" s="211" t="s">
        <v>344</v>
      </c>
      <c r="G107" s="209"/>
      <c r="H107" s="212">
        <v>1.44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150</v>
      </c>
      <c r="AU107" s="218" t="s">
        <v>81</v>
      </c>
      <c r="AV107" s="14" t="s">
        <v>81</v>
      </c>
      <c r="AW107" s="14" t="s">
        <v>33</v>
      </c>
      <c r="AX107" s="14" t="s">
        <v>72</v>
      </c>
      <c r="AY107" s="218" t="s">
        <v>139</v>
      </c>
    </row>
    <row r="108" spans="1:65" s="2" customFormat="1" ht="49.15" customHeight="1">
      <c r="A108" s="35"/>
      <c r="B108" s="36"/>
      <c r="C108" s="179" t="s">
        <v>163</v>
      </c>
      <c r="D108" s="179" t="s">
        <v>141</v>
      </c>
      <c r="E108" s="180" t="s">
        <v>345</v>
      </c>
      <c r="F108" s="181" t="s">
        <v>346</v>
      </c>
      <c r="G108" s="182" t="s">
        <v>174</v>
      </c>
      <c r="H108" s="183">
        <v>86.45</v>
      </c>
      <c r="I108" s="184"/>
      <c r="J108" s="185">
        <f>ROUND(I108*H108,2)</f>
        <v>0</v>
      </c>
      <c r="K108" s="181" t="s">
        <v>145</v>
      </c>
      <c r="L108" s="40"/>
      <c r="M108" s="186" t="s">
        <v>19</v>
      </c>
      <c r="N108" s="187" t="s">
        <v>43</v>
      </c>
      <c r="O108" s="65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0" t="s">
        <v>146</v>
      </c>
      <c r="AT108" s="190" t="s">
        <v>141</v>
      </c>
      <c r="AU108" s="190" t="s">
        <v>81</v>
      </c>
      <c r="AY108" s="18" t="s">
        <v>139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8" t="s">
        <v>79</v>
      </c>
      <c r="BK108" s="191">
        <f>ROUND(I108*H108,2)</f>
        <v>0</v>
      </c>
      <c r="BL108" s="18" t="s">
        <v>146</v>
      </c>
      <c r="BM108" s="190" t="s">
        <v>347</v>
      </c>
    </row>
    <row r="109" spans="1:65" s="2" customFormat="1" ht="11.25">
      <c r="A109" s="35"/>
      <c r="B109" s="36"/>
      <c r="C109" s="37"/>
      <c r="D109" s="192" t="s">
        <v>148</v>
      </c>
      <c r="E109" s="37"/>
      <c r="F109" s="193" t="s">
        <v>348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148</v>
      </c>
      <c r="AU109" s="18" t="s">
        <v>81</v>
      </c>
    </row>
    <row r="110" spans="1:65" s="13" customFormat="1" ht="11.25">
      <c r="B110" s="197"/>
      <c r="C110" s="198"/>
      <c r="D110" s="199" t="s">
        <v>150</v>
      </c>
      <c r="E110" s="200" t="s">
        <v>19</v>
      </c>
      <c r="F110" s="201" t="s">
        <v>349</v>
      </c>
      <c r="G110" s="198"/>
      <c r="H110" s="200" t="s">
        <v>19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150</v>
      </c>
      <c r="AU110" s="207" t="s">
        <v>81</v>
      </c>
      <c r="AV110" s="13" t="s">
        <v>79</v>
      </c>
      <c r="AW110" s="13" t="s">
        <v>33</v>
      </c>
      <c r="AX110" s="13" t="s">
        <v>72</v>
      </c>
      <c r="AY110" s="207" t="s">
        <v>139</v>
      </c>
    </row>
    <row r="111" spans="1:65" s="14" customFormat="1" ht="11.25">
      <c r="B111" s="208"/>
      <c r="C111" s="209"/>
      <c r="D111" s="199" t="s">
        <v>150</v>
      </c>
      <c r="E111" s="210" t="s">
        <v>19</v>
      </c>
      <c r="F111" s="211" t="s">
        <v>350</v>
      </c>
      <c r="G111" s="209"/>
      <c r="H111" s="212">
        <v>86.45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150</v>
      </c>
      <c r="AU111" s="218" t="s">
        <v>81</v>
      </c>
      <c r="AV111" s="14" t="s">
        <v>81</v>
      </c>
      <c r="AW111" s="14" t="s">
        <v>33</v>
      </c>
      <c r="AX111" s="14" t="s">
        <v>72</v>
      </c>
      <c r="AY111" s="218" t="s">
        <v>139</v>
      </c>
    </row>
    <row r="112" spans="1:65" s="2" customFormat="1" ht="62.65" customHeight="1">
      <c r="A112" s="35"/>
      <c r="B112" s="36"/>
      <c r="C112" s="179" t="s">
        <v>146</v>
      </c>
      <c r="D112" s="179" t="s">
        <v>141</v>
      </c>
      <c r="E112" s="180" t="s">
        <v>180</v>
      </c>
      <c r="F112" s="181" t="s">
        <v>181</v>
      </c>
      <c r="G112" s="182" t="s">
        <v>174</v>
      </c>
      <c r="H112" s="183">
        <v>303.29500000000002</v>
      </c>
      <c r="I112" s="184"/>
      <c r="J112" s="185">
        <f>ROUND(I112*H112,2)</f>
        <v>0</v>
      </c>
      <c r="K112" s="181" t="s">
        <v>145</v>
      </c>
      <c r="L112" s="40"/>
      <c r="M112" s="186" t="s">
        <v>19</v>
      </c>
      <c r="N112" s="187" t="s">
        <v>43</v>
      </c>
      <c r="O112" s="65"/>
      <c r="P112" s="188">
        <f>O112*H112</f>
        <v>0</v>
      </c>
      <c r="Q112" s="188">
        <v>0</v>
      </c>
      <c r="R112" s="188">
        <f>Q112*H112</f>
        <v>0</v>
      </c>
      <c r="S112" s="188">
        <v>0</v>
      </c>
      <c r="T112" s="189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0" t="s">
        <v>146</v>
      </c>
      <c r="AT112" s="190" t="s">
        <v>141</v>
      </c>
      <c r="AU112" s="190" t="s">
        <v>81</v>
      </c>
      <c r="AY112" s="18" t="s">
        <v>139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8" t="s">
        <v>79</v>
      </c>
      <c r="BK112" s="191">
        <f>ROUND(I112*H112,2)</f>
        <v>0</v>
      </c>
      <c r="BL112" s="18" t="s">
        <v>146</v>
      </c>
      <c r="BM112" s="190" t="s">
        <v>351</v>
      </c>
    </row>
    <row r="113" spans="1:65" s="2" customFormat="1" ht="11.25">
      <c r="A113" s="35"/>
      <c r="B113" s="36"/>
      <c r="C113" s="37"/>
      <c r="D113" s="192" t="s">
        <v>148</v>
      </c>
      <c r="E113" s="37"/>
      <c r="F113" s="193" t="s">
        <v>183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148</v>
      </c>
      <c r="AU113" s="18" t="s">
        <v>81</v>
      </c>
    </row>
    <row r="114" spans="1:65" s="13" customFormat="1" ht="11.25">
      <c r="B114" s="197"/>
      <c r="C114" s="198"/>
      <c r="D114" s="199" t="s">
        <v>150</v>
      </c>
      <c r="E114" s="200" t="s">
        <v>19</v>
      </c>
      <c r="F114" s="201" t="s">
        <v>352</v>
      </c>
      <c r="G114" s="198"/>
      <c r="H114" s="200" t="s">
        <v>19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150</v>
      </c>
      <c r="AU114" s="207" t="s">
        <v>81</v>
      </c>
      <c r="AV114" s="13" t="s">
        <v>79</v>
      </c>
      <c r="AW114" s="13" t="s">
        <v>33</v>
      </c>
      <c r="AX114" s="13" t="s">
        <v>72</v>
      </c>
      <c r="AY114" s="207" t="s">
        <v>139</v>
      </c>
    </row>
    <row r="115" spans="1:65" s="14" customFormat="1" ht="11.25">
      <c r="B115" s="208"/>
      <c r="C115" s="209"/>
      <c r="D115" s="199" t="s">
        <v>150</v>
      </c>
      <c r="E115" s="210" t="s">
        <v>19</v>
      </c>
      <c r="F115" s="211" t="s">
        <v>353</v>
      </c>
      <c r="G115" s="209"/>
      <c r="H115" s="212">
        <v>303.29500000000002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150</v>
      </c>
      <c r="AU115" s="218" t="s">
        <v>81</v>
      </c>
      <c r="AV115" s="14" t="s">
        <v>81</v>
      </c>
      <c r="AW115" s="14" t="s">
        <v>33</v>
      </c>
      <c r="AX115" s="14" t="s">
        <v>72</v>
      </c>
      <c r="AY115" s="218" t="s">
        <v>139</v>
      </c>
    </row>
    <row r="116" spans="1:65" s="2" customFormat="1" ht="66.75" customHeight="1">
      <c r="A116" s="35"/>
      <c r="B116" s="36"/>
      <c r="C116" s="179" t="s">
        <v>171</v>
      </c>
      <c r="D116" s="179" t="s">
        <v>141</v>
      </c>
      <c r="E116" s="180" t="s">
        <v>187</v>
      </c>
      <c r="F116" s="181" t="s">
        <v>188</v>
      </c>
      <c r="G116" s="182" t="s">
        <v>174</v>
      </c>
      <c r="H116" s="183">
        <v>3336.2449999999999</v>
      </c>
      <c r="I116" s="184"/>
      <c r="J116" s="185">
        <f>ROUND(I116*H116,2)</f>
        <v>0</v>
      </c>
      <c r="K116" s="181" t="s">
        <v>145</v>
      </c>
      <c r="L116" s="40"/>
      <c r="M116" s="186" t="s">
        <v>19</v>
      </c>
      <c r="N116" s="187" t="s">
        <v>43</v>
      </c>
      <c r="O116" s="65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0" t="s">
        <v>146</v>
      </c>
      <c r="AT116" s="190" t="s">
        <v>141</v>
      </c>
      <c r="AU116" s="190" t="s">
        <v>81</v>
      </c>
      <c r="AY116" s="18" t="s">
        <v>139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8" t="s">
        <v>79</v>
      </c>
      <c r="BK116" s="191">
        <f>ROUND(I116*H116,2)</f>
        <v>0</v>
      </c>
      <c r="BL116" s="18" t="s">
        <v>146</v>
      </c>
      <c r="BM116" s="190" t="s">
        <v>354</v>
      </c>
    </row>
    <row r="117" spans="1:65" s="2" customFormat="1" ht="11.25">
      <c r="A117" s="35"/>
      <c r="B117" s="36"/>
      <c r="C117" s="37"/>
      <c r="D117" s="192" t="s">
        <v>148</v>
      </c>
      <c r="E117" s="37"/>
      <c r="F117" s="193" t="s">
        <v>190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148</v>
      </c>
      <c r="AU117" s="18" t="s">
        <v>81</v>
      </c>
    </row>
    <row r="118" spans="1:65" s="14" customFormat="1" ht="11.25">
      <c r="B118" s="208"/>
      <c r="C118" s="209"/>
      <c r="D118" s="199" t="s">
        <v>150</v>
      </c>
      <c r="E118" s="210" t="s">
        <v>19</v>
      </c>
      <c r="F118" s="211" t="s">
        <v>355</v>
      </c>
      <c r="G118" s="209"/>
      <c r="H118" s="212">
        <v>303.29500000000002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150</v>
      </c>
      <c r="AU118" s="218" t="s">
        <v>81</v>
      </c>
      <c r="AV118" s="14" t="s">
        <v>81</v>
      </c>
      <c r="AW118" s="14" t="s">
        <v>33</v>
      </c>
      <c r="AX118" s="14" t="s">
        <v>72</v>
      </c>
      <c r="AY118" s="218" t="s">
        <v>139</v>
      </c>
    </row>
    <row r="119" spans="1:65" s="14" customFormat="1" ht="11.25">
      <c r="B119" s="208"/>
      <c r="C119" s="209"/>
      <c r="D119" s="199" t="s">
        <v>150</v>
      </c>
      <c r="E119" s="209"/>
      <c r="F119" s="211" t="s">
        <v>356</v>
      </c>
      <c r="G119" s="209"/>
      <c r="H119" s="212">
        <v>3336.2449999999999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150</v>
      </c>
      <c r="AU119" s="218" t="s">
        <v>81</v>
      </c>
      <c r="AV119" s="14" t="s">
        <v>81</v>
      </c>
      <c r="AW119" s="14" t="s">
        <v>4</v>
      </c>
      <c r="AX119" s="14" t="s">
        <v>79</v>
      </c>
      <c r="AY119" s="218" t="s">
        <v>139</v>
      </c>
    </row>
    <row r="120" spans="1:65" s="2" customFormat="1" ht="44.25" customHeight="1">
      <c r="A120" s="35"/>
      <c r="B120" s="36"/>
      <c r="C120" s="179" t="s">
        <v>179</v>
      </c>
      <c r="D120" s="179" t="s">
        <v>141</v>
      </c>
      <c r="E120" s="180" t="s">
        <v>193</v>
      </c>
      <c r="F120" s="181" t="s">
        <v>194</v>
      </c>
      <c r="G120" s="182" t="s">
        <v>195</v>
      </c>
      <c r="H120" s="183">
        <v>561.096</v>
      </c>
      <c r="I120" s="184"/>
      <c r="J120" s="185">
        <f>ROUND(I120*H120,2)</f>
        <v>0</v>
      </c>
      <c r="K120" s="181" t="s">
        <v>145</v>
      </c>
      <c r="L120" s="40"/>
      <c r="M120" s="186" t="s">
        <v>19</v>
      </c>
      <c r="N120" s="187" t="s">
        <v>43</v>
      </c>
      <c r="O120" s="65"/>
      <c r="P120" s="188">
        <f>O120*H120</f>
        <v>0</v>
      </c>
      <c r="Q120" s="188">
        <v>0</v>
      </c>
      <c r="R120" s="188">
        <f>Q120*H120</f>
        <v>0</v>
      </c>
      <c r="S120" s="188">
        <v>0</v>
      </c>
      <c r="T120" s="18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0" t="s">
        <v>146</v>
      </c>
      <c r="AT120" s="190" t="s">
        <v>141</v>
      </c>
      <c r="AU120" s="190" t="s">
        <v>81</v>
      </c>
      <c r="AY120" s="18" t="s">
        <v>139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8" t="s">
        <v>79</v>
      </c>
      <c r="BK120" s="191">
        <f>ROUND(I120*H120,2)</f>
        <v>0</v>
      </c>
      <c r="BL120" s="18" t="s">
        <v>146</v>
      </c>
      <c r="BM120" s="190" t="s">
        <v>357</v>
      </c>
    </row>
    <row r="121" spans="1:65" s="2" customFormat="1" ht="11.25">
      <c r="A121" s="35"/>
      <c r="B121" s="36"/>
      <c r="C121" s="37"/>
      <c r="D121" s="192" t="s">
        <v>148</v>
      </c>
      <c r="E121" s="37"/>
      <c r="F121" s="193" t="s">
        <v>197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148</v>
      </c>
      <c r="AU121" s="18" t="s">
        <v>81</v>
      </c>
    </row>
    <row r="122" spans="1:65" s="14" customFormat="1" ht="11.25">
      <c r="B122" s="208"/>
      <c r="C122" s="209"/>
      <c r="D122" s="199" t="s">
        <v>150</v>
      </c>
      <c r="E122" s="210" t="s">
        <v>19</v>
      </c>
      <c r="F122" s="211" t="s">
        <v>358</v>
      </c>
      <c r="G122" s="209"/>
      <c r="H122" s="212">
        <v>561.096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150</v>
      </c>
      <c r="AU122" s="218" t="s">
        <v>81</v>
      </c>
      <c r="AV122" s="14" t="s">
        <v>81</v>
      </c>
      <c r="AW122" s="14" t="s">
        <v>33</v>
      </c>
      <c r="AX122" s="14" t="s">
        <v>72</v>
      </c>
      <c r="AY122" s="218" t="s">
        <v>139</v>
      </c>
    </row>
    <row r="123" spans="1:65" s="2" customFormat="1" ht="24.2" customHeight="1">
      <c r="A123" s="35"/>
      <c r="B123" s="36"/>
      <c r="C123" s="179" t="s">
        <v>186</v>
      </c>
      <c r="D123" s="179" t="s">
        <v>141</v>
      </c>
      <c r="E123" s="180" t="s">
        <v>359</v>
      </c>
      <c r="F123" s="181" t="s">
        <v>360</v>
      </c>
      <c r="G123" s="182" t="s">
        <v>144</v>
      </c>
      <c r="H123" s="183">
        <v>12076.12</v>
      </c>
      <c r="I123" s="184"/>
      <c r="J123" s="185">
        <f>ROUND(I123*H123,2)</f>
        <v>0</v>
      </c>
      <c r="K123" s="181" t="s">
        <v>145</v>
      </c>
      <c r="L123" s="40"/>
      <c r="M123" s="186" t="s">
        <v>19</v>
      </c>
      <c r="N123" s="187" t="s">
        <v>43</v>
      </c>
      <c r="O123" s="65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0" t="s">
        <v>146</v>
      </c>
      <c r="AT123" s="190" t="s">
        <v>141</v>
      </c>
      <c r="AU123" s="190" t="s">
        <v>81</v>
      </c>
      <c r="AY123" s="18" t="s">
        <v>139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79</v>
      </c>
      <c r="BK123" s="191">
        <f>ROUND(I123*H123,2)</f>
        <v>0</v>
      </c>
      <c r="BL123" s="18" t="s">
        <v>146</v>
      </c>
      <c r="BM123" s="190" t="s">
        <v>361</v>
      </c>
    </row>
    <row r="124" spans="1:65" s="2" customFormat="1" ht="11.25">
      <c r="A124" s="35"/>
      <c r="B124" s="36"/>
      <c r="C124" s="37"/>
      <c r="D124" s="192" t="s">
        <v>148</v>
      </c>
      <c r="E124" s="37"/>
      <c r="F124" s="193" t="s">
        <v>362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148</v>
      </c>
      <c r="AU124" s="18" t="s">
        <v>81</v>
      </c>
    </row>
    <row r="125" spans="1:65" s="14" customFormat="1" ht="11.25">
      <c r="B125" s="208"/>
      <c r="C125" s="209"/>
      <c r="D125" s="199" t="s">
        <v>150</v>
      </c>
      <c r="E125" s="210" t="s">
        <v>19</v>
      </c>
      <c r="F125" s="211" t="s">
        <v>363</v>
      </c>
      <c r="G125" s="209"/>
      <c r="H125" s="212">
        <v>12076.12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150</v>
      </c>
      <c r="AU125" s="218" t="s">
        <v>81</v>
      </c>
      <c r="AV125" s="14" t="s">
        <v>81</v>
      </c>
      <c r="AW125" s="14" t="s">
        <v>33</v>
      </c>
      <c r="AX125" s="14" t="s">
        <v>72</v>
      </c>
      <c r="AY125" s="218" t="s">
        <v>139</v>
      </c>
    </row>
    <row r="126" spans="1:65" s="12" customFormat="1" ht="22.9" customHeight="1">
      <c r="B126" s="163"/>
      <c r="C126" s="164"/>
      <c r="D126" s="165" t="s">
        <v>71</v>
      </c>
      <c r="E126" s="177" t="s">
        <v>261</v>
      </c>
      <c r="F126" s="177" t="s">
        <v>364</v>
      </c>
      <c r="G126" s="164"/>
      <c r="H126" s="164"/>
      <c r="I126" s="167"/>
      <c r="J126" s="178">
        <f>BK126</f>
        <v>0</v>
      </c>
      <c r="K126" s="164"/>
      <c r="L126" s="169"/>
      <c r="M126" s="170"/>
      <c r="N126" s="171"/>
      <c r="O126" s="171"/>
      <c r="P126" s="172">
        <f>SUM(P127:P136)</f>
        <v>0</v>
      </c>
      <c r="Q126" s="171"/>
      <c r="R126" s="172">
        <f>SUM(R127:R136)</f>
        <v>0.14322900000000002</v>
      </c>
      <c r="S126" s="171"/>
      <c r="T126" s="173">
        <f>SUM(T127:T136)</f>
        <v>0</v>
      </c>
      <c r="AR126" s="174" t="s">
        <v>79</v>
      </c>
      <c r="AT126" s="175" t="s">
        <v>71</v>
      </c>
      <c r="AU126" s="175" t="s">
        <v>79</v>
      </c>
      <c r="AY126" s="174" t="s">
        <v>139</v>
      </c>
      <c r="BK126" s="176">
        <f>SUM(BK127:BK136)</f>
        <v>0</v>
      </c>
    </row>
    <row r="127" spans="1:65" s="2" customFormat="1" ht="37.9" customHeight="1">
      <c r="A127" s="35"/>
      <c r="B127" s="36"/>
      <c r="C127" s="179" t="s">
        <v>192</v>
      </c>
      <c r="D127" s="179" t="s">
        <v>141</v>
      </c>
      <c r="E127" s="180" t="s">
        <v>365</v>
      </c>
      <c r="F127" s="181" t="s">
        <v>366</v>
      </c>
      <c r="G127" s="182" t="s">
        <v>144</v>
      </c>
      <c r="H127" s="183">
        <v>3580.7350000000001</v>
      </c>
      <c r="I127" s="184"/>
      <c r="J127" s="185">
        <f>ROUND(I127*H127,2)</f>
        <v>0</v>
      </c>
      <c r="K127" s="181" t="s">
        <v>145</v>
      </c>
      <c r="L127" s="40"/>
      <c r="M127" s="186" t="s">
        <v>19</v>
      </c>
      <c r="N127" s="187" t="s">
        <v>43</v>
      </c>
      <c r="O127" s="65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0" t="s">
        <v>146</v>
      </c>
      <c r="AT127" s="190" t="s">
        <v>141</v>
      </c>
      <c r="AU127" s="190" t="s">
        <v>81</v>
      </c>
      <c r="AY127" s="18" t="s">
        <v>139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79</v>
      </c>
      <c r="BK127" s="191">
        <f>ROUND(I127*H127,2)</f>
        <v>0</v>
      </c>
      <c r="BL127" s="18" t="s">
        <v>146</v>
      </c>
      <c r="BM127" s="190" t="s">
        <v>367</v>
      </c>
    </row>
    <row r="128" spans="1:65" s="2" customFormat="1" ht="11.25">
      <c r="A128" s="35"/>
      <c r="B128" s="36"/>
      <c r="C128" s="37"/>
      <c r="D128" s="192" t="s">
        <v>148</v>
      </c>
      <c r="E128" s="37"/>
      <c r="F128" s="193" t="s">
        <v>368</v>
      </c>
      <c r="G128" s="37"/>
      <c r="H128" s="37"/>
      <c r="I128" s="194"/>
      <c r="J128" s="37"/>
      <c r="K128" s="37"/>
      <c r="L128" s="40"/>
      <c r="M128" s="195"/>
      <c r="N128" s="196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148</v>
      </c>
      <c r="AU128" s="18" t="s">
        <v>81</v>
      </c>
    </row>
    <row r="129" spans="1:65" s="2" customFormat="1" ht="16.5" customHeight="1">
      <c r="A129" s="35"/>
      <c r="B129" s="36"/>
      <c r="C129" s="223" t="s">
        <v>199</v>
      </c>
      <c r="D129" s="223" t="s">
        <v>369</v>
      </c>
      <c r="E129" s="224" t="s">
        <v>370</v>
      </c>
      <c r="F129" s="225" t="s">
        <v>371</v>
      </c>
      <c r="G129" s="226" t="s">
        <v>372</v>
      </c>
      <c r="H129" s="227">
        <v>143.22900000000001</v>
      </c>
      <c r="I129" s="228"/>
      <c r="J129" s="229">
        <f>ROUND(I129*H129,2)</f>
        <v>0</v>
      </c>
      <c r="K129" s="225" t="s">
        <v>145</v>
      </c>
      <c r="L129" s="230"/>
      <c r="M129" s="231" t="s">
        <v>19</v>
      </c>
      <c r="N129" s="232" t="s">
        <v>43</v>
      </c>
      <c r="O129" s="65"/>
      <c r="P129" s="188">
        <f>O129*H129</f>
        <v>0</v>
      </c>
      <c r="Q129" s="188">
        <v>1E-3</v>
      </c>
      <c r="R129" s="188">
        <f>Q129*H129</f>
        <v>0.14322900000000002</v>
      </c>
      <c r="S129" s="188">
        <v>0</v>
      </c>
      <c r="T129" s="18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0" t="s">
        <v>192</v>
      </c>
      <c r="AT129" s="190" t="s">
        <v>369</v>
      </c>
      <c r="AU129" s="190" t="s">
        <v>81</v>
      </c>
      <c r="AY129" s="18" t="s">
        <v>139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79</v>
      </c>
      <c r="BK129" s="191">
        <f>ROUND(I129*H129,2)</f>
        <v>0</v>
      </c>
      <c r="BL129" s="18" t="s">
        <v>146</v>
      </c>
      <c r="BM129" s="190" t="s">
        <v>373</v>
      </c>
    </row>
    <row r="130" spans="1:65" s="14" customFormat="1" ht="11.25">
      <c r="B130" s="208"/>
      <c r="C130" s="209"/>
      <c r="D130" s="199" t="s">
        <v>150</v>
      </c>
      <c r="E130" s="210" t="s">
        <v>19</v>
      </c>
      <c r="F130" s="211" t="s">
        <v>374</v>
      </c>
      <c r="G130" s="209"/>
      <c r="H130" s="212">
        <v>143.22900000000001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150</v>
      </c>
      <c r="AU130" s="218" t="s">
        <v>81</v>
      </c>
      <c r="AV130" s="14" t="s">
        <v>81</v>
      </c>
      <c r="AW130" s="14" t="s">
        <v>33</v>
      </c>
      <c r="AX130" s="14" t="s">
        <v>72</v>
      </c>
      <c r="AY130" s="218" t="s">
        <v>139</v>
      </c>
    </row>
    <row r="131" spans="1:65" s="2" customFormat="1" ht="49.15" customHeight="1">
      <c r="A131" s="35"/>
      <c r="B131" s="36"/>
      <c r="C131" s="179" t="s">
        <v>205</v>
      </c>
      <c r="D131" s="179" t="s">
        <v>141</v>
      </c>
      <c r="E131" s="180" t="s">
        <v>375</v>
      </c>
      <c r="F131" s="181" t="s">
        <v>376</v>
      </c>
      <c r="G131" s="182" t="s">
        <v>144</v>
      </c>
      <c r="H131" s="183">
        <v>3580.7350000000001</v>
      </c>
      <c r="I131" s="184"/>
      <c r="J131" s="185">
        <f>ROUND(I131*H131,2)</f>
        <v>0</v>
      </c>
      <c r="K131" s="181" t="s">
        <v>145</v>
      </c>
      <c r="L131" s="40"/>
      <c r="M131" s="186" t="s">
        <v>19</v>
      </c>
      <c r="N131" s="187" t="s">
        <v>43</v>
      </c>
      <c r="O131" s="65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0" t="s">
        <v>146</v>
      </c>
      <c r="AT131" s="190" t="s">
        <v>141</v>
      </c>
      <c r="AU131" s="190" t="s">
        <v>81</v>
      </c>
      <c r="AY131" s="18" t="s">
        <v>139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79</v>
      </c>
      <c r="BK131" s="191">
        <f>ROUND(I131*H131,2)</f>
        <v>0</v>
      </c>
      <c r="BL131" s="18" t="s">
        <v>146</v>
      </c>
      <c r="BM131" s="190" t="s">
        <v>377</v>
      </c>
    </row>
    <row r="132" spans="1:65" s="2" customFormat="1" ht="11.25">
      <c r="A132" s="35"/>
      <c r="B132" s="36"/>
      <c r="C132" s="37"/>
      <c r="D132" s="192" t="s">
        <v>148</v>
      </c>
      <c r="E132" s="37"/>
      <c r="F132" s="193" t="s">
        <v>378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148</v>
      </c>
      <c r="AU132" s="18" t="s">
        <v>81</v>
      </c>
    </row>
    <row r="133" spans="1:65" s="13" customFormat="1" ht="11.25">
      <c r="B133" s="197"/>
      <c r="C133" s="198"/>
      <c r="D133" s="199" t="s">
        <v>150</v>
      </c>
      <c r="E133" s="200" t="s">
        <v>19</v>
      </c>
      <c r="F133" s="201" t="s">
        <v>379</v>
      </c>
      <c r="G133" s="198"/>
      <c r="H133" s="200" t="s">
        <v>19</v>
      </c>
      <c r="I133" s="202"/>
      <c r="J133" s="198"/>
      <c r="K133" s="198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150</v>
      </c>
      <c r="AU133" s="207" t="s">
        <v>81</v>
      </c>
      <c r="AV133" s="13" t="s">
        <v>79</v>
      </c>
      <c r="AW133" s="13" t="s">
        <v>33</v>
      </c>
      <c r="AX133" s="13" t="s">
        <v>72</v>
      </c>
      <c r="AY133" s="207" t="s">
        <v>139</v>
      </c>
    </row>
    <row r="134" spans="1:65" s="14" customFormat="1" ht="11.25">
      <c r="B134" s="208"/>
      <c r="C134" s="209"/>
      <c r="D134" s="199" t="s">
        <v>150</v>
      </c>
      <c r="E134" s="210" t="s">
        <v>19</v>
      </c>
      <c r="F134" s="211" t="s">
        <v>380</v>
      </c>
      <c r="G134" s="209"/>
      <c r="H134" s="212">
        <v>2903.0349999999999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150</v>
      </c>
      <c r="AU134" s="218" t="s">
        <v>81</v>
      </c>
      <c r="AV134" s="14" t="s">
        <v>81</v>
      </c>
      <c r="AW134" s="14" t="s">
        <v>33</v>
      </c>
      <c r="AX134" s="14" t="s">
        <v>72</v>
      </c>
      <c r="AY134" s="218" t="s">
        <v>139</v>
      </c>
    </row>
    <row r="135" spans="1:65" s="14" customFormat="1" ht="33.75">
      <c r="B135" s="208"/>
      <c r="C135" s="209"/>
      <c r="D135" s="199" t="s">
        <v>150</v>
      </c>
      <c r="E135" s="210" t="s">
        <v>19</v>
      </c>
      <c r="F135" s="211" t="s">
        <v>381</v>
      </c>
      <c r="G135" s="209"/>
      <c r="H135" s="212">
        <v>567.79999999999995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150</v>
      </c>
      <c r="AU135" s="218" t="s">
        <v>81</v>
      </c>
      <c r="AV135" s="14" t="s">
        <v>81</v>
      </c>
      <c r="AW135" s="14" t="s">
        <v>33</v>
      </c>
      <c r="AX135" s="14" t="s">
        <v>72</v>
      </c>
      <c r="AY135" s="218" t="s">
        <v>139</v>
      </c>
    </row>
    <row r="136" spans="1:65" s="14" customFormat="1" ht="11.25">
      <c r="B136" s="208"/>
      <c r="C136" s="209"/>
      <c r="D136" s="199" t="s">
        <v>150</v>
      </c>
      <c r="E136" s="210" t="s">
        <v>19</v>
      </c>
      <c r="F136" s="211" t="s">
        <v>382</v>
      </c>
      <c r="G136" s="209"/>
      <c r="H136" s="212">
        <v>109.9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150</v>
      </c>
      <c r="AU136" s="218" t="s">
        <v>81</v>
      </c>
      <c r="AV136" s="14" t="s">
        <v>81</v>
      </c>
      <c r="AW136" s="14" t="s">
        <v>33</v>
      </c>
      <c r="AX136" s="14" t="s">
        <v>72</v>
      </c>
      <c r="AY136" s="218" t="s">
        <v>139</v>
      </c>
    </row>
    <row r="137" spans="1:65" s="12" customFormat="1" ht="22.9" customHeight="1">
      <c r="B137" s="163"/>
      <c r="C137" s="164"/>
      <c r="D137" s="165" t="s">
        <v>71</v>
      </c>
      <c r="E137" s="177" t="s">
        <v>146</v>
      </c>
      <c r="F137" s="177" t="s">
        <v>383</v>
      </c>
      <c r="G137" s="164"/>
      <c r="H137" s="164"/>
      <c r="I137" s="167"/>
      <c r="J137" s="178">
        <f>BK137</f>
        <v>0</v>
      </c>
      <c r="K137" s="164"/>
      <c r="L137" s="169"/>
      <c r="M137" s="170"/>
      <c r="N137" s="171"/>
      <c r="O137" s="171"/>
      <c r="P137" s="172">
        <f>SUM(P138:P162)</f>
        <v>0</v>
      </c>
      <c r="Q137" s="171"/>
      <c r="R137" s="172">
        <f>SUM(R138:R162)</f>
        <v>98.452140499999985</v>
      </c>
      <c r="S137" s="171"/>
      <c r="T137" s="173">
        <f>SUM(T138:T162)</f>
        <v>0</v>
      </c>
      <c r="AR137" s="174" t="s">
        <v>79</v>
      </c>
      <c r="AT137" s="175" t="s">
        <v>71</v>
      </c>
      <c r="AU137" s="175" t="s">
        <v>79</v>
      </c>
      <c r="AY137" s="174" t="s">
        <v>139</v>
      </c>
      <c r="BK137" s="176">
        <f>SUM(BK138:BK162)</f>
        <v>0</v>
      </c>
    </row>
    <row r="138" spans="1:65" s="2" customFormat="1" ht="37.9" customHeight="1">
      <c r="A138" s="35"/>
      <c r="B138" s="36"/>
      <c r="C138" s="179" t="s">
        <v>212</v>
      </c>
      <c r="D138" s="179" t="s">
        <v>141</v>
      </c>
      <c r="E138" s="180" t="s">
        <v>384</v>
      </c>
      <c r="F138" s="181" t="s">
        <v>385</v>
      </c>
      <c r="G138" s="182" t="s">
        <v>144</v>
      </c>
      <c r="H138" s="183">
        <v>165.35</v>
      </c>
      <c r="I138" s="184"/>
      <c r="J138" s="185">
        <f>ROUND(I138*H138,2)</f>
        <v>0</v>
      </c>
      <c r="K138" s="181" t="s">
        <v>145</v>
      </c>
      <c r="L138" s="40"/>
      <c r="M138" s="186" t="s">
        <v>19</v>
      </c>
      <c r="N138" s="187" t="s">
        <v>43</v>
      </c>
      <c r="O138" s="65"/>
      <c r="P138" s="188">
        <f>O138*H138</f>
        <v>0</v>
      </c>
      <c r="Q138" s="188">
        <v>0.18051</v>
      </c>
      <c r="R138" s="188">
        <f>Q138*H138</f>
        <v>29.8473285</v>
      </c>
      <c r="S138" s="188">
        <v>0</v>
      </c>
      <c r="T138" s="18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0" t="s">
        <v>146</v>
      </c>
      <c r="AT138" s="190" t="s">
        <v>141</v>
      </c>
      <c r="AU138" s="190" t="s">
        <v>81</v>
      </c>
      <c r="AY138" s="18" t="s">
        <v>139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8" t="s">
        <v>79</v>
      </c>
      <c r="BK138" s="191">
        <f>ROUND(I138*H138,2)</f>
        <v>0</v>
      </c>
      <c r="BL138" s="18" t="s">
        <v>146</v>
      </c>
      <c r="BM138" s="190" t="s">
        <v>386</v>
      </c>
    </row>
    <row r="139" spans="1:65" s="2" customFormat="1" ht="11.25">
      <c r="A139" s="35"/>
      <c r="B139" s="36"/>
      <c r="C139" s="37"/>
      <c r="D139" s="192" t="s">
        <v>148</v>
      </c>
      <c r="E139" s="37"/>
      <c r="F139" s="193" t="s">
        <v>387</v>
      </c>
      <c r="G139" s="37"/>
      <c r="H139" s="37"/>
      <c r="I139" s="194"/>
      <c r="J139" s="37"/>
      <c r="K139" s="37"/>
      <c r="L139" s="40"/>
      <c r="M139" s="195"/>
      <c r="N139" s="196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148</v>
      </c>
      <c r="AU139" s="18" t="s">
        <v>81</v>
      </c>
    </row>
    <row r="140" spans="1:65" s="13" customFormat="1" ht="11.25">
      <c r="B140" s="197"/>
      <c r="C140" s="198"/>
      <c r="D140" s="199" t="s">
        <v>150</v>
      </c>
      <c r="E140" s="200" t="s">
        <v>19</v>
      </c>
      <c r="F140" s="201" t="s">
        <v>349</v>
      </c>
      <c r="G140" s="198"/>
      <c r="H140" s="200" t="s">
        <v>19</v>
      </c>
      <c r="I140" s="202"/>
      <c r="J140" s="198"/>
      <c r="K140" s="198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150</v>
      </c>
      <c r="AU140" s="207" t="s">
        <v>81</v>
      </c>
      <c r="AV140" s="13" t="s">
        <v>79</v>
      </c>
      <c r="AW140" s="13" t="s">
        <v>33</v>
      </c>
      <c r="AX140" s="13" t="s">
        <v>72</v>
      </c>
      <c r="AY140" s="207" t="s">
        <v>139</v>
      </c>
    </row>
    <row r="141" spans="1:65" s="14" customFormat="1" ht="11.25">
      <c r="B141" s="208"/>
      <c r="C141" s="209"/>
      <c r="D141" s="199" t="s">
        <v>150</v>
      </c>
      <c r="E141" s="210" t="s">
        <v>19</v>
      </c>
      <c r="F141" s="211" t="s">
        <v>388</v>
      </c>
      <c r="G141" s="209"/>
      <c r="H141" s="212">
        <v>160.55000000000001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150</v>
      </c>
      <c r="AU141" s="218" t="s">
        <v>81</v>
      </c>
      <c r="AV141" s="14" t="s">
        <v>81</v>
      </c>
      <c r="AW141" s="14" t="s">
        <v>33</v>
      </c>
      <c r="AX141" s="14" t="s">
        <v>72</v>
      </c>
      <c r="AY141" s="218" t="s">
        <v>139</v>
      </c>
    </row>
    <row r="142" spans="1:65" s="13" customFormat="1" ht="11.25">
      <c r="B142" s="197"/>
      <c r="C142" s="198"/>
      <c r="D142" s="199" t="s">
        <v>150</v>
      </c>
      <c r="E142" s="200" t="s">
        <v>19</v>
      </c>
      <c r="F142" s="201" t="s">
        <v>272</v>
      </c>
      <c r="G142" s="198"/>
      <c r="H142" s="200" t="s">
        <v>19</v>
      </c>
      <c r="I142" s="202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150</v>
      </c>
      <c r="AU142" s="207" t="s">
        <v>81</v>
      </c>
      <c r="AV142" s="13" t="s">
        <v>79</v>
      </c>
      <c r="AW142" s="13" t="s">
        <v>33</v>
      </c>
      <c r="AX142" s="13" t="s">
        <v>72</v>
      </c>
      <c r="AY142" s="207" t="s">
        <v>139</v>
      </c>
    </row>
    <row r="143" spans="1:65" s="14" customFormat="1" ht="11.25">
      <c r="B143" s="208"/>
      <c r="C143" s="209"/>
      <c r="D143" s="199" t="s">
        <v>150</v>
      </c>
      <c r="E143" s="210" t="s">
        <v>19</v>
      </c>
      <c r="F143" s="211" t="s">
        <v>389</v>
      </c>
      <c r="G143" s="209"/>
      <c r="H143" s="212">
        <v>4.8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150</v>
      </c>
      <c r="AU143" s="218" t="s">
        <v>81</v>
      </c>
      <c r="AV143" s="14" t="s">
        <v>81</v>
      </c>
      <c r="AW143" s="14" t="s">
        <v>33</v>
      </c>
      <c r="AX143" s="14" t="s">
        <v>72</v>
      </c>
      <c r="AY143" s="218" t="s">
        <v>139</v>
      </c>
    </row>
    <row r="144" spans="1:65" s="2" customFormat="1" ht="44.25" customHeight="1">
      <c r="A144" s="35"/>
      <c r="B144" s="36"/>
      <c r="C144" s="179" t="s">
        <v>8</v>
      </c>
      <c r="D144" s="179" t="s">
        <v>141</v>
      </c>
      <c r="E144" s="180" t="s">
        <v>390</v>
      </c>
      <c r="F144" s="181" t="s">
        <v>391</v>
      </c>
      <c r="G144" s="182" t="s">
        <v>144</v>
      </c>
      <c r="H144" s="183">
        <v>826.75</v>
      </c>
      <c r="I144" s="184"/>
      <c r="J144" s="185">
        <f>ROUND(I144*H144,2)</f>
        <v>0</v>
      </c>
      <c r="K144" s="181" t="s">
        <v>145</v>
      </c>
      <c r="L144" s="40"/>
      <c r="M144" s="186" t="s">
        <v>19</v>
      </c>
      <c r="N144" s="187" t="s">
        <v>43</v>
      </c>
      <c r="O144" s="65"/>
      <c r="P144" s="188">
        <f>O144*H144</f>
        <v>0</v>
      </c>
      <c r="Q144" s="188">
        <v>2.256E-2</v>
      </c>
      <c r="R144" s="188">
        <f>Q144*H144</f>
        <v>18.651479999999999</v>
      </c>
      <c r="S144" s="188">
        <v>0</v>
      </c>
      <c r="T144" s="18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0" t="s">
        <v>146</v>
      </c>
      <c r="AT144" s="190" t="s">
        <v>141</v>
      </c>
      <c r="AU144" s="190" t="s">
        <v>81</v>
      </c>
      <c r="AY144" s="18" t="s">
        <v>139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79</v>
      </c>
      <c r="BK144" s="191">
        <f>ROUND(I144*H144,2)</f>
        <v>0</v>
      </c>
      <c r="BL144" s="18" t="s">
        <v>146</v>
      </c>
      <c r="BM144" s="190" t="s">
        <v>392</v>
      </c>
    </row>
    <row r="145" spans="1:65" s="2" customFormat="1" ht="11.25">
      <c r="A145" s="35"/>
      <c r="B145" s="36"/>
      <c r="C145" s="37"/>
      <c r="D145" s="192" t="s">
        <v>148</v>
      </c>
      <c r="E145" s="37"/>
      <c r="F145" s="193" t="s">
        <v>393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148</v>
      </c>
      <c r="AU145" s="18" t="s">
        <v>81</v>
      </c>
    </row>
    <row r="146" spans="1:65" s="14" customFormat="1" ht="11.25">
      <c r="B146" s="208"/>
      <c r="C146" s="209"/>
      <c r="D146" s="199" t="s">
        <v>150</v>
      </c>
      <c r="E146" s="210" t="s">
        <v>19</v>
      </c>
      <c r="F146" s="211" t="s">
        <v>394</v>
      </c>
      <c r="G146" s="209"/>
      <c r="H146" s="212">
        <v>826.75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150</v>
      </c>
      <c r="AU146" s="218" t="s">
        <v>81</v>
      </c>
      <c r="AV146" s="14" t="s">
        <v>81</v>
      </c>
      <c r="AW146" s="14" t="s">
        <v>33</v>
      </c>
      <c r="AX146" s="14" t="s">
        <v>72</v>
      </c>
      <c r="AY146" s="218" t="s">
        <v>139</v>
      </c>
    </row>
    <row r="147" spans="1:65" s="2" customFormat="1" ht="44.25" customHeight="1">
      <c r="A147" s="35"/>
      <c r="B147" s="36"/>
      <c r="C147" s="179" t="s">
        <v>224</v>
      </c>
      <c r="D147" s="179" t="s">
        <v>141</v>
      </c>
      <c r="E147" s="180" t="s">
        <v>395</v>
      </c>
      <c r="F147" s="181" t="s">
        <v>396</v>
      </c>
      <c r="G147" s="182" t="s">
        <v>144</v>
      </c>
      <c r="H147" s="183">
        <v>189.85</v>
      </c>
      <c r="I147" s="184"/>
      <c r="J147" s="185">
        <f>ROUND(I147*H147,2)</f>
        <v>0</v>
      </c>
      <c r="K147" s="181" t="s">
        <v>145</v>
      </c>
      <c r="L147" s="40"/>
      <c r="M147" s="186" t="s">
        <v>19</v>
      </c>
      <c r="N147" s="187" t="s">
        <v>43</v>
      </c>
      <c r="O147" s="65"/>
      <c r="P147" s="188">
        <f>O147*H147</f>
        <v>0</v>
      </c>
      <c r="Q147" s="188">
        <v>0.16192000000000001</v>
      </c>
      <c r="R147" s="188">
        <f>Q147*H147</f>
        <v>30.740511999999999</v>
      </c>
      <c r="S147" s="188">
        <v>0</v>
      </c>
      <c r="T147" s="18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0" t="s">
        <v>146</v>
      </c>
      <c r="AT147" s="190" t="s">
        <v>141</v>
      </c>
      <c r="AU147" s="190" t="s">
        <v>81</v>
      </c>
      <c r="AY147" s="18" t="s">
        <v>139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79</v>
      </c>
      <c r="BK147" s="191">
        <f>ROUND(I147*H147,2)</f>
        <v>0</v>
      </c>
      <c r="BL147" s="18" t="s">
        <v>146</v>
      </c>
      <c r="BM147" s="190" t="s">
        <v>397</v>
      </c>
    </row>
    <row r="148" spans="1:65" s="2" customFormat="1" ht="11.25">
      <c r="A148" s="35"/>
      <c r="B148" s="36"/>
      <c r="C148" s="37"/>
      <c r="D148" s="192" t="s">
        <v>148</v>
      </c>
      <c r="E148" s="37"/>
      <c r="F148" s="193" t="s">
        <v>398</v>
      </c>
      <c r="G148" s="37"/>
      <c r="H148" s="37"/>
      <c r="I148" s="194"/>
      <c r="J148" s="37"/>
      <c r="K148" s="37"/>
      <c r="L148" s="40"/>
      <c r="M148" s="195"/>
      <c r="N148" s="19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148</v>
      </c>
      <c r="AU148" s="18" t="s">
        <v>81</v>
      </c>
    </row>
    <row r="149" spans="1:65" s="13" customFormat="1" ht="11.25">
      <c r="B149" s="197"/>
      <c r="C149" s="198"/>
      <c r="D149" s="199" t="s">
        <v>150</v>
      </c>
      <c r="E149" s="200" t="s">
        <v>19</v>
      </c>
      <c r="F149" s="201" t="s">
        <v>349</v>
      </c>
      <c r="G149" s="198"/>
      <c r="H149" s="200" t="s">
        <v>19</v>
      </c>
      <c r="I149" s="202"/>
      <c r="J149" s="198"/>
      <c r="K149" s="198"/>
      <c r="L149" s="203"/>
      <c r="M149" s="204"/>
      <c r="N149" s="205"/>
      <c r="O149" s="205"/>
      <c r="P149" s="205"/>
      <c r="Q149" s="205"/>
      <c r="R149" s="205"/>
      <c r="S149" s="205"/>
      <c r="T149" s="206"/>
      <c r="AT149" s="207" t="s">
        <v>150</v>
      </c>
      <c r="AU149" s="207" t="s">
        <v>81</v>
      </c>
      <c r="AV149" s="13" t="s">
        <v>79</v>
      </c>
      <c r="AW149" s="13" t="s">
        <v>33</v>
      </c>
      <c r="AX149" s="13" t="s">
        <v>72</v>
      </c>
      <c r="AY149" s="207" t="s">
        <v>139</v>
      </c>
    </row>
    <row r="150" spans="1:65" s="14" customFormat="1" ht="11.25">
      <c r="B150" s="208"/>
      <c r="C150" s="209"/>
      <c r="D150" s="199" t="s">
        <v>150</v>
      </c>
      <c r="E150" s="210" t="s">
        <v>19</v>
      </c>
      <c r="F150" s="211" t="s">
        <v>399</v>
      </c>
      <c r="G150" s="209"/>
      <c r="H150" s="212">
        <v>172.9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150</v>
      </c>
      <c r="AU150" s="218" t="s">
        <v>81</v>
      </c>
      <c r="AV150" s="14" t="s">
        <v>81</v>
      </c>
      <c r="AW150" s="14" t="s">
        <v>33</v>
      </c>
      <c r="AX150" s="14" t="s">
        <v>72</v>
      </c>
      <c r="AY150" s="218" t="s">
        <v>139</v>
      </c>
    </row>
    <row r="151" spans="1:65" s="13" customFormat="1" ht="11.25">
      <c r="B151" s="197"/>
      <c r="C151" s="198"/>
      <c r="D151" s="199" t="s">
        <v>150</v>
      </c>
      <c r="E151" s="200" t="s">
        <v>19</v>
      </c>
      <c r="F151" s="201" t="s">
        <v>279</v>
      </c>
      <c r="G151" s="198"/>
      <c r="H151" s="200" t="s">
        <v>19</v>
      </c>
      <c r="I151" s="202"/>
      <c r="J151" s="198"/>
      <c r="K151" s="198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150</v>
      </c>
      <c r="AU151" s="207" t="s">
        <v>81</v>
      </c>
      <c r="AV151" s="13" t="s">
        <v>79</v>
      </c>
      <c r="AW151" s="13" t="s">
        <v>33</v>
      </c>
      <c r="AX151" s="13" t="s">
        <v>72</v>
      </c>
      <c r="AY151" s="207" t="s">
        <v>139</v>
      </c>
    </row>
    <row r="152" spans="1:65" s="14" customFormat="1" ht="11.25">
      <c r="B152" s="208"/>
      <c r="C152" s="209"/>
      <c r="D152" s="199" t="s">
        <v>150</v>
      </c>
      <c r="E152" s="210" t="s">
        <v>19</v>
      </c>
      <c r="F152" s="211" t="s">
        <v>400</v>
      </c>
      <c r="G152" s="209"/>
      <c r="H152" s="212">
        <v>12.15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150</v>
      </c>
      <c r="AU152" s="218" t="s">
        <v>81</v>
      </c>
      <c r="AV152" s="14" t="s">
        <v>81</v>
      </c>
      <c r="AW152" s="14" t="s">
        <v>33</v>
      </c>
      <c r="AX152" s="14" t="s">
        <v>72</v>
      </c>
      <c r="AY152" s="218" t="s">
        <v>139</v>
      </c>
    </row>
    <row r="153" spans="1:65" s="13" customFormat="1" ht="11.25">
      <c r="B153" s="197"/>
      <c r="C153" s="198"/>
      <c r="D153" s="199" t="s">
        <v>150</v>
      </c>
      <c r="E153" s="200" t="s">
        <v>19</v>
      </c>
      <c r="F153" s="201" t="s">
        <v>272</v>
      </c>
      <c r="G153" s="198"/>
      <c r="H153" s="200" t="s">
        <v>19</v>
      </c>
      <c r="I153" s="202"/>
      <c r="J153" s="198"/>
      <c r="K153" s="198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150</v>
      </c>
      <c r="AU153" s="207" t="s">
        <v>81</v>
      </c>
      <c r="AV153" s="13" t="s">
        <v>79</v>
      </c>
      <c r="AW153" s="13" t="s">
        <v>33</v>
      </c>
      <c r="AX153" s="13" t="s">
        <v>72</v>
      </c>
      <c r="AY153" s="207" t="s">
        <v>139</v>
      </c>
    </row>
    <row r="154" spans="1:65" s="14" customFormat="1" ht="11.25">
      <c r="B154" s="208"/>
      <c r="C154" s="209"/>
      <c r="D154" s="199" t="s">
        <v>150</v>
      </c>
      <c r="E154" s="210" t="s">
        <v>19</v>
      </c>
      <c r="F154" s="211" t="s">
        <v>389</v>
      </c>
      <c r="G154" s="209"/>
      <c r="H154" s="212">
        <v>4.8</v>
      </c>
      <c r="I154" s="213"/>
      <c r="J154" s="209"/>
      <c r="K154" s="209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150</v>
      </c>
      <c r="AU154" s="218" t="s">
        <v>81</v>
      </c>
      <c r="AV154" s="14" t="s">
        <v>81</v>
      </c>
      <c r="AW154" s="14" t="s">
        <v>33</v>
      </c>
      <c r="AX154" s="14" t="s">
        <v>72</v>
      </c>
      <c r="AY154" s="218" t="s">
        <v>139</v>
      </c>
    </row>
    <row r="155" spans="1:65" s="2" customFormat="1" ht="44.25" customHeight="1">
      <c r="A155" s="35"/>
      <c r="B155" s="36"/>
      <c r="C155" s="179" t="s">
        <v>228</v>
      </c>
      <c r="D155" s="179" t="s">
        <v>141</v>
      </c>
      <c r="E155" s="180" t="s">
        <v>401</v>
      </c>
      <c r="F155" s="181" t="s">
        <v>402</v>
      </c>
      <c r="G155" s="182" t="s">
        <v>144</v>
      </c>
      <c r="H155" s="183">
        <v>949.25</v>
      </c>
      <c r="I155" s="184"/>
      <c r="J155" s="185">
        <f>ROUND(I155*H155,2)</f>
        <v>0</v>
      </c>
      <c r="K155" s="181" t="s">
        <v>145</v>
      </c>
      <c r="L155" s="40"/>
      <c r="M155" s="186" t="s">
        <v>19</v>
      </c>
      <c r="N155" s="187" t="s">
        <v>43</v>
      </c>
      <c r="O155" s="65"/>
      <c r="P155" s="188">
        <f>O155*H155</f>
        <v>0</v>
      </c>
      <c r="Q155" s="188">
        <v>2.0240000000000001E-2</v>
      </c>
      <c r="R155" s="188">
        <f>Q155*H155</f>
        <v>19.212820000000001</v>
      </c>
      <c r="S155" s="188">
        <v>0</v>
      </c>
      <c r="T155" s="18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0" t="s">
        <v>146</v>
      </c>
      <c r="AT155" s="190" t="s">
        <v>141</v>
      </c>
      <c r="AU155" s="190" t="s">
        <v>81</v>
      </c>
      <c r="AY155" s="18" t="s">
        <v>139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79</v>
      </c>
      <c r="BK155" s="191">
        <f>ROUND(I155*H155,2)</f>
        <v>0</v>
      </c>
      <c r="BL155" s="18" t="s">
        <v>146</v>
      </c>
      <c r="BM155" s="190" t="s">
        <v>403</v>
      </c>
    </row>
    <row r="156" spans="1:65" s="2" customFormat="1" ht="11.25">
      <c r="A156" s="35"/>
      <c r="B156" s="36"/>
      <c r="C156" s="37"/>
      <c r="D156" s="192" t="s">
        <v>148</v>
      </c>
      <c r="E156" s="37"/>
      <c r="F156" s="193" t="s">
        <v>404</v>
      </c>
      <c r="G156" s="37"/>
      <c r="H156" s="37"/>
      <c r="I156" s="194"/>
      <c r="J156" s="37"/>
      <c r="K156" s="37"/>
      <c r="L156" s="40"/>
      <c r="M156" s="195"/>
      <c r="N156" s="196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148</v>
      </c>
      <c r="AU156" s="18" t="s">
        <v>81</v>
      </c>
    </row>
    <row r="157" spans="1:65" s="13" customFormat="1" ht="11.25">
      <c r="B157" s="197"/>
      <c r="C157" s="198"/>
      <c r="D157" s="199" t="s">
        <v>150</v>
      </c>
      <c r="E157" s="200" t="s">
        <v>19</v>
      </c>
      <c r="F157" s="201" t="s">
        <v>349</v>
      </c>
      <c r="G157" s="198"/>
      <c r="H157" s="200" t="s">
        <v>19</v>
      </c>
      <c r="I157" s="202"/>
      <c r="J157" s="198"/>
      <c r="K157" s="198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150</v>
      </c>
      <c r="AU157" s="207" t="s">
        <v>81</v>
      </c>
      <c r="AV157" s="13" t="s">
        <v>79</v>
      </c>
      <c r="AW157" s="13" t="s">
        <v>33</v>
      </c>
      <c r="AX157" s="13" t="s">
        <v>72</v>
      </c>
      <c r="AY157" s="207" t="s">
        <v>139</v>
      </c>
    </row>
    <row r="158" spans="1:65" s="14" customFormat="1" ht="11.25">
      <c r="B158" s="208"/>
      <c r="C158" s="209"/>
      <c r="D158" s="199" t="s">
        <v>150</v>
      </c>
      <c r="E158" s="210" t="s">
        <v>19</v>
      </c>
      <c r="F158" s="211" t="s">
        <v>405</v>
      </c>
      <c r="G158" s="209"/>
      <c r="H158" s="212">
        <v>864.5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150</v>
      </c>
      <c r="AU158" s="218" t="s">
        <v>81</v>
      </c>
      <c r="AV158" s="14" t="s">
        <v>81</v>
      </c>
      <c r="AW158" s="14" t="s">
        <v>33</v>
      </c>
      <c r="AX158" s="14" t="s">
        <v>72</v>
      </c>
      <c r="AY158" s="218" t="s">
        <v>139</v>
      </c>
    </row>
    <row r="159" spans="1:65" s="13" customFormat="1" ht="11.25">
      <c r="B159" s="197"/>
      <c r="C159" s="198"/>
      <c r="D159" s="199" t="s">
        <v>150</v>
      </c>
      <c r="E159" s="200" t="s">
        <v>19</v>
      </c>
      <c r="F159" s="201" t="s">
        <v>279</v>
      </c>
      <c r="G159" s="198"/>
      <c r="H159" s="200" t="s">
        <v>19</v>
      </c>
      <c r="I159" s="202"/>
      <c r="J159" s="198"/>
      <c r="K159" s="198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150</v>
      </c>
      <c r="AU159" s="207" t="s">
        <v>81</v>
      </c>
      <c r="AV159" s="13" t="s">
        <v>79</v>
      </c>
      <c r="AW159" s="13" t="s">
        <v>33</v>
      </c>
      <c r="AX159" s="13" t="s">
        <v>72</v>
      </c>
      <c r="AY159" s="207" t="s">
        <v>139</v>
      </c>
    </row>
    <row r="160" spans="1:65" s="14" customFormat="1" ht="11.25">
      <c r="B160" s="208"/>
      <c r="C160" s="209"/>
      <c r="D160" s="199" t="s">
        <v>150</v>
      </c>
      <c r="E160" s="210" t="s">
        <v>19</v>
      </c>
      <c r="F160" s="211" t="s">
        <v>406</v>
      </c>
      <c r="G160" s="209"/>
      <c r="H160" s="212">
        <v>60.75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150</v>
      </c>
      <c r="AU160" s="218" t="s">
        <v>81</v>
      </c>
      <c r="AV160" s="14" t="s">
        <v>81</v>
      </c>
      <c r="AW160" s="14" t="s">
        <v>33</v>
      </c>
      <c r="AX160" s="14" t="s">
        <v>72</v>
      </c>
      <c r="AY160" s="218" t="s">
        <v>139</v>
      </c>
    </row>
    <row r="161" spans="1:65" s="13" customFormat="1" ht="11.25">
      <c r="B161" s="197"/>
      <c r="C161" s="198"/>
      <c r="D161" s="199" t="s">
        <v>150</v>
      </c>
      <c r="E161" s="200" t="s">
        <v>19</v>
      </c>
      <c r="F161" s="201" t="s">
        <v>272</v>
      </c>
      <c r="G161" s="198"/>
      <c r="H161" s="200" t="s">
        <v>19</v>
      </c>
      <c r="I161" s="202"/>
      <c r="J161" s="198"/>
      <c r="K161" s="198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150</v>
      </c>
      <c r="AU161" s="207" t="s">
        <v>81</v>
      </c>
      <c r="AV161" s="13" t="s">
        <v>79</v>
      </c>
      <c r="AW161" s="13" t="s">
        <v>33</v>
      </c>
      <c r="AX161" s="13" t="s">
        <v>72</v>
      </c>
      <c r="AY161" s="207" t="s">
        <v>139</v>
      </c>
    </row>
    <row r="162" spans="1:65" s="14" customFormat="1" ht="11.25">
      <c r="B162" s="208"/>
      <c r="C162" s="209"/>
      <c r="D162" s="199" t="s">
        <v>150</v>
      </c>
      <c r="E162" s="210" t="s">
        <v>19</v>
      </c>
      <c r="F162" s="211" t="s">
        <v>407</v>
      </c>
      <c r="G162" s="209"/>
      <c r="H162" s="212">
        <v>24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150</v>
      </c>
      <c r="AU162" s="218" t="s">
        <v>81</v>
      </c>
      <c r="AV162" s="14" t="s">
        <v>81</v>
      </c>
      <c r="AW162" s="14" t="s">
        <v>33</v>
      </c>
      <c r="AX162" s="14" t="s">
        <v>72</v>
      </c>
      <c r="AY162" s="218" t="s">
        <v>139</v>
      </c>
    </row>
    <row r="163" spans="1:65" s="12" customFormat="1" ht="22.9" customHeight="1">
      <c r="B163" s="163"/>
      <c r="C163" s="164"/>
      <c r="D163" s="165" t="s">
        <v>71</v>
      </c>
      <c r="E163" s="177" t="s">
        <v>171</v>
      </c>
      <c r="F163" s="177" t="s">
        <v>204</v>
      </c>
      <c r="G163" s="164"/>
      <c r="H163" s="164"/>
      <c r="I163" s="167"/>
      <c r="J163" s="178">
        <f>BK163</f>
        <v>0</v>
      </c>
      <c r="K163" s="164"/>
      <c r="L163" s="169"/>
      <c r="M163" s="170"/>
      <c r="N163" s="171"/>
      <c r="O163" s="171"/>
      <c r="P163" s="172">
        <f>SUM(P164:P211)</f>
        <v>0</v>
      </c>
      <c r="Q163" s="171"/>
      <c r="R163" s="172">
        <f>SUM(R164:R211)</f>
        <v>746.04754019999996</v>
      </c>
      <c r="S163" s="171"/>
      <c r="T163" s="173">
        <f>SUM(T164:T211)</f>
        <v>0</v>
      </c>
      <c r="AR163" s="174" t="s">
        <v>79</v>
      </c>
      <c r="AT163" s="175" t="s">
        <v>71</v>
      </c>
      <c r="AU163" s="175" t="s">
        <v>79</v>
      </c>
      <c r="AY163" s="174" t="s">
        <v>139</v>
      </c>
      <c r="BK163" s="176">
        <f>SUM(BK164:BK211)</f>
        <v>0</v>
      </c>
    </row>
    <row r="164" spans="1:65" s="2" customFormat="1" ht="33" customHeight="1">
      <c r="A164" s="35"/>
      <c r="B164" s="36"/>
      <c r="C164" s="179" t="s">
        <v>236</v>
      </c>
      <c r="D164" s="179" t="s">
        <v>141</v>
      </c>
      <c r="E164" s="180" t="s">
        <v>408</v>
      </c>
      <c r="F164" s="181" t="s">
        <v>409</v>
      </c>
      <c r="G164" s="182" t="s">
        <v>144</v>
      </c>
      <c r="H164" s="183">
        <v>294.26</v>
      </c>
      <c r="I164" s="184"/>
      <c r="J164" s="185">
        <f>ROUND(I164*H164,2)</f>
        <v>0</v>
      </c>
      <c r="K164" s="181" t="s">
        <v>145</v>
      </c>
      <c r="L164" s="40"/>
      <c r="M164" s="186" t="s">
        <v>19</v>
      </c>
      <c r="N164" s="187" t="s">
        <v>43</v>
      </c>
      <c r="O164" s="65"/>
      <c r="P164" s="188">
        <f>O164*H164</f>
        <v>0</v>
      </c>
      <c r="Q164" s="188">
        <v>0.46</v>
      </c>
      <c r="R164" s="188">
        <f>Q164*H164</f>
        <v>135.3596</v>
      </c>
      <c r="S164" s="188">
        <v>0</v>
      </c>
      <c r="T164" s="18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0" t="s">
        <v>146</v>
      </c>
      <c r="AT164" s="190" t="s">
        <v>141</v>
      </c>
      <c r="AU164" s="190" t="s">
        <v>81</v>
      </c>
      <c r="AY164" s="18" t="s">
        <v>139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8" t="s">
        <v>79</v>
      </c>
      <c r="BK164" s="191">
        <f>ROUND(I164*H164,2)</f>
        <v>0</v>
      </c>
      <c r="BL164" s="18" t="s">
        <v>146</v>
      </c>
      <c r="BM164" s="190" t="s">
        <v>410</v>
      </c>
    </row>
    <row r="165" spans="1:65" s="2" customFormat="1" ht="11.25">
      <c r="A165" s="35"/>
      <c r="B165" s="36"/>
      <c r="C165" s="37"/>
      <c r="D165" s="192" t="s">
        <v>148</v>
      </c>
      <c r="E165" s="37"/>
      <c r="F165" s="193" t="s">
        <v>411</v>
      </c>
      <c r="G165" s="37"/>
      <c r="H165" s="37"/>
      <c r="I165" s="194"/>
      <c r="J165" s="37"/>
      <c r="K165" s="37"/>
      <c r="L165" s="40"/>
      <c r="M165" s="195"/>
      <c r="N165" s="196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148</v>
      </c>
      <c r="AU165" s="18" t="s">
        <v>81</v>
      </c>
    </row>
    <row r="166" spans="1:65" s="13" customFormat="1" ht="11.25">
      <c r="B166" s="197"/>
      <c r="C166" s="198"/>
      <c r="D166" s="199" t="s">
        <v>150</v>
      </c>
      <c r="E166" s="200" t="s">
        <v>19</v>
      </c>
      <c r="F166" s="201" t="s">
        <v>337</v>
      </c>
      <c r="G166" s="198"/>
      <c r="H166" s="200" t="s">
        <v>19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150</v>
      </c>
      <c r="AU166" s="207" t="s">
        <v>81</v>
      </c>
      <c r="AV166" s="13" t="s">
        <v>79</v>
      </c>
      <c r="AW166" s="13" t="s">
        <v>33</v>
      </c>
      <c r="AX166" s="13" t="s">
        <v>72</v>
      </c>
      <c r="AY166" s="207" t="s">
        <v>139</v>
      </c>
    </row>
    <row r="167" spans="1:65" s="14" customFormat="1" ht="11.25">
      <c r="B167" s="208"/>
      <c r="C167" s="209"/>
      <c r="D167" s="199" t="s">
        <v>150</v>
      </c>
      <c r="E167" s="210" t="s">
        <v>19</v>
      </c>
      <c r="F167" s="211" t="s">
        <v>412</v>
      </c>
      <c r="G167" s="209"/>
      <c r="H167" s="212">
        <v>294.26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150</v>
      </c>
      <c r="AU167" s="218" t="s">
        <v>81</v>
      </c>
      <c r="AV167" s="14" t="s">
        <v>81</v>
      </c>
      <c r="AW167" s="14" t="s">
        <v>33</v>
      </c>
      <c r="AX167" s="14" t="s">
        <v>72</v>
      </c>
      <c r="AY167" s="218" t="s">
        <v>139</v>
      </c>
    </row>
    <row r="168" spans="1:65" s="2" customFormat="1" ht="37.9" customHeight="1">
      <c r="A168" s="35"/>
      <c r="B168" s="36"/>
      <c r="C168" s="179" t="s">
        <v>241</v>
      </c>
      <c r="D168" s="179" t="s">
        <v>141</v>
      </c>
      <c r="E168" s="180" t="s">
        <v>206</v>
      </c>
      <c r="F168" s="181" t="s">
        <v>207</v>
      </c>
      <c r="G168" s="182" t="s">
        <v>144</v>
      </c>
      <c r="H168" s="183">
        <v>294.26</v>
      </c>
      <c r="I168" s="184"/>
      <c r="J168" s="185">
        <f>ROUND(I168*H168,2)</f>
        <v>0</v>
      </c>
      <c r="K168" s="181" t="s">
        <v>145</v>
      </c>
      <c r="L168" s="40"/>
      <c r="M168" s="186" t="s">
        <v>19</v>
      </c>
      <c r="N168" s="187" t="s">
        <v>43</v>
      </c>
      <c r="O168" s="65"/>
      <c r="P168" s="188">
        <f>O168*H168</f>
        <v>0</v>
      </c>
      <c r="Q168" s="188">
        <v>0.57299999999999995</v>
      </c>
      <c r="R168" s="188">
        <f>Q168*H168</f>
        <v>168.61097999999998</v>
      </c>
      <c r="S168" s="188">
        <v>0</v>
      </c>
      <c r="T168" s="18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0" t="s">
        <v>146</v>
      </c>
      <c r="AT168" s="190" t="s">
        <v>141</v>
      </c>
      <c r="AU168" s="190" t="s">
        <v>81</v>
      </c>
      <c r="AY168" s="18" t="s">
        <v>139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79</v>
      </c>
      <c r="BK168" s="191">
        <f>ROUND(I168*H168,2)</f>
        <v>0</v>
      </c>
      <c r="BL168" s="18" t="s">
        <v>146</v>
      </c>
      <c r="BM168" s="190" t="s">
        <v>413</v>
      </c>
    </row>
    <row r="169" spans="1:65" s="2" customFormat="1" ht="11.25">
      <c r="A169" s="35"/>
      <c r="B169" s="36"/>
      <c r="C169" s="37"/>
      <c r="D169" s="192" t="s">
        <v>148</v>
      </c>
      <c r="E169" s="37"/>
      <c r="F169" s="193" t="s">
        <v>209</v>
      </c>
      <c r="G169" s="37"/>
      <c r="H169" s="37"/>
      <c r="I169" s="194"/>
      <c r="J169" s="37"/>
      <c r="K169" s="37"/>
      <c r="L169" s="40"/>
      <c r="M169" s="195"/>
      <c r="N169" s="196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148</v>
      </c>
      <c r="AU169" s="18" t="s">
        <v>81</v>
      </c>
    </row>
    <row r="170" spans="1:65" s="13" customFormat="1" ht="11.25">
      <c r="B170" s="197"/>
      <c r="C170" s="198"/>
      <c r="D170" s="199" t="s">
        <v>150</v>
      </c>
      <c r="E170" s="200" t="s">
        <v>19</v>
      </c>
      <c r="F170" s="201" t="s">
        <v>337</v>
      </c>
      <c r="G170" s="198"/>
      <c r="H170" s="200" t="s">
        <v>19</v>
      </c>
      <c r="I170" s="202"/>
      <c r="J170" s="198"/>
      <c r="K170" s="198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150</v>
      </c>
      <c r="AU170" s="207" t="s">
        <v>81</v>
      </c>
      <c r="AV170" s="13" t="s">
        <v>79</v>
      </c>
      <c r="AW170" s="13" t="s">
        <v>33</v>
      </c>
      <c r="AX170" s="13" t="s">
        <v>72</v>
      </c>
      <c r="AY170" s="207" t="s">
        <v>139</v>
      </c>
    </row>
    <row r="171" spans="1:65" s="14" customFormat="1" ht="11.25">
      <c r="B171" s="208"/>
      <c r="C171" s="209"/>
      <c r="D171" s="199" t="s">
        <v>150</v>
      </c>
      <c r="E171" s="210" t="s">
        <v>19</v>
      </c>
      <c r="F171" s="211" t="s">
        <v>412</v>
      </c>
      <c r="G171" s="209"/>
      <c r="H171" s="212">
        <v>294.26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150</v>
      </c>
      <c r="AU171" s="218" t="s">
        <v>81</v>
      </c>
      <c r="AV171" s="14" t="s">
        <v>81</v>
      </c>
      <c r="AW171" s="14" t="s">
        <v>33</v>
      </c>
      <c r="AX171" s="14" t="s">
        <v>72</v>
      </c>
      <c r="AY171" s="218" t="s">
        <v>139</v>
      </c>
    </row>
    <row r="172" spans="1:65" s="2" customFormat="1" ht="49.15" customHeight="1">
      <c r="A172" s="35"/>
      <c r="B172" s="36"/>
      <c r="C172" s="179" t="s">
        <v>254</v>
      </c>
      <c r="D172" s="179" t="s">
        <v>141</v>
      </c>
      <c r="E172" s="180" t="s">
        <v>414</v>
      </c>
      <c r="F172" s="181" t="s">
        <v>415</v>
      </c>
      <c r="G172" s="182" t="s">
        <v>144</v>
      </c>
      <c r="H172" s="183">
        <v>10181.76</v>
      </c>
      <c r="I172" s="184"/>
      <c r="J172" s="185">
        <f>ROUND(I172*H172,2)</f>
        <v>0</v>
      </c>
      <c r="K172" s="181" t="s">
        <v>145</v>
      </c>
      <c r="L172" s="40"/>
      <c r="M172" s="186" t="s">
        <v>19</v>
      </c>
      <c r="N172" s="187" t="s">
        <v>43</v>
      </c>
      <c r="O172" s="65"/>
      <c r="P172" s="188">
        <f>O172*H172</f>
        <v>0</v>
      </c>
      <c r="Q172" s="188">
        <v>0</v>
      </c>
      <c r="R172" s="188">
        <f>Q172*H172</f>
        <v>0</v>
      </c>
      <c r="S172" s="188">
        <v>0</v>
      </c>
      <c r="T172" s="18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0" t="s">
        <v>146</v>
      </c>
      <c r="AT172" s="190" t="s">
        <v>141</v>
      </c>
      <c r="AU172" s="190" t="s">
        <v>81</v>
      </c>
      <c r="AY172" s="18" t="s">
        <v>139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79</v>
      </c>
      <c r="BK172" s="191">
        <f>ROUND(I172*H172,2)</f>
        <v>0</v>
      </c>
      <c r="BL172" s="18" t="s">
        <v>146</v>
      </c>
      <c r="BM172" s="190" t="s">
        <v>416</v>
      </c>
    </row>
    <row r="173" spans="1:65" s="2" customFormat="1" ht="11.25">
      <c r="A173" s="35"/>
      <c r="B173" s="36"/>
      <c r="C173" s="37"/>
      <c r="D173" s="192" t="s">
        <v>148</v>
      </c>
      <c r="E173" s="37"/>
      <c r="F173" s="193" t="s">
        <v>417</v>
      </c>
      <c r="G173" s="37"/>
      <c r="H173" s="37"/>
      <c r="I173" s="194"/>
      <c r="J173" s="37"/>
      <c r="K173" s="37"/>
      <c r="L173" s="40"/>
      <c r="M173" s="195"/>
      <c r="N173" s="196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148</v>
      </c>
      <c r="AU173" s="18" t="s">
        <v>81</v>
      </c>
    </row>
    <row r="174" spans="1:65" s="13" customFormat="1" ht="11.25">
      <c r="B174" s="197"/>
      <c r="C174" s="198"/>
      <c r="D174" s="199" t="s">
        <v>150</v>
      </c>
      <c r="E174" s="200" t="s">
        <v>19</v>
      </c>
      <c r="F174" s="201" t="s">
        <v>418</v>
      </c>
      <c r="G174" s="198"/>
      <c r="H174" s="200" t="s">
        <v>19</v>
      </c>
      <c r="I174" s="202"/>
      <c r="J174" s="198"/>
      <c r="K174" s="198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150</v>
      </c>
      <c r="AU174" s="207" t="s">
        <v>81</v>
      </c>
      <c r="AV174" s="13" t="s">
        <v>79</v>
      </c>
      <c r="AW174" s="13" t="s">
        <v>33</v>
      </c>
      <c r="AX174" s="13" t="s">
        <v>72</v>
      </c>
      <c r="AY174" s="207" t="s">
        <v>139</v>
      </c>
    </row>
    <row r="175" spans="1:65" s="14" customFormat="1" ht="11.25">
      <c r="B175" s="208"/>
      <c r="C175" s="209"/>
      <c r="D175" s="199" t="s">
        <v>150</v>
      </c>
      <c r="E175" s="210" t="s">
        <v>19</v>
      </c>
      <c r="F175" s="211" t="s">
        <v>260</v>
      </c>
      <c r="G175" s="209"/>
      <c r="H175" s="212">
        <v>9887.5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150</v>
      </c>
      <c r="AU175" s="218" t="s">
        <v>81</v>
      </c>
      <c r="AV175" s="14" t="s">
        <v>81</v>
      </c>
      <c r="AW175" s="14" t="s">
        <v>33</v>
      </c>
      <c r="AX175" s="14" t="s">
        <v>72</v>
      </c>
      <c r="AY175" s="218" t="s">
        <v>139</v>
      </c>
    </row>
    <row r="176" spans="1:65" s="13" customFormat="1" ht="22.5">
      <c r="B176" s="197"/>
      <c r="C176" s="198"/>
      <c r="D176" s="199" t="s">
        <v>150</v>
      </c>
      <c r="E176" s="200" t="s">
        <v>19</v>
      </c>
      <c r="F176" s="201" t="s">
        <v>419</v>
      </c>
      <c r="G176" s="198"/>
      <c r="H176" s="200" t="s">
        <v>19</v>
      </c>
      <c r="I176" s="202"/>
      <c r="J176" s="198"/>
      <c r="K176" s="198"/>
      <c r="L176" s="203"/>
      <c r="M176" s="204"/>
      <c r="N176" s="205"/>
      <c r="O176" s="205"/>
      <c r="P176" s="205"/>
      <c r="Q176" s="205"/>
      <c r="R176" s="205"/>
      <c r="S176" s="205"/>
      <c r="T176" s="206"/>
      <c r="AT176" s="207" t="s">
        <v>150</v>
      </c>
      <c r="AU176" s="207" t="s">
        <v>81</v>
      </c>
      <c r="AV176" s="13" t="s">
        <v>79</v>
      </c>
      <c r="AW176" s="13" t="s">
        <v>33</v>
      </c>
      <c r="AX176" s="13" t="s">
        <v>72</v>
      </c>
      <c r="AY176" s="207" t="s">
        <v>139</v>
      </c>
    </row>
    <row r="177" spans="1:65" s="14" customFormat="1" ht="11.25">
      <c r="B177" s="208"/>
      <c r="C177" s="209"/>
      <c r="D177" s="199" t="s">
        <v>150</v>
      </c>
      <c r="E177" s="210" t="s">
        <v>19</v>
      </c>
      <c r="F177" s="211" t="s">
        <v>412</v>
      </c>
      <c r="G177" s="209"/>
      <c r="H177" s="212">
        <v>294.26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150</v>
      </c>
      <c r="AU177" s="218" t="s">
        <v>81</v>
      </c>
      <c r="AV177" s="14" t="s">
        <v>81</v>
      </c>
      <c r="AW177" s="14" t="s">
        <v>33</v>
      </c>
      <c r="AX177" s="14" t="s">
        <v>72</v>
      </c>
      <c r="AY177" s="218" t="s">
        <v>139</v>
      </c>
    </row>
    <row r="178" spans="1:65" s="2" customFormat="1" ht="66.75" customHeight="1">
      <c r="A178" s="35"/>
      <c r="B178" s="36"/>
      <c r="C178" s="179" t="s">
        <v>261</v>
      </c>
      <c r="D178" s="179" t="s">
        <v>141</v>
      </c>
      <c r="E178" s="180" t="s">
        <v>420</v>
      </c>
      <c r="F178" s="181" t="s">
        <v>421</v>
      </c>
      <c r="G178" s="182" t="s">
        <v>144</v>
      </c>
      <c r="H178" s="183">
        <v>494.375</v>
      </c>
      <c r="I178" s="184"/>
      <c r="J178" s="185">
        <f>ROUND(I178*H178,2)</f>
        <v>0</v>
      </c>
      <c r="K178" s="181" t="s">
        <v>145</v>
      </c>
      <c r="L178" s="40"/>
      <c r="M178" s="186" t="s">
        <v>19</v>
      </c>
      <c r="N178" s="187" t="s">
        <v>43</v>
      </c>
      <c r="O178" s="65"/>
      <c r="P178" s="188">
        <f>O178*H178</f>
        <v>0</v>
      </c>
      <c r="Q178" s="188">
        <v>9.8479999999999998E-2</v>
      </c>
      <c r="R178" s="188">
        <f>Q178*H178</f>
        <v>48.686050000000002</v>
      </c>
      <c r="S178" s="188">
        <v>0</v>
      </c>
      <c r="T178" s="18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0" t="s">
        <v>146</v>
      </c>
      <c r="AT178" s="190" t="s">
        <v>141</v>
      </c>
      <c r="AU178" s="190" t="s">
        <v>81</v>
      </c>
      <c r="AY178" s="18" t="s">
        <v>139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79</v>
      </c>
      <c r="BK178" s="191">
        <f>ROUND(I178*H178,2)</f>
        <v>0</v>
      </c>
      <c r="BL178" s="18" t="s">
        <v>146</v>
      </c>
      <c r="BM178" s="190" t="s">
        <v>422</v>
      </c>
    </row>
    <row r="179" spans="1:65" s="2" customFormat="1" ht="11.25">
      <c r="A179" s="35"/>
      <c r="B179" s="36"/>
      <c r="C179" s="37"/>
      <c r="D179" s="192" t="s">
        <v>148</v>
      </c>
      <c r="E179" s="37"/>
      <c r="F179" s="193" t="s">
        <v>423</v>
      </c>
      <c r="G179" s="37"/>
      <c r="H179" s="37"/>
      <c r="I179" s="194"/>
      <c r="J179" s="37"/>
      <c r="K179" s="37"/>
      <c r="L179" s="40"/>
      <c r="M179" s="195"/>
      <c r="N179" s="196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148</v>
      </c>
      <c r="AU179" s="18" t="s">
        <v>81</v>
      </c>
    </row>
    <row r="180" spans="1:65" s="13" customFormat="1" ht="22.5">
      <c r="B180" s="197"/>
      <c r="C180" s="198"/>
      <c r="D180" s="199" t="s">
        <v>150</v>
      </c>
      <c r="E180" s="200" t="s">
        <v>19</v>
      </c>
      <c r="F180" s="201" t="s">
        <v>424</v>
      </c>
      <c r="G180" s="198"/>
      <c r="H180" s="200" t="s">
        <v>19</v>
      </c>
      <c r="I180" s="202"/>
      <c r="J180" s="198"/>
      <c r="K180" s="198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150</v>
      </c>
      <c r="AU180" s="207" t="s">
        <v>81</v>
      </c>
      <c r="AV180" s="13" t="s">
        <v>79</v>
      </c>
      <c r="AW180" s="13" t="s">
        <v>33</v>
      </c>
      <c r="AX180" s="13" t="s">
        <v>72</v>
      </c>
      <c r="AY180" s="207" t="s">
        <v>139</v>
      </c>
    </row>
    <row r="181" spans="1:65" s="14" customFormat="1" ht="11.25">
      <c r="B181" s="208"/>
      <c r="C181" s="209"/>
      <c r="D181" s="199" t="s">
        <v>150</v>
      </c>
      <c r="E181" s="210" t="s">
        <v>19</v>
      </c>
      <c r="F181" s="211" t="s">
        <v>218</v>
      </c>
      <c r="G181" s="209"/>
      <c r="H181" s="212">
        <v>494.375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150</v>
      </c>
      <c r="AU181" s="218" t="s">
        <v>81</v>
      </c>
      <c r="AV181" s="14" t="s">
        <v>81</v>
      </c>
      <c r="AW181" s="14" t="s">
        <v>33</v>
      </c>
      <c r="AX181" s="14" t="s">
        <v>72</v>
      </c>
      <c r="AY181" s="218" t="s">
        <v>139</v>
      </c>
    </row>
    <row r="182" spans="1:65" s="2" customFormat="1" ht="37.9" customHeight="1">
      <c r="A182" s="35"/>
      <c r="B182" s="36"/>
      <c r="C182" s="179" t="s">
        <v>267</v>
      </c>
      <c r="D182" s="179" t="s">
        <v>141</v>
      </c>
      <c r="E182" s="180" t="s">
        <v>425</v>
      </c>
      <c r="F182" s="181" t="s">
        <v>426</v>
      </c>
      <c r="G182" s="182" t="s">
        <v>144</v>
      </c>
      <c r="H182" s="183">
        <v>1471.3</v>
      </c>
      <c r="I182" s="184"/>
      <c r="J182" s="185">
        <f>ROUND(I182*H182,2)</f>
        <v>0</v>
      </c>
      <c r="K182" s="181" t="s">
        <v>145</v>
      </c>
      <c r="L182" s="40"/>
      <c r="M182" s="186" t="s">
        <v>19</v>
      </c>
      <c r="N182" s="187" t="s">
        <v>43</v>
      </c>
      <c r="O182" s="65"/>
      <c r="P182" s="188">
        <f>O182*H182</f>
        <v>0</v>
      </c>
      <c r="Q182" s="188">
        <v>0.216</v>
      </c>
      <c r="R182" s="188">
        <f>Q182*H182</f>
        <v>317.80079999999998</v>
      </c>
      <c r="S182" s="188">
        <v>0</v>
      </c>
      <c r="T182" s="18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0" t="s">
        <v>146</v>
      </c>
      <c r="AT182" s="190" t="s">
        <v>141</v>
      </c>
      <c r="AU182" s="190" t="s">
        <v>81</v>
      </c>
      <c r="AY182" s="18" t="s">
        <v>139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8" t="s">
        <v>79</v>
      </c>
      <c r="BK182" s="191">
        <f>ROUND(I182*H182,2)</f>
        <v>0</v>
      </c>
      <c r="BL182" s="18" t="s">
        <v>146</v>
      </c>
      <c r="BM182" s="190" t="s">
        <v>427</v>
      </c>
    </row>
    <row r="183" spans="1:65" s="2" customFormat="1" ht="11.25">
      <c r="A183" s="35"/>
      <c r="B183" s="36"/>
      <c r="C183" s="37"/>
      <c r="D183" s="192" t="s">
        <v>148</v>
      </c>
      <c r="E183" s="37"/>
      <c r="F183" s="193" t="s">
        <v>428</v>
      </c>
      <c r="G183" s="37"/>
      <c r="H183" s="37"/>
      <c r="I183" s="194"/>
      <c r="J183" s="37"/>
      <c r="K183" s="37"/>
      <c r="L183" s="40"/>
      <c r="M183" s="195"/>
      <c r="N183" s="196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148</v>
      </c>
      <c r="AU183" s="18" t="s">
        <v>81</v>
      </c>
    </row>
    <row r="184" spans="1:65" s="13" customFormat="1" ht="11.25">
      <c r="B184" s="197"/>
      <c r="C184" s="198"/>
      <c r="D184" s="199" t="s">
        <v>150</v>
      </c>
      <c r="E184" s="200" t="s">
        <v>19</v>
      </c>
      <c r="F184" s="201" t="s">
        <v>429</v>
      </c>
      <c r="G184" s="198"/>
      <c r="H184" s="200" t="s">
        <v>19</v>
      </c>
      <c r="I184" s="202"/>
      <c r="J184" s="198"/>
      <c r="K184" s="198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150</v>
      </c>
      <c r="AU184" s="207" t="s">
        <v>81</v>
      </c>
      <c r="AV184" s="13" t="s">
        <v>79</v>
      </c>
      <c r="AW184" s="13" t="s">
        <v>33</v>
      </c>
      <c r="AX184" s="13" t="s">
        <v>72</v>
      </c>
      <c r="AY184" s="207" t="s">
        <v>139</v>
      </c>
    </row>
    <row r="185" spans="1:65" s="14" customFormat="1" ht="11.25">
      <c r="B185" s="208"/>
      <c r="C185" s="209"/>
      <c r="D185" s="199" t="s">
        <v>150</v>
      </c>
      <c r="E185" s="210" t="s">
        <v>19</v>
      </c>
      <c r="F185" s="211" t="s">
        <v>430</v>
      </c>
      <c r="G185" s="209"/>
      <c r="H185" s="212">
        <v>1471.3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150</v>
      </c>
      <c r="AU185" s="218" t="s">
        <v>81</v>
      </c>
      <c r="AV185" s="14" t="s">
        <v>81</v>
      </c>
      <c r="AW185" s="14" t="s">
        <v>33</v>
      </c>
      <c r="AX185" s="14" t="s">
        <v>72</v>
      </c>
      <c r="AY185" s="218" t="s">
        <v>139</v>
      </c>
    </row>
    <row r="186" spans="1:65" s="2" customFormat="1" ht="24.2" customHeight="1">
      <c r="A186" s="35"/>
      <c r="B186" s="36"/>
      <c r="C186" s="179" t="s">
        <v>274</v>
      </c>
      <c r="D186" s="179" t="s">
        <v>141</v>
      </c>
      <c r="E186" s="180" t="s">
        <v>431</v>
      </c>
      <c r="F186" s="181" t="s">
        <v>432</v>
      </c>
      <c r="G186" s="182" t="s">
        <v>144</v>
      </c>
      <c r="H186" s="183">
        <v>10181.76</v>
      </c>
      <c r="I186" s="184"/>
      <c r="J186" s="185">
        <f>ROUND(I186*H186,2)</f>
        <v>0</v>
      </c>
      <c r="K186" s="181" t="s">
        <v>145</v>
      </c>
      <c r="L186" s="40"/>
      <c r="M186" s="186" t="s">
        <v>19</v>
      </c>
      <c r="N186" s="187" t="s">
        <v>43</v>
      </c>
      <c r="O186" s="65"/>
      <c r="P186" s="188">
        <f>O186*H186</f>
        <v>0</v>
      </c>
      <c r="Q186" s="188">
        <v>3.1E-4</v>
      </c>
      <c r="R186" s="188">
        <f>Q186*H186</f>
        <v>3.1563455999999999</v>
      </c>
      <c r="S186" s="188">
        <v>0</v>
      </c>
      <c r="T186" s="18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0" t="s">
        <v>146</v>
      </c>
      <c r="AT186" s="190" t="s">
        <v>141</v>
      </c>
      <c r="AU186" s="190" t="s">
        <v>81</v>
      </c>
      <c r="AY186" s="18" t="s">
        <v>139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79</v>
      </c>
      <c r="BK186" s="191">
        <f>ROUND(I186*H186,2)</f>
        <v>0</v>
      </c>
      <c r="BL186" s="18" t="s">
        <v>146</v>
      </c>
      <c r="BM186" s="190" t="s">
        <v>433</v>
      </c>
    </row>
    <row r="187" spans="1:65" s="2" customFormat="1" ht="11.25">
      <c r="A187" s="35"/>
      <c r="B187" s="36"/>
      <c r="C187" s="37"/>
      <c r="D187" s="192" t="s">
        <v>148</v>
      </c>
      <c r="E187" s="37"/>
      <c r="F187" s="193" t="s">
        <v>434</v>
      </c>
      <c r="G187" s="37"/>
      <c r="H187" s="37"/>
      <c r="I187" s="194"/>
      <c r="J187" s="37"/>
      <c r="K187" s="37"/>
      <c r="L187" s="40"/>
      <c r="M187" s="195"/>
      <c r="N187" s="196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148</v>
      </c>
      <c r="AU187" s="18" t="s">
        <v>81</v>
      </c>
    </row>
    <row r="188" spans="1:65" s="13" customFormat="1" ht="11.25">
      <c r="B188" s="197"/>
      <c r="C188" s="198"/>
      <c r="D188" s="199" t="s">
        <v>150</v>
      </c>
      <c r="E188" s="200" t="s">
        <v>19</v>
      </c>
      <c r="F188" s="201" t="s">
        <v>418</v>
      </c>
      <c r="G188" s="198"/>
      <c r="H188" s="200" t="s">
        <v>19</v>
      </c>
      <c r="I188" s="202"/>
      <c r="J188" s="198"/>
      <c r="K188" s="198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150</v>
      </c>
      <c r="AU188" s="207" t="s">
        <v>81</v>
      </c>
      <c r="AV188" s="13" t="s">
        <v>79</v>
      </c>
      <c r="AW188" s="13" t="s">
        <v>33</v>
      </c>
      <c r="AX188" s="13" t="s">
        <v>72</v>
      </c>
      <c r="AY188" s="207" t="s">
        <v>139</v>
      </c>
    </row>
    <row r="189" spans="1:65" s="14" customFormat="1" ht="11.25">
      <c r="B189" s="208"/>
      <c r="C189" s="209"/>
      <c r="D189" s="199" t="s">
        <v>150</v>
      </c>
      <c r="E189" s="210" t="s">
        <v>19</v>
      </c>
      <c r="F189" s="211" t="s">
        <v>260</v>
      </c>
      <c r="G189" s="209"/>
      <c r="H189" s="212">
        <v>9887.5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150</v>
      </c>
      <c r="AU189" s="218" t="s">
        <v>81</v>
      </c>
      <c r="AV189" s="14" t="s">
        <v>81</v>
      </c>
      <c r="AW189" s="14" t="s">
        <v>33</v>
      </c>
      <c r="AX189" s="14" t="s">
        <v>72</v>
      </c>
      <c r="AY189" s="218" t="s">
        <v>139</v>
      </c>
    </row>
    <row r="190" spans="1:65" s="13" customFormat="1" ht="22.5">
      <c r="B190" s="197"/>
      <c r="C190" s="198"/>
      <c r="D190" s="199" t="s">
        <v>150</v>
      </c>
      <c r="E190" s="200" t="s">
        <v>19</v>
      </c>
      <c r="F190" s="201" t="s">
        <v>419</v>
      </c>
      <c r="G190" s="198"/>
      <c r="H190" s="200" t="s">
        <v>19</v>
      </c>
      <c r="I190" s="202"/>
      <c r="J190" s="198"/>
      <c r="K190" s="198"/>
      <c r="L190" s="203"/>
      <c r="M190" s="204"/>
      <c r="N190" s="205"/>
      <c r="O190" s="205"/>
      <c r="P190" s="205"/>
      <c r="Q190" s="205"/>
      <c r="R190" s="205"/>
      <c r="S190" s="205"/>
      <c r="T190" s="206"/>
      <c r="AT190" s="207" t="s">
        <v>150</v>
      </c>
      <c r="AU190" s="207" t="s">
        <v>81</v>
      </c>
      <c r="AV190" s="13" t="s">
        <v>79</v>
      </c>
      <c r="AW190" s="13" t="s">
        <v>33</v>
      </c>
      <c r="AX190" s="13" t="s">
        <v>72</v>
      </c>
      <c r="AY190" s="207" t="s">
        <v>139</v>
      </c>
    </row>
    <row r="191" spans="1:65" s="14" customFormat="1" ht="11.25">
      <c r="B191" s="208"/>
      <c r="C191" s="209"/>
      <c r="D191" s="199" t="s">
        <v>150</v>
      </c>
      <c r="E191" s="210" t="s">
        <v>19</v>
      </c>
      <c r="F191" s="211" t="s">
        <v>412</v>
      </c>
      <c r="G191" s="209"/>
      <c r="H191" s="212">
        <v>294.26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150</v>
      </c>
      <c r="AU191" s="218" t="s">
        <v>81</v>
      </c>
      <c r="AV191" s="14" t="s">
        <v>81</v>
      </c>
      <c r="AW191" s="14" t="s">
        <v>33</v>
      </c>
      <c r="AX191" s="14" t="s">
        <v>72</v>
      </c>
      <c r="AY191" s="218" t="s">
        <v>139</v>
      </c>
    </row>
    <row r="192" spans="1:65" s="2" customFormat="1" ht="24.2" customHeight="1">
      <c r="A192" s="35"/>
      <c r="B192" s="36"/>
      <c r="C192" s="179" t="s">
        <v>7</v>
      </c>
      <c r="D192" s="179" t="s">
        <v>141</v>
      </c>
      <c r="E192" s="180" t="s">
        <v>435</v>
      </c>
      <c r="F192" s="181" t="s">
        <v>436</v>
      </c>
      <c r="G192" s="182" t="s">
        <v>144</v>
      </c>
      <c r="H192" s="183">
        <v>20069.259999999998</v>
      </c>
      <c r="I192" s="184"/>
      <c r="J192" s="185">
        <f>ROUND(I192*H192,2)</f>
        <v>0</v>
      </c>
      <c r="K192" s="181" t="s">
        <v>145</v>
      </c>
      <c r="L192" s="40"/>
      <c r="M192" s="186" t="s">
        <v>19</v>
      </c>
      <c r="N192" s="187" t="s">
        <v>43</v>
      </c>
      <c r="O192" s="65"/>
      <c r="P192" s="188">
        <f>O192*H192</f>
        <v>0</v>
      </c>
      <c r="Q192" s="188">
        <v>4.0999999999999999E-4</v>
      </c>
      <c r="R192" s="188">
        <f>Q192*H192</f>
        <v>8.2283965999999999</v>
      </c>
      <c r="S192" s="188">
        <v>0</v>
      </c>
      <c r="T192" s="18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0" t="s">
        <v>146</v>
      </c>
      <c r="AT192" s="190" t="s">
        <v>141</v>
      </c>
      <c r="AU192" s="190" t="s">
        <v>81</v>
      </c>
      <c r="AY192" s="18" t="s">
        <v>139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8" t="s">
        <v>79</v>
      </c>
      <c r="BK192" s="191">
        <f>ROUND(I192*H192,2)</f>
        <v>0</v>
      </c>
      <c r="BL192" s="18" t="s">
        <v>146</v>
      </c>
      <c r="BM192" s="190" t="s">
        <v>437</v>
      </c>
    </row>
    <row r="193" spans="1:65" s="2" customFormat="1" ht="11.25">
      <c r="A193" s="35"/>
      <c r="B193" s="36"/>
      <c r="C193" s="37"/>
      <c r="D193" s="192" t="s">
        <v>148</v>
      </c>
      <c r="E193" s="37"/>
      <c r="F193" s="193" t="s">
        <v>438</v>
      </c>
      <c r="G193" s="37"/>
      <c r="H193" s="37"/>
      <c r="I193" s="194"/>
      <c r="J193" s="37"/>
      <c r="K193" s="37"/>
      <c r="L193" s="40"/>
      <c r="M193" s="195"/>
      <c r="N193" s="196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148</v>
      </c>
      <c r="AU193" s="18" t="s">
        <v>81</v>
      </c>
    </row>
    <row r="194" spans="1:65" s="13" customFormat="1" ht="11.25">
      <c r="B194" s="197"/>
      <c r="C194" s="198"/>
      <c r="D194" s="199" t="s">
        <v>150</v>
      </c>
      <c r="E194" s="200" t="s">
        <v>19</v>
      </c>
      <c r="F194" s="201" t="s">
        <v>418</v>
      </c>
      <c r="G194" s="198"/>
      <c r="H194" s="200" t="s">
        <v>19</v>
      </c>
      <c r="I194" s="202"/>
      <c r="J194" s="198"/>
      <c r="K194" s="198"/>
      <c r="L194" s="203"/>
      <c r="M194" s="204"/>
      <c r="N194" s="205"/>
      <c r="O194" s="205"/>
      <c r="P194" s="205"/>
      <c r="Q194" s="205"/>
      <c r="R194" s="205"/>
      <c r="S194" s="205"/>
      <c r="T194" s="206"/>
      <c r="AT194" s="207" t="s">
        <v>150</v>
      </c>
      <c r="AU194" s="207" t="s">
        <v>81</v>
      </c>
      <c r="AV194" s="13" t="s">
        <v>79</v>
      </c>
      <c r="AW194" s="13" t="s">
        <v>33</v>
      </c>
      <c r="AX194" s="13" t="s">
        <v>72</v>
      </c>
      <c r="AY194" s="207" t="s">
        <v>139</v>
      </c>
    </row>
    <row r="195" spans="1:65" s="14" customFormat="1" ht="11.25">
      <c r="B195" s="208"/>
      <c r="C195" s="209"/>
      <c r="D195" s="199" t="s">
        <v>150</v>
      </c>
      <c r="E195" s="210" t="s">
        <v>19</v>
      </c>
      <c r="F195" s="211" t="s">
        <v>439</v>
      </c>
      <c r="G195" s="209"/>
      <c r="H195" s="212">
        <v>19775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150</v>
      </c>
      <c r="AU195" s="218" t="s">
        <v>81</v>
      </c>
      <c r="AV195" s="14" t="s">
        <v>81</v>
      </c>
      <c r="AW195" s="14" t="s">
        <v>33</v>
      </c>
      <c r="AX195" s="14" t="s">
        <v>72</v>
      </c>
      <c r="AY195" s="218" t="s">
        <v>139</v>
      </c>
    </row>
    <row r="196" spans="1:65" s="13" customFormat="1" ht="22.5">
      <c r="B196" s="197"/>
      <c r="C196" s="198"/>
      <c r="D196" s="199" t="s">
        <v>150</v>
      </c>
      <c r="E196" s="200" t="s">
        <v>19</v>
      </c>
      <c r="F196" s="201" t="s">
        <v>419</v>
      </c>
      <c r="G196" s="198"/>
      <c r="H196" s="200" t="s">
        <v>19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150</v>
      </c>
      <c r="AU196" s="207" t="s">
        <v>81</v>
      </c>
      <c r="AV196" s="13" t="s">
        <v>79</v>
      </c>
      <c r="AW196" s="13" t="s">
        <v>33</v>
      </c>
      <c r="AX196" s="13" t="s">
        <v>72</v>
      </c>
      <c r="AY196" s="207" t="s">
        <v>139</v>
      </c>
    </row>
    <row r="197" spans="1:65" s="14" customFormat="1" ht="11.25">
      <c r="B197" s="208"/>
      <c r="C197" s="209"/>
      <c r="D197" s="199" t="s">
        <v>150</v>
      </c>
      <c r="E197" s="210" t="s">
        <v>19</v>
      </c>
      <c r="F197" s="211" t="s">
        <v>412</v>
      </c>
      <c r="G197" s="209"/>
      <c r="H197" s="212">
        <v>294.26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150</v>
      </c>
      <c r="AU197" s="218" t="s">
        <v>81</v>
      </c>
      <c r="AV197" s="14" t="s">
        <v>81</v>
      </c>
      <c r="AW197" s="14" t="s">
        <v>33</v>
      </c>
      <c r="AX197" s="14" t="s">
        <v>72</v>
      </c>
      <c r="AY197" s="218" t="s">
        <v>139</v>
      </c>
    </row>
    <row r="198" spans="1:65" s="2" customFormat="1" ht="44.25" customHeight="1">
      <c r="A198" s="35"/>
      <c r="B198" s="36"/>
      <c r="C198" s="179" t="s">
        <v>295</v>
      </c>
      <c r="D198" s="179" t="s">
        <v>141</v>
      </c>
      <c r="E198" s="180" t="s">
        <v>440</v>
      </c>
      <c r="F198" s="181" t="s">
        <v>441</v>
      </c>
      <c r="G198" s="182" t="s">
        <v>144</v>
      </c>
      <c r="H198" s="183">
        <v>9887.5</v>
      </c>
      <c r="I198" s="184"/>
      <c r="J198" s="185">
        <f>ROUND(I198*H198,2)</f>
        <v>0</v>
      </c>
      <c r="K198" s="181" t="s">
        <v>145</v>
      </c>
      <c r="L198" s="40"/>
      <c r="M198" s="186" t="s">
        <v>19</v>
      </c>
      <c r="N198" s="187" t="s">
        <v>43</v>
      </c>
      <c r="O198" s="65"/>
      <c r="P198" s="188">
        <f>O198*H198</f>
        <v>0</v>
      </c>
      <c r="Q198" s="188">
        <v>0</v>
      </c>
      <c r="R198" s="188">
        <f>Q198*H198</f>
        <v>0</v>
      </c>
      <c r="S198" s="188">
        <v>0</v>
      </c>
      <c r="T198" s="18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0" t="s">
        <v>146</v>
      </c>
      <c r="AT198" s="190" t="s">
        <v>141</v>
      </c>
      <c r="AU198" s="190" t="s">
        <v>81</v>
      </c>
      <c r="AY198" s="18" t="s">
        <v>139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8" t="s">
        <v>79</v>
      </c>
      <c r="BK198" s="191">
        <f>ROUND(I198*H198,2)</f>
        <v>0</v>
      </c>
      <c r="BL198" s="18" t="s">
        <v>146</v>
      </c>
      <c r="BM198" s="190" t="s">
        <v>442</v>
      </c>
    </row>
    <row r="199" spans="1:65" s="2" customFormat="1" ht="11.25">
      <c r="A199" s="35"/>
      <c r="B199" s="36"/>
      <c r="C199" s="37"/>
      <c r="D199" s="192" t="s">
        <v>148</v>
      </c>
      <c r="E199" s="37"/>
      <c r="F199" s="193" t="s">
        <v>443</v>
      </c>
      <c r="G199" s="37"/>
      <c r="H199" s="37"/>
      <c r="I199" s="194"/>
      <c r="J199" s="37"/>
      <c r="K199" s="37"/>
      <c r="L199" s="40"/>
      <c r="M199" s="195"/>
      <c r="N199" s="196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148</v>
      </c>
      <c r="AU199" s="18" t="s">
        <v>81</v>
      </c>
    </row>
    <row r="200" spans="1:65" s="2" customFormat="1" ht="44.25" customHeight="1">
      <c r="A200" s="35"/>
      <c r="B200" s="36"/>
      <c r="C200" s="179" t="s">
        <v>301</v>
      </c>
      <c r="D200" s="179" t="s">
        <v>141</v>
      </c>
      <c r="E200" s="180" t="s">
        <v>444</v>
      </c>
      <c r="F200" s="181" t="s">
        <v>445</v>
      </c>
      <c r="G200" s="182" t="s">
        <v>144</v>
      </c>
      <c r="H200" s="183">
        <v>9887.5</v>
      </c>
      <c r="I200" s="184"/>
      <c r="J200" s="185">
        <f>ROUND(I200*H200,2)</f>
        <v>0</v>
      </c>
      <c r="K200" s="181" t="s">
        <v>145</v>
      </c>
      <c r="L200" s="40"/>
      <c r="M200" s="186" t="s">
        <v>19</v>
      </c>
      <c r="N200" s="187" t="s">
        <v>43</v>
      </c>
      <c r="O200" s="65"/>
      <c r="P200" s="188">
        <f>O200*H200</f>
        <v>0</v>
      </c>
      <c r="Q200" s="188">
        <v>0</v>
      </c>
      <c r="R200" s="188">
        <f>Q200*H200</f>
        <v>0</v>
      </c>
      <c r="S200" s="188">
        <v>0</v>
      </c>
      <c r="T200" s="18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0" t="s">
        <v>146</v>
      </c>
      <c r="AT200" s="190" t="s">
        <v>141</v>
      </c>
      <c r="AU200" s="190" t="s">
        <v>81</v>
      </c>
      <c r="AY200" s="18" t="s">
        <v>139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79</v>
      </c>
      <c r="BK200" s="191">
        <f>ROUND(I200*H200,2)</f>
        <v>0</v>
      </c>
      <c r="BL200" s="18" t="s">
        <v>146</v>
      </c>
      <c r="BM200" s="190" t="s">
        <v>446</v>
      </c>
    </row>
    <row r="201" spans="1:65" s="2" customFormat="1" ht="11.25">
      <c r="A201" s="35"/>
      <c r="B201" s="36"/>
      <c r="C201" s="37"/>
      <c r="D201" s="192" t="s">
        <v>148</v>
      </c>
      <c r="E201" s="37"/>
      <c r="F201" s="193" t="s">
        <v>447</v>
      </c>
      <c r="G201" s="37"/>
      <c r="H201" s="37"/>
      <c r="I201" s="194"/>
      <c r="J201" s="37"/>
      <c r="K201" s="37"/>
      <c r="L201" s="40"/>
      <c r="M201" s="195"/>
      <c r="N201" s="196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148</v>
      </c>
      <c r="AU201" s="18" t="s">
        <v>81</v>
      </c>
    </row>
    <row r="202" spans="1:65" s="2" customFormat="1" ht="55.5" customHeight="1">
      <c r="A202" s="35"/>
      <c r="B202" s="36"/>
      <c r="C202" s="179" t="s">
        <v>307</v>
      </c>
      <c r="D202" s="179" t="s">
        <v>141</v>
      </c>
      <c r="E202" s="180" t="s">
        <v>448</v>
      </c>
      <c r="F202" s="181" t="s">
        <v>449</v>
      </c>
      <c r="G202" s="182" t="s">
        <v>144</v>
      </c>
      <c r="H202" s="183">
        <v>4.8</v>
      </c>
      <c r="I202" s="184"/>
      <c r="J202" s="185">
        <f>ROUND(I202*H202,2)</f>
        <v>0</v>
      </c>
      <c r="K202" s="181" t="s">
        <v>145</v>
      </c>
      <c r="L202" s="40"/>
      <c r="M202" s="186" t="s">
        <v>19</v>
      </c>
      <c r="N202" s="187" t="s">
        <v>43</v>
      </c>
      <c r="O202" s="65"/>
      <c r="P202" s="188">
        <f>O202*H202</f>
        <v>0</v>
      </c>
      <c r="Q202" s="188">
        <v>0.19536000000000001</v>
      </c>
      <c r="R202" s="188">
        <f>Q202*H202</f>
        <v>0.93772800000000001</v>
      </c>
      <c r="S202" s="188">
        <v>0</v>
      </c>
      <c r="T202" s="18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0" t="s">
        <v>146</v>
      </c>
      <c r="AT202" s="190" t="s">
        <v>141</v>
      </c>
      <c r="AU202" s="190" t="s">
        <v>81</v>
      </c>
      <c r="AY202" s="18" t="s">
        <v>139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79</v>
      </c>
      <c r="BK202" s="191">
        <f>ROUND(I202*H202,2)</f>
        <v>0</v>
      </c>
      <c r="BL202" s="18" t="s">
        <v>146</v>
      </c>
      <c r="BM202" s="190" t="s">
        <v>450</v>
      </c>
    </row>
    <row r="203" spans="1:65" s="2" customFormat="1" ht="11.25">
      <c r="A203" s="35"/>
      <c r="B203" s="36"/>
      <c r="C203" s="37"/>
      <c r="D203" s="192" t="s">
        <v>148</v>
      </c>
      <c r="E203" s="37"/>
      <c r="F203" s="193" t="s">
        <v>451</v>
      </c>
      <c r="G203" s="37"/>
      <c r="H203" s="37"/>
      <c r="I203" s="194"/>
      <c r="J203" s="37"/>
      <c r="K203" s="37"/>
      <c r="L203" s="40"/>
      <c r="M203" s="195"/>
      <c r="N203" s="196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148</v>
      </c>
      <c r="AU203" s="18" t="s">
        <v>81</v>
      </c>
    </row>
    <row r="204" spans="1:65" s="13" customFormat="1" ht="11.25">
      <c r="B204" s="197"/>
      <c r="C204" s="198"/>
      <c r="D204" s="199" t="s">
        <v>150</v>
      </c>
      <c r="E204" s="200" t="s">
        <v>19</v>
      </c>
      <c r="F204" s="201" t="s">
        <v>272</v>
      </c>
      <c r="G204" s="198"/>
      <c r="H204" s="200" t="s">
        <v>19</v>
      </c>
      <c r="I204" s="202"/>
      <c r="J204" s="198"/>
      <c r="K204" s="198"/>
      <c r="L204" s="203"/>
      <c r="M204" s="204"/>
      <c r="N204" s="205"/>
      <c r="O204" s="205"/>
      <c r="P204" s="205"/>
      <c r="Q204" s="205"/>
      <c r="R204" s="205"/>
      <c r="S204" s="205"/>
      <c r="T204" s="206"/>
      <c r="AT204" s="207" t="s">
        <v>150</v>
      </c>
      <c r="AU204" s="207" t="s">
        <v>81</v>
      </c>
      <c r="AV204" s="13" t="s">
        <v>79</v>
      </c>
      <c r="AW204" s="13" t="s">
        <v>33</v>
      </c>
      <c r="AX204" s="13" t="s">
        <v>72</v>
      </c>
      <c r="AY204" s="207" t="s">
        <v>139</v>
      </c>
    </row>
    <row r="205" spans="1:65" s="14" customFormat="1" ht="11.25">
      <c r="B205" s="208"/>
      <c r="C205" s="209"/>
      <c r="D205" s="199" t="s">
        <v>150</v>
      </c>
      <c r="E205" s="210" t="s">
        <v>19</v>
      </c>
      <c r="F205" s="211" t="s">
        <v>389</v>
      </c>
      <c r="G205" s="209"/>
      <c r="H205" s="212">
        <v>4.8</v>
      </c>
      <c r="I205" s="213"/>
      <c r="J205" s="209"/>
      <c r="K205" s="209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150</v>
      </c>
      <c r="AU205" s="218" t="s">
        <v>81</v>
      </c>
      <c r="AV205" s="14" t="s">
        <v>81</v>
      </c>
      <c r="AW205" s="14" t="s">
        <v>33</v>
      </c>
      <c r="AX205" s="14" t="s">
        <v>72</v>
      </c>
      <c r="AY205" s="218" t="s">
        <v>139</v>
      </c>
    </row>
    <row r="206" spans="1:65" s="2" customFormat="1" ht="16.5" customHeight="1">
      <c r="A206" s="35"/>
      <c r="B206" s="36"/>
      <c r="C206" s="223" t="s">
        <v>313</v>
      </c>
      <c r="D206" s="223" t="s">
        <v>369</v>
      </c>
      <c r="E206" s="224" t="s">
        <v>452</v>
      </c>
      <c r="F206" s="225" t="s">
        <v>453</v>
      </c>
      <c r="G206" s="226" t="s">
        <v>144</v>
      </c>
      <c r="H206" s="227">
        <v>5.28</v>
      </c>
      <c r="I206" s="228"/>
      <c r="J206" s="229">
        <f>ROUND(I206*H206,2)</f>
        <v>0</v>
      </c>
      <c r="K206" s="225" t="s">
        <v>145</v>
      </c>
      <c r="L206" s="230"/>
      <c r="M206" s="231" t="s">
        <v>19</v>
      </c>
      <c r="N206" s="232" t="s">
        <v>43</v>
      </c>
      <c r="O206" s="65"/>
      <c r="P206" s="188">
        <f>O206*H206</f>
        <v>0</v>
      </c>
      <c r="Q206" s="188">
        <v>0.222</v>
      </c>
      <c r="R206" s="188">
        <f>Q206*H206</f>
        <v>1.1721600000000001</v>
      </c>
      <c r="S206" s="188">
        <v>0</v>
      </c>
      <c r="T206" s="18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0" t="s">
        <v>192</v>
      </c>
      <c r="AT206" s="190" t="s">
        <v>369</v>
      </c>
      <c r="AU206" s="190" t="s">
        <v>81</v>
      </c>
      <c r="AY206" s="18" t="s">
        <v>139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8" t="s">
        <v>79</v>
      </c>
      <c r="BK206" s="191">
        <f>ROUND(I206*H206,2)</f>
        <v>0</v>
      </c>
      <c r="BL206" s="18" t="s">
        <v>146</v>
      </c>
      <c r="BM206" s="190" t="s">
        <v>454</v>
      </c>
    </row>
    <row r="207" spans="1:65" s="14" customFormat="1" ht="11.25">
      <c r="B207" s="208"/>
      <c r="C207" s="209"/>
      <c r="D207" s="199" t="s">
        <v>150</v>
      </c>
      <c r="E207" s="210" t="s">
        <v>19</v>
      </c>
      <c r="F207" s="211" t="s">
        <v>455</v>
      </c>
      <c r="G207" s="209"/>
      <c r="H207" s="212">
        <v>5.28</v>
      </c>
      <c r="I207" s="213"/>
      <c r="J207" s="209"/>
      <c r="K207" s="209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150</v>
      </c>
      <c r="AU207" s="218" t="s">
        <v>81</v>
      </c>
      <c r="AV207" s="14" t="s">
        <v>81</v>
      </c>
      <c r="AW207" s="14" t="s">
        <v>33</v>
      </c>
      <c r="AX207" s="14" t="s">
        <v>72</v>
      </c>
      <c r="AY207" s="218" t="s">
        <v>139</v>
      </c>
    </row>
    <row r="208" spans="1:65" s="2" customFormat="1" ht="37.9" customHeight="1">
      <c r="A208" s="35"/>
      <c r="B208" s="36"/>
      <c r="C208" s="179" t="s">
        <v>322</v>
      </c>
      <c r="D208" s="179" t="s">
        <v>141</v>
      </c>
      <c r="E208" s="180" t="s">
        <v>456</v>
      </c>
      <c r="F208" s="181" t="s">
        <v>457</v>
      </c>
      <c r="G208" s="182" t="s">
        <v>144</v>
      </c>
      <c r="H208" s="183">
        <v>124</v>
      </c>
      <c r="I208" s="184"/>
      <c r="J208" s="185">
        <f>ROUND(I208*H208,2)</f>
        <v>0</v>
      </c>
      <c r="K208" s="181" t="s">
        <v>145</v>
      </c>
      <c r="L208" s="40"/>
      <c r="M208" s="186" t="s">
        <v>19</v>
      </c>
      <c r="N208" s="187" t="s">
        <v>43</v>
      </c>
      <c r="O208" s="65"/>
      <c r="P208" s="188">
        <f>O208*H208</f>
        <v>0</v>
      </c>
      <c r="Q208" s="188">
        <v>0.50077000000000005</v>
      </c>
      <c r="R208" s="188">
        <f>Q208*H208</f>
        <v>62.095480000000009</v>
      </c>
      <c r="S208" s="188">
        <v>0</v>
      </c>
      <c r="T208" s="18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0" t="s">
        <v>146</v>
      </c>
      <c r="AT208" s="190" t="s">
        <v>141</v>
      </c>
      <c r="AU208" s="190" t="s">
        <v>81</v>
      </c>
      <c r="AY208" s="18" t="s">
        <v>139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8" t="s">
        <v>79</v>
      </c>
      <c r="BK208" s="191">
        <f>ROUND(I208*H208,2)</f>
        <v>0</v>
      </c>
      <c r="BL208" s="18" t="s">
        <v>146</v>
      </c>
      <c r="BM208" s="190" t="s">
        <v>458</v>
      </c>
    </row>
    <row r="209" spans="1:65" s="2" customFormat="1" ht="11.25">
      <c r="A209" s="35"/>
      <c r="B209" s="36"/>
      <c r="C209" s="37"/>
      <c r="D209" s="192" t="s">
        <v>148</v>
      </c>
      <c r="E209" s="37"/>
      <c r="F209" s="193" t="s">
        <v>459</v>
      </c>
      <c r="G209" s="37"/>
      <c r="H209" s="37"/>
      <c r="I209" s="194"/>
      <c r="J209" s="37"/>
      <c r="K209" s="37"/>
      <c r="L209" s="40"/>
      <c r="M209" s="195"/>
      <c r="N209" s="196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148</v>
      </c>
      <c r="AU209" s="18" t="s">
        <v>81</v>
      </c>
    </row>
    <row r="210" spans="1:65" s="13" customFormat="1" ht="11.25">
      <c r="B210" s="197"/>
      <c r="C210" s="198"/>
      <c r="D210" s="199" t="s">
        <v>150</v>
      </c>
      <c r="E210" s="200" t="s">
        <v>19</v>
      </c>
      <c r="F210" s="201" t="s">
        <v>460</v>
      </c>
      <c r="G210" s="198"/>
      <c r="H210" s="200" t="s">
        <v>19</v>
      </c>
      <c r="I210" s="202"/>
      <c r="J210" s="198"/>
      <c r="K210" s="198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150</v>
      </c>
      <c r="AU210" s="207" t="s">
        <v>81</v>
      </c>
      <c r="AV210" s="13" t="s">
        <v>79</v>
      </c>
      <c r="AW210" s="13" t="s">
        <v>33</v>
      </c>
      <c r="AX210" s="13" t="s">
        <v>72</v>
      </c>
      <c r="AY210" s="207" t="s">
        <v>139</v>
      </c>
    </row>
    <row r="211" spans="1:65" s="14" customFormat="1" ht="11.25">
      <c r="B211" s="208"/>
      <c r="C211" s="209"/>
      <c r="D211" s="199" t="s">
        <v>150</v>
      </c>
      <c r="E211" s="210" t="s">
        <v>19</v>
      </c>
      <c r="F211" s="211" t="s">
        <v>461</v>
      </c>
      <c r="G211" s="209"/>
      <c r="H211" s="212">
        <v>124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150</v>
      </c>
      <c r="AU211" s="218" t="s">
        <v>81</v>
      </c>
      <c r="AV211" s="14" t="s">
        <v>81</v>
      </c>
      <c r="AW211" s="14" t="s">
        <v>33</v>
      </c>
      <c r="AX211" s="14" t="s">
        <v>72</v>
      </c>
      <c r="AY211" s="218" t="s">
        <v>139</v>
      </c>
    </row>
    <row r="212" spans="1:65" s="12" customFormat="1" ht="22.9" customHeight="1">
      <c r="B212" s="163"/>
      <c r="C212" s="164"/>
      <c r="D212" s="165" t="s">
        <v>71</v>
      </c>
      <c r="E212" s="177" t="s">
        <v>199</v>
      </c>
      <c r="F212" s="177" t="s">
        <v>223</v>
      </c>
      <c r="G212" s="164"/>
      <c r="H212" s="164"/>
      <c r="I212" s="167"/>
      <c r="J212" s="178">
        <f>BK212</f>
        <v>0</v>
      </c>
      <c r="K212" s="164"/>
      <c r="L212" s="169"/>
      <c r="M212" s="170"/>
      <c r="N212" s="171"/>
      <c r="O212" s="171"/>
      <c r="P212" s="172">
        <f>SUM(P213:P250)</f>
        <v>0</v>
      </c>
      <c r="Q212" s="171"/>
      <c r="R212" s="172">
        <f>SUM(R213:R250)</f>
        <v>10.687074599999999</v>
      </c>
      <c r="S212" s="171"/>
      <c r="T212" s="173">
        <f>SUM(T213:T250)</f>
        <v>383.13380000000001</v>
      </c>
      <c r="AR212" s="174" t="s">
        <v>79</v>
      </c>
      <c r="AT212" s="175" t="s">
        <v>71</v>
      </c>
      <c r="AU212" s="175" t="s">
        <v>79</v>
      </c>
      <c r="AY212" s="174" t="s">
        <v>139</v>
      </c>
      <c r="BK212" s="176">
        <f>SUM(BK213:BK250)</f>
        <v>0</v>
      </c>
    </row>
    <row r="213" spans="1:65" s="2" customFormat="1" ht="37.9" customHeight="1">
      <c r="A213" s="35"/>
      <c r="B213" s="36"/>
      <c r="C213" s="179" t="s">
        <v>462</v>
      </c>
      <c r="D213" s="179" t="s">
        <v>141</v>
      </c>
      <c r="E213" s="180" t="s">
        <v>463</v>
      </c>
      <c r="F213" s="181" t="s">
        <v>464</v>
      </c>
      <c r="G213" s="182" t="s">
        <v>231</v>
      </c>
      <c r="H213" s="183">
        <v>193</v>
      </c>
      <c r="I213" s="184"/>
      <c r="J213" s="185">
        <f>ROUND(I213*H213,2)</f>
        <v>0</v>
      </c>
      <c r="K213" s="181" t="s">
        <v>145</v>
      </c>
      <c r="L213" s="40"/>
      <c r="M213" s="186" t="s">
        <v>19</v>
      </c>
      <c r="N213" s="187" t="s">
        <v>43</v>
      </c>
      <c r="O213" s="65"/>
      <c r="P213" s="188">
        <f>O213*H213</f>
        <v>0</v>
      </c>
      <c r="Q213" s="188">
        <v>0.03</v>
      </c>
      <c r="R213" s="188">
        <f>Q213*H213</f>
        <v>5.79</v>
      </c>
      <c r="S213" s="188">
        <v>0</v>
      </c>
      <c r="T213" s="18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0" t="s">
        <v>146</v>
      </c>
      <c r="AT213" s="190" t="s">
        <v>141</v>
      </c>
      <c r="AU213" s="190" t="s">
        <v>81</v>
      </c>
      <c r="AY213" s="18" t="s">
        <v>139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8" t="s">
        <v>79</v>
      </c>
      <c r="BK213" s="191">
        <f>ROUND(I213*H213,2)</f>
        <v>0</v>
      </c>
      <c r="BL213" s="18" t="s">
        <v>146</v>
      </c>
      <c r="BM213" s="190" t="s">
        <v>465</v>
      </c>
    </row>
    <row r="214" spans="1:65" s="2" customFormat="1" ht="11.25">
      <c r="A214" s="35"/>
      <c r="B214" s="36"/>
      <c r="C214" s="37"/>
      <c r="D214" s="192" t="s">
        <v>148</v>
      </c>
      <c r="E214" s="37"/>
      <c r="F214" s="193" t="s">
        <v>466</v>
      </c>
      <c r="G214" s="37"/>
      <c r="H214" s="37"/>
      <c r="I214" s="194"/>
      <c r="J214" s="37"/>
      <c r="K214" s="37"/>
      <c r="L214" s="40"/>
      <c r="M214" s="195"/>
      <c r="N214" s="196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148</v>
      </c>
      <c r="AU214" s="18" t="s">
        <v>81</v>
      </c>
    </row>
    <row r="215" spans="1:65" s="14" customFormat="1" ht="11.25">
      <c r="B215" s="208"/>
      <c r="C215" s="209"/>
      <c r="D215" s="199" t="s">
        <v>150</v>
      </c>
      <c r="E215" s="210" t="s">
        <v>19</v>
      </c>
      <c r="F215" s="211" t="s">
        <v>467</v>
      </c>
      <c r="G215" s="209"/>
      <c r="H215" s="212">
        <v>193</v>
      </c>
      <c r="I215" s="213"/>
      <c r="J215" s="209"/>
      <c r="K215" s="209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150</v>
      </c>
      <c r="AU215" s="218" t="s">
        <v>81</v>
      </c>
      <c r="AV215" s="14" t="s">
        <v>81</v>
      </c>
      <c r="AW215" s="14" t="s">
        <v>33</v>
      </c>
      <c r="AX215" s="14" t="s">
        <v>72</v>
      </c>
      <c r="AY215" s="218" t="s">
        <v>139</v>
      </c>
    </row>
    <row r="216" spans="1:65" s="2" customFormat="1" ht="55.5" customHeight="1">
      <c r="A216" s="35"/>
      <c r="B216" s="36"/>
      <c r="C216" s="179" t="s">
        <v>468</v>
      </c>
      <c r="D216" s="179" t="s">
        <v>141</v>
      </c>
      <c r="E216" s="180" t="s">
        <v>229</v>
      </c>
      <c r="F216" s="181" t="s">
        <v>230</v>
      </c>
      <c r="G216" s="182" t="s">
        <v>231</v>
      </c>
      <c r="H216" s="183">
        <v>333.1</v>
      </c>
      <c r="I216" s="184"/>
      <c r="J216" s="185">
        <f>ROUND(I216*H216,2)</f>
        <v>0</v>
      </c>
      <c r="K216" s="181" t="s">
        <v>145</v>
      </c>
      <c r="L216" s="40"/>
      <c r="M216" s="186" t="s">
        <v>19</v>
      </c>
      <c r="N216" s="187" t="s">
        <v>43</v>
      </c>
      <c r="O216" s="65"/>
      <c r="P216" s="188">
        <f>O216*H216</f>
        <v>0</v>
      </c>
      <c r="Q216" s="188">
        <v>9.0000000000000006E-5</v>
      </c>
      <c r="R216" s="188">
        <f>Q216*H216</f>
        <v>2.9979000000000006E-2</v>
      </c>
      <c r="S216" s="188">
        <v>0</v>
      </c>
      <c r="T216" s="18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0" t="s">
        <v>146</v>
      </c>
      <c r="AT216" s="190" t="s">
        <v>141</v>
      </c>
      <c r="AU216" s="190" t="s">
        <v>81</v>
      </c>
      <c r="AY216" s="18" t="s">
        <v>139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8" t="s">
        <v>79</v>
      </c>
      <c r="BK216" s="191">
        <f>ROUND(I216*H216,2)</f>
        <v>0</v>
      </c>
      <c r="BL216" s="18" t="s">
        <v>146</v>
      </c>
      <c r="BM216" s="190" t="s">
        <v>469</v>
      </c>
    </row>
    <row r="217" spans="1:65" s="2" customFormat="1" ht="11.25">
      <c r="A217" s="35"/>
      <c r="B217" s="36"/>
      <c r="C217" s="37"/>
      <c r="D217" s="192" t="s">
        <v>148</v>
      </c>
      <c r="E217" s="37"/>
      <c r="F217" s="193" t="s">
        <v>233</v>
      </c>
      <c r="G217" s="37"/>
      <c r="H217" s="37"/>
      <c r="I217" s="194"/>
      <c r="J217" s="37"/>
      <c r="K217" s="37"/>
      <c r="L217" s="40"/>
      <c r="M217" s="195"/>
      <c r="N217" s="196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148</v>
      </c>
      <c r="AU217" s="18" t="s">
        <v>81</v>
      </c>
    </row>
    <row r="218" spans="1:65" s="13" customFormat="1" ht="11.25">
      <c r="B218" s="197"/>
      <c r="C218" s="198"/>
      <c r="D218" s="199" t="s">
        <v>150</v>
      </c>
      <c r="E218" s="200" t="s">
        <v>19</v>
      </c>
      <c r="F218" s="201" t="s">
        <v>246</v>
      </c>
      <c r="G218" s="198"/>
      <c r="H218" s="200" t="s">
        <v>19</v>
      </c>
      <c r="I218" s="202"/>
      <c r="J218" s="198"/>
      <c r="K218" s="198"/>
      <c r="L218" s="203"/>
      <c r="M218" s="204"/>
      <c r="N218" s="205"/>
      <c r="O218" s="205"/>
      <c r="P218" s="205"/>
      <c r="Q218" s="205"/>
      <c r="R218" s="205"/>
      <c r="S218" s="205"/>
      <c r="T218" s="206"/>
      <c r="AT218" s="207" t="s">
        <v>150</v>
      </c>
      <c r="AU218" s="207" t="s">
        <v>81</v>
      </c>
      <c r="AV218" s="13" t="s">
        <v>79</v>
      </c>
      <c r="AW218" s="13" t="s">
        <v>33</v>
      </c>
      <c r="AX218" s="13" t="s">
        <v>72</v>
      </c>
      <c r="AY218" s="207" t="s">
        <v>139</v>
      </c>
    </row>
    <row r="219" spans="1:65" s="14" customFormat="1" ht="11.25">
      <c r="B219" s="208"/>
      <c r="C219" s="209"/>
      <c r="D219" s="199" t="s">
        <v>150</v>
      </c>
      <c r="E219" s="210" t="s">
        <v>19</v>
      </c>
      <c r="F219" s="211" t="s">
        <v>247</v>
      </c>
      <c r="G219" s="209"/>
      <c r="H219" s="212">
        <v>15.2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150</v>
      </c>
      <c r="AU219" s="218" t="s">
        <v>81</v>
      </c>
      <c r="AV219" s="14" t="s">
        <v>81</v>
      </c>
      <c r="AW219" s="14" t="s">
        <v>33</v>
      </c>
      <c r="AX219" s="14" t="s">
        <v>72</v>
      </c>
      <c r="AY219" s="218" t="s">
        <v>139</v>
      </c>
    </row>
    <row r="220" spans="1:65" s="14" customFormat="1" ht="11.25">
      <c r="B220" s="208"/>
      <c r="C220" s="209"/>
      <c r="D220" s="199" t="s">
        <v>150</v>
      </c>
      <c r="E220" s="210" t="s">
        <v>19</v>
      </c>
      <c r="F220" s="211" t="s">
        <v>248</v>
      </c>
      <c r="G220" s="209"/>
      <c r="H220" s="212">
        <v>53.4</v>
      </c>
      <c r="I220" s="213"/>
      <c r="J220" s="209"/>
      <c r="K220" s="209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150</v>
      </c>
      <c r="AU220" s="218" t="s">
        <v>81</v>
      </c>
      <c r="AV220" s="14" t="s">
        <v>81</v>
      </c>
      <c r="AW220" s="14" t="s">
        <v>33</v>
      </c>
      <c r="AX220" s="14" t="s">
        <v>72</v>
      </c>
      <c r="AY220" s="218" t="s">
        <v>139</v>
      </c>
    </row>
    <row r="221" spans="1:65" s="14" customFormat="1" ht="11.25">
      <c r="B221" s="208"/>
      <c r="C221" s="209"/>
      <c r="D221" s="199" t="s">
        <v>150</v>
      </c>
      <c r="E221" s="210" t="s">
        <v>19</v>
      </c>
      <c r="F221" s="211" t="s">
        <v>249</v>
      </c>
      <c r="G221" s="209"/>
      <c r="H221" s="212">
        <v>17.399999999999999</v>
      </c>
      <c r="I221" s="213"/>
      <c r="J221" s="209"/>
      <c r="K221" s="209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150</v>
      </c>
      <c r="AU221" s="218" t="s">
        <v>81</v>
      </c>
      <c r="AV221" s="14" t="s">
        <v>81</v>
      </c>
      <c r="AW221" s="14" t="s">
        <v>33</v>
      </c>
      <c r="AX221" s="14" t="s">
        <v>72</v>
      </c>
      <c r="AY221" s="218" t="s">
        <v>139</v>
      </c>
    </row>
    <row r="222" spans="1:65" s="14" customFormat="1" ht="11.25">
      <c r="B222" s="208"/>
      <c r="C222" s="209"/>
      <c r="D222" s="199" t="s">
        <v>150</v>
      </c>
      <c r="E222" s="210" t="s">
        <v>19</v>
      </c>
      <c r="F222" s="211" t="s">
        <v>250</v>
      </c>
      <c r="G222" s="209"/>
      <c r="H222" s="212">
        <v>57.9</v>
      </c>
      <c r="I222" s="213"/>
      <c r="J222" s="209"/>
      <c r="K222" s="209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150</v>
      </c>
      <c r="AU222" s="218" t="s">
        <v>81</v>
      </c>
      <c r="AV222" s="14" t="s">
        <v>81</v>
      </c>
      <c r="AW222" s="14" t="s">
        <v>33</v>
      </c>
      <c r="AX222" s="14" t="s">
        <v>72</v>
      </c>
      <c r="AY222" s="218" t="s">
        <v>139</v>
      </c>
    </row>
    <row r="223" spans="1:65" s="14" customFormat="1" ht="11.25">
      <c r="B223" s="208"/>
      <c r="C223" s="209"/>
      <c r="D223" s="199" t="s">
        <v>150</v>
      </c>
      <c r="E223" s="210" t="s">
        <v>19</v>
      </c>
      <c r="F223" s="211" t="s">
        <v>251</v>
      </c>
      <c r="G223" s="209"/>
      <c r="H223" s="212">
        <v>14</v>
      </c>
      <c r="I223" s="213"/>
      <c r="J223" s="209"/>
      <c r="K223" s="209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150</v>
      </c>
      <c r="AU223" s="218" t="s">
        <v>81</v>
      </c>
      <c r="AV223" s="14" t="s">
        <v>81</v>
      </c>
      <c r="AW223" s="14" t="s">
        <v>33</v>
      </c>
      <c r="AX223" s="14" t="s">
        <v>72</v>
      </c>
      <c r="AY223" s="218" t="s">
        <v>139</v>
      </c>
    </row>
    <row r="224" spans="1:65" s="13" customFormat="1" ht="11.25">
      <c r="B224" s="197"/>
      <c r="C224" s="198"/>
      <c r="D224" s="199" t="s">
        <v>150</v>
      </c>
      <c r="E224" s="200" t="s">
        <v>19</v>
      </c>
      <c r="F224" s="201" t="s">
        <v>470</v>
      </c>
      <c r="G224" s="198"/>
      <c r="H224" s="200" t="s">
        <v>19</v>
      </c>
      <c r="I224" s="202"/>
      <c r="J224" s="198"/>
      <c r="K224" s="198"/>
      <c r="L224" s="203"/>
      <c r="M224" s="204"/>
      <c r="N224" s="205"/>
      <c r="O224" s="205"/>
      <c r="P224" s="205"/>
      <c r="Q224" s="205"/>
      <c r="R224" s="205"/>
      <c r="S224" s="205"/>
      <c r="T224" s="206"/>
      <c r="AT224" s="207" t="s">
        <v>150</v>
      </c>
      <c r="AU224" s="207" t="s">
        <v>81</v>
      </c>
      <c r="AV224" s="13" t="s">
        <v>79</v>
      </c>
      <c r="AW224" s="13" t="s">
        <v>33</v>
      </c>
      <c r="AX224" s="13" t="s">
        <v>72</v>
      </c>
      <c r="AY224" s="207" t="s">
        <v>139</v>
      </c>
    </row>
    <row r="225" spans="1:65" s="14" customFormat="1" ht="11.25">
      <c r="B225" s="208"/>
      <c r="C225" s="209"/>
      <c r="D225" s="199" t="s">
        <v>150</v>
      </c>
      <c r="E225" s="210" t="s">
        <v>19</v>
      </c>
      <c r="F225" s="211" t="s">
        <v>461</v>
      </c>
      <c r="G225" s="209"/>
      <c r="H225" s="212">
        <v>124</v>
      </c>
      <c r="I225" s="213"/>
      <c r="J225" s="209"/>
      <c r="K225" s="209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150</v>
      </c>
      <c r="AU225" s="218" t="s">
        <v>81</v>
      </c>
      <c r="AV225" s="14" t="s">
        <v>81</v>
      </c>
      <c r="AW225" s="14" t="s">
        <v>33</v>
      </c>
      <c r="AX225" s="14" t="s">
        <v>72</v>
      </c>
      <c r="AY225" s="218" t="s">
        <v>139</v>
      </c>
    </row>
    <row r="226" spans="1:65" s="13" customFormat="1" ht="11.25">
      <c r="B226" s="197"/>
      <c r="C226" s="198"/>
      <c r="D226" s="199" t="s">
        <v>150</v>
      </c>
      <c r="E226" s="200" t="s">
        <v>19</v>
      </c>
      <c r="F226" s="201" t="s">
        <v>471</v>
      </c>
      <c r="G226" s="198"/>
      <c r="H226" s="200" t="s">
        <v>19</v>
      </c>
      <c r="I226" s="202"/>
      <c r="J226" s="198"/>
      <c r="K226" s="198"/>
      <c r="L226" s="203"/>
      <c r="M226" s="204"/>
      <c r="N226" s="205"/>
      <c r="O226" s="205"/>
      <c r="P226" s="205"/>
      <c r="Q226" s="205"/>
      <c r="R226" s="205"/>
      <c r="S226" s="205"/>
      <c r="T226" s="206"/>
      <c r="AT226" s="207" t="s">
        <v>150</v>
      </c>
      <c r="AU226" s="207" t="s">
        <v>81</v>
      </c>
      <c r="AV226" s="13" t="s">
        <v>79</v>
      </c>
      <c r="AW226" s="13" t="s">
        <v>33</v>
      </c>
      <c r="AX226" s="13" t="s">
        <v>72</v>
      </c>
      <c r="AY226" s="207" t="s">
        <v>139</v>
      </c>
    </row>
    <row r="227" spans="1:65" s="14" customFormat="1" ht="11.25">
      <c r="B227" s="208"/>
      <c r="C227" s="209"/>
      <c r="D227" s="199" t="s">
        <v>150</v>
      </c>
      <c r="E227" s="210" t="s">
        <v>19</v>
      </c>
      <c r="F227" s="211" t="s">
        <v>472</v>
      </c>
      <c r="G227" s="209"/>
      <c r="H227" s="212">
        <v>12</v>
      </c>
      <c r="I227" s="213"/>
      <c r="J227" s="209"/>
      <c r="K227" s="209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150</v>
      </c>
      <c r="AU227" s="218" t="s">
        <v>81</v>
      </c>
      <c r="AV227" s="14" t="s">
        <v>81</v>
      </c>
      <c r="AW227" s="14" t="s">
        <v>33</v>
      </c>
      <c r="AX227" s="14" t="s">
        <v>72</v>
      </c>
      <c r="AY227" s="218" t="s">
        <v>139</v>
      </c>
    </row>
    <row r="228" spans="1:65" s="13" customFormat="1" ht="11.25">
      <c r="B228" s="197"/>
      <c r="C228" s="198"/>
      <c r="D228" s="199" t="s">
        <v>150</v>
      </c>
      <c r="E228" s="200" t="s">
        <v>19</v>
      </c>
      <c r="F228" s="201" t="s">
        <v>473</v>
      </c>
      <c r="G228" s="198"/>
      <c r="H228" s="200" t="s">
        <v>19</v>
      </c>
      <c r="I228" s="202"/>
      <c r="J228" s="198"/>
      <c r="K228" s="198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150</v>
      </c>
      <c r="AU228" s="207" t="s">
        <v>81</v>
      </c>
      <c r="AV228" s="13" t="s">
        <v>79</v>
      </c>
      <c r="AW228" s="13" t="s">
        <v>33</v>
      </c>
      <c r="AX228" s="13" t="s">
        <v>72</v>
      </c>
      <c r="AY228" s="207" t="s">
        <v>139</v>
      </c>
    </row>
    <row r="229" spans="1:65" s="14" customFormat="1" ht="11.25">
      <c r="B229" s="208"/>
      <c r="C229" s="209"/>
      <c r="D229" s="199" t="s">
        <v>150</v>
      </c>
      <c r="E229" s="210" t="s">
        <v>19</v>
      </c>
      <c r="F229" s="211" t="s">
        <v>273</v>
      </c>
      <c r="G229" s="209"/>
      <c r="H229" s="212">
        <v>16</v>
      </c>
      <c r="I229" s="213"/>
      <c r="J229" s="209"/>
      <c r="K229" s="209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150</v>
      </c>
      <c r="AU229" s="218" t="s">
        <v>81</v>
      </c>
      <c r="AV229" s="14" t="s">
        <v>81</v>
      </c>
      <c r="AW229" s="14" t="s">
        <v>33</v>
      </c>
      <c r="AX229" s="14" t="s">
        <v>72</v>
      </c>
      <c r="AY229" s="218" t="s">
        <v>139</v>
      </c>
    </row>
    <row r="230" spans="1:65" s="13" customFormat="1" ht="11.25">
      <c r="B230" s="197"/>
      <c r="C230" s="198"/>
      <c r="D230" s="199" t="s">
        <v>150</v>
      </c>
      <c r="E230" s="200" t="s">
        <v>19</v>
      </c>
      <c r="F230" s="201" t="s">
        <v>474</v>
      </c>
      <c r="G230" s="198"/>
      <c r="H230" s="200" t="s">
        <v>19</v>
      </c>
      <c r="I230" s="202"/>
      <c r="J230" s="198"/>
      <c r="K230" s="198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150</v>
      </c>
      <c r="AU230" s="207" t="s">
        <v>81</v>
      </c>
      <c r="AV230" s="13" t="s">
        <v>79</v>
      </c>
      <c r="AW230" s="13" t="s">
        <v>33</v>
      </c>
      <c r="AX230" s="13" t="s">
        <v>72</v>
      </c>
      <c r="AY230" s="207" t="s">
        <v>139</v>
      </c>
    </row>
    <row r="231" spans="1:65" s="14" customFormat="1" ht="11.25">
      <c r="B231" s="208"/>
      <c r="C231" s="209"/>
      <c r="D231" s="199" t="s">
        <v>150</v>
      </c>
      <c r="E231" s="210" t="s">
        <v>19</v>
      </c>
      <c r="F231" s="211" t="s">
        <v>475</v>
      </c>
      <c r="G231" s="209"/>
      <c r="H231" s="212">
        <v>6</v>
      </c>
      <c r="I231" s="213"/>
      <c r="J231" s="209"/>
      <c r="K231" s="209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150</v>
      </c>
      <c r="AU231" s="218" t="s">
        <v>81</v>
      </c>
      <c r="AV231" s="14" t="s">
        <v>81</v>
      </c>
      <c r="AW231" s="14" t="s">
        <v>33</v>
      </c>
      <c r="AX231" s="14" t="s">
        <v>72</v>
      </c>
      <c r="AY231" s="218" t="s">
        <v>139</v>
      </c>
    </row>
    <row r="232" spans="1:65" s="13" customFormat="1" ht="11.25">
      <c r="B232" s="197"/>
      <c r="C232" s="198"/>
      <c r="D232" s="199" t="s">
        <v>150</v>
      </c>
      <c r="E232" s="200" t="s">
        <v>19</v>
      </c>
      <c r="F232" s="201" t="s">
        <v>272</v>
      </c>
      <c r="G232" s="198"/>
      <c r="H232" s="200" t="s">
        <v>19</v>
      </c>
      <c r="I232" s="202"/>
      <c r="J232" s="198"/>
      <c r="K232" s="198"/>
      <c r="L232" s="203"/>
      <c r="M232" s="204"/>
      <c r="N232" s="205"/>
      <c r="O232" s="205"/>
      <c r="P232" s="205"/>
      <c r="Q232" s="205"/>
      <c r="R232" s="205"/>
      <c r="S232" s="205"/>
      <c r="T232" s="206"/>
      <c r="AT232" s="207" t="s">
        <v>150</v>
      </c>
      <c r="AU232" s="207" t="s">
        <v>81</v>
      </c>
      <c r="AV232" s="13" t="s">
        <v>79</v>
      </c>
      <c r="AW232" s="13" t="s">
        <v>33</v>
      </c>
      <c r="AX232" s="13" t="s">
        <v>72</v>
      </c>
      <c r="AY232" s="207" t="s">
        <v>139</v>
      </c>
    </row>
    <row r="233" spans="1:65" s="14" customFormat="1" ht="11.25">
      <c r="B233" s="208"/>
      <c r="C233" s="209"/>
      <c r="D233" s="199" t="s">
        <v>150</v>
      </c>
      <c r="E233" s="210" t="s">
        <v>19</v>
      </c>
      <c r="F233" s="211" t="s">
        <v>476</v>
      </c>
      <c r="G233" s="209"/>
      <c r="H233" s="212">
        <v>17.2</v>
      </c>
      <c r="I233" s="213"/>
      <c r="J233" s="209"/>
      <c r="K233" s="209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150</v>
      </c>
      <c r="AU233" s="218" t="s">
        <v>81</v>
      </c>
      <c r="AV233" s="14" t="s">
        <v>81</v>
      </c>
      <c r="AW233" s="14" t="s">
        <v>33</v>
      </c>
      <c r="AX233" s="14" t="s">
        <v>72</v>
      </c>
      <c r="AY233" s="218" t="s">
        <v>139</v>
      </c>
    </row>
    <row r="234" spans="1:65" s="2" customFormat="1" ht="37.9" customHeight="1">
      <c r="A234" s="35"/>
      <c r="B234" s="36"/>
      <c r="C234" s="179" t="s">
        <v>477</v>
      </c>
      <c r="D234" s="179" t="s">
        <v>141</v>
      </c>
      <c r="E234" s="180" t="s">
        <v>478</v>
      </c>
      <c r="F234" s="181" t="s">
        <v>479</v>
      </c>
      <c r="G234" s="182" t="s">
        <v>231</v>
      </c>
      <c r="H234" s="183">
        <v>157.9</v>
      </c>
      <c r="I234" s="184"/>
      <c r="J234" s="185">
        <f>ROUND(I234*H234,2)</f>
        <v>0</v>
      </c>
      <c r="K234" s="181" t="s">
        <v>145</v>
      </c>
      <c r="L234" s="40"/>
      <c r="M234" s="186" t="s">
        <v>19</v>
      </c>
      <c r="N234" s="187" t="s">
        <v>43</v>
      </c>
      <c r="O234" s="65"/>
      <c r="P234" s="188">
        <f>O234*H234</f>
        <v>0</v>
      </c>
      <c r="Q234" s="188">
        <v>0</v>
      </c>
      <c r="R234" s="188">
        <f>Q234*H234</f>
        <v>0</v>
      </c>
      <c r="S234" s="188">
        <v>0</v>
      </c>
      <c r="T234" s="18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0" t="s">
        <v>146</v>
      </c>
      <c r="AT234" s="190" t="s">
        <v>141</v>
      </c>
      <c r="AU234" s="190" t="s">
        <v>81</v>
      </c>
      <c r="AY234" s="18" t="s">
        <v>139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8" t="s">
        <v>79</v>
      </c>
      <c r="BK234" s="191">
        <f>ROUND(I234*H234,2)</f>
        <v>0</v>
      </c>
      <c r="BL234" s="18" t="s">
        <v>146</v>
      </c>
      <c r="BM234" s="190" t="s">
        <v>480</v>
      </c>
    </row>
    <row r="235" spans="1:65" s="2" customFormat="1" ht="11.25">
      <c r="A235" s="35"/>
      <c r="B235" s="36"/>
      <c r="C235" s="37"/>
      <c r="D235" s="192" t="s">
        <v>148</v>
      </c>
      <c r="E235" s="37"/>
      <c r="F235" s="193" t="s">
        <v>481</v>
      </c>
      <c r="G235" s="37"/>
      <c r="H235" s="37"/>
      <c r="I235" s="194"/>
      <c r="J235" s="37"/>
      <c r="K235" s="37"/>
      <c r="L235" s="40"/>
      <c r="M235" s="195"/>
      <c r="N235" s="196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148</v>
      </c>
      <c r="AU235" s="18" t="s">
        <v>81</v>
      </c>
    </row>
    <row r="236" spans="1:65" s="13" customFormat="1" ht="11.25">
      <c r="B236" s="197"/>
      <c r="C236" s="198"/>
      <c r="D236" s="199" t="s">
        <v>150</v>
      </c>
      <c r="E236" s="200" t="s">
        <v>19</v>
      </c>
      <c r="F236" s="201" t="s">
        <v>246</v>
      </c>
      <c r="G236" s="198"/>
      <c r="H236" s="200" t="s">
        <v>19</v>
      </c>
      <c r="I236" s="202"/>
      <c r="J236" s="198"/>
      <c r="K236" s="198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150</v>
      </c>
      <c r="AU236" s="207" t="s">
        <v>81</v>
      </c>
      <c r="AV236" s="13" t="s">
        <v>79</v>
      </c>
      <c r="AW236" s="13" t="s">
        <v>33</v>
      </c>
      <c r="AX236" s="13" t="s">
        <v>72</v>
      </c>
      <c r="AY236" s="207" t="s">
        <v>139</v>
      </c>
    </row>
    <row r="237" spans="1:65" s="14" customFormat="1" ht="11.25">
      <c r="B237" s="208"/>
      <c r="C237" s="209"/>
      <c r="D237" s="199" t="s">
        <v>150</v>
      </c>
      <c r="E237" s="210" t="s">
        <v>19</v>
      </c>
      <c r="F237" s="211" t="s">
        <v>247</v>
      </c>
      <c r="G237" s="209"/>
      <c r="H237" s="212">
        <v>15.2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150</v>
      </c>
      <c r="AU237" s="218" t="s">
        <v>81</v>
      </c>
      <c r="AV237" s="14" t="s">
        <v>81</v>
      </c>
      <c r="AW237" s="14" t="s">
        <v>33</v>
      </c>
      <c r="AX237" s="14" t="s">
        <v>72</v>
      </c>
      <c r="AY237" s="218" t="s">
        <v>139</v>
      </c>
    </row>
    <row r="238" spans="1:65" s="14" customFormat="1" ht="11.25">
      <c r="B238" s="208"/>
      <c r="C238" s="209"/>
      <c r="D238" s="199" t="s">
        <v>150</v>
      </c>
      <c r="E238" s="210" t="s">
        <v>19</v>
      </c>
      <c r="F238" s="211" t="s">
        <v>248</v>
      </c>
      <c r="G238" s="209"/>
      <c r="H238" s="212">
        <v>53.4</v>
      </c>
      <c r="I238" s="213"/>
      <c r="J238" s="209"/>
      <c r="K238" s="209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150</v>
      </c>
      <c r="AU238" s="218" t="s">
        <v>81</v>
      </c>
      <c r="AV238" s="14" t="s">
        <v>81</v>
      </c>
      <c r="AW238" s="14" t="s">
        <v>33</v>
      </c>
      <c r="AX238" s="14" t="s">
        <v>72</v>
      </c>
      <c r="AY238" s="218" t="s">
        <v>139</v>
      </c>
    </row>
    <row r="239" spans="1:65" s="14" customFormat="1" ht="11.25">
      <c r="B239" s="208"/>
      <c r="C239" s="209"/>
      <c r="D239" s="199" t="s">
        <v>150</v>
      </c>
      <c r="E239" s="210" t="s">
        <v>19</v>
      </c>
      <c r="F239" s="211" t="s">
        <v>249</v>
      </c>
      <c r="G239" s="209"/>
      <c r="H239" s="212">
        <v>17.399999999999999</v>
      </c>
      <c r="I239" s="213"/>
      <c r="J239" s="209"/>
      <c r="K239" s="209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150</v>
      </c>
      <c r="AU239" s="218" t="s">
        <v>81</v>
      </c>
      <c r="AV239" s="14" t="s">
        <v>81</v>
      </c>
      <c r="AW239" s="14" t="s">
        <v>33</v>
      </c>
      <c r="AX239" s="14" t="s">
        <v>72</v>
      </c>
      <c r="AY239" s="218" t="s">
        <v>139</v>
      </c>
    </row>
    <row r="240" spans="1:65" s="14" customFormat="1" ht="11.25">
      <c r="B240" s="208"/>
      <c r="C240" s="209"/>
      <c r="D240" s="199" t="s">
        <v>150</v>
      </c>
      <c r="E240" s="210" t="s">
        <v>19</v>
      </c>
      <c r="F240" s="211" t="s">
        <v>250</v>
      </c>
      <c r="G240" s="209"/>
      <c r="H240" s="212">
        <v>57.9</v>
      </c>
      <c r="I240" s="213"/>
      <c r="J240" s="209"/>
      <c r="K240" s="209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150</v>
      </c>
      <c r="AU240" s="218" t="s">
        <v>81</v>
      </c>
      <c r="AV240" s="14" t="s">
        <v>81</v>
      </c>
      <c r="AW240" s="14" t="s">
        <v>33</v>
      </c>
      <c r="AX240" s="14" t="s">
        <v>72</v>
      </c>
      <c r="AY240" s="218" t="s">
        <v>139</v>
      </c>
    </row>
    <row r="241" spans="1:65" s="14" customFormat="1" ht="11.25">
      <c r="B241" s="208"/>
      <c r="C241" s="209"/>
      <c r="D241" s="199" t="s">
        <v>150</v>
      </c>
      <c r="E241" s="210" t="s">
        <v>19</v>
      </c>
      <c r="F241" s="211" t="s">
        <v>251</v>
      </c>
      <c r="G241" s="209"/>
      <c r="H241" s="212">
        <v>14</v>
      </c>
      <c r="I241" s="213"/>
      <c r="J241" s="209"/>
      <c r="K241" s="209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150</v>
      </c>
      <c r="AU241" s="218" t="s">
        <v>81</v>
      </c>
      <c r="AV241" s="14" t="s">
        <v>81</v>
      </c>
      <c r="AW241" s="14" t="s">
        <v>33</v>
      </c>
      <c r="AX241" s="14" t="s">
        <v>72</v>
      </c>
      <c r="AY241" s="218" t="s">
        <v>139</v>
      </c>
    </row>
    <row r="242" spans="1:65" s="2" customFormat="1" ht="55.5" customHeight="1">
      <c r="A242" s="35"/>
      <c r="B242" s="36"/>
      <c r="C242" s="179" t="s">
        <v>482</v>
      </c>
      <c r="D242" s="179" t="s">
        <v>141</v>
      </c>
      <c r="E242" s="180" t="s">
        <v>483</v>
      </c>
      <c r="F242" s="181" t="s">
        <v>484</v>
      </c>
      <c r="G242" s="182" t="s">
        <v>231</v>
      </c>
      <c r="H242" s="183">
        <v>16.2</v>
      </c>
      <c r="I242" s="184"/>
      <c r="J242" s="185">
        <f>ROUND(I242*H242,2)</f>
        <v>0</v>
      </c>
      <c r="K242" s="181" t="s">
        <v>145</v>
      </c>
      <c r="L242" s="40"/>
      <c r="M242" s="186" t="s">
        <v>19</v>
      </c>
      <c r="N242" s="187" t="s">
        <v>43</v>
      </c>
      <c r="O242" s="65"/>
      <c r="P242" s="188">
        <f>O242*H242</f>
        <v>0</v>
      </c>
      <c r="Q242" s="188">
        <v>0.16370999999999999</v>
      </c>
      <c r="R242" s="188">
        <f>Q242*H242</f>
        <v>2.6521019999999997</v>
      </c>
      <c r="S242" s="188">
        <v>0</v>
      </c>
      <c r="T242" s="189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0" t="s">
        <v>146</v>
      </c>
      <c r="AT242" s="190" t="s">
        <v>141</v>
      </c>
      <c r="AU242" s="190" t="s">
        <v>81</v>
      </c>
      <c r="AY242" s="18" t="s">
        <v>139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8" t="s">
        <v>79</v>
      </c>
      <c r="BK242" s="191">
        <f>ROUND(I242*H242,2)</f>
        <v>0</v>
      </c>
      <c r="BL242" s="18" t="s">
        <v>146</v>
      </c>
      <c r="BM242" s="190" t="s">
        <v>485</v>
      </c>
    </row>
    <row r="243" spans="1:65" s="2" customFormat="1" ht="11.25">
      <c r="A243" s="35"/>
      <c r="B243" s="36"/>
      <c r="C243" s="37"/>
      <c r="D243" s="192" t="s">
        <v>148</v>
      </c>
      <c r="E243" s="37"/>
      <c r="F243" s="193" t="s">
        <v>486</v>
      </c>
      <c r="G243" s="37"/>
      <c r="H243" s="37"/>
      <c r="I243" s="194"/>
      <c r="J243" s="37"/>
      <c r="K243" s="37"/>
      <c r="L243" s="40"/>
      <c r="M243" s="195"/>
      <c r="N243" s="196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148</v>
      </c>
      <c r="AU243" s="18" t="s">
        <v>81</v>
      </c>
    </row>
    <row r="244" spans="1:65" s="14" customFormat="1" ht="11.25">
      <c r="B244" s="208"/>
      <c r="C244" s="209"/>
      <c r="D244" s="199" t="s">
        <v>150</v>
      </c>
      <c r="E244" s="210" t="s">
        <v>19</v>
      </c>
      <c r="F244" s="211" t="s">
        <v>487</v>
      </c>
      <c r="G244" s="209"/>
      <c r="H244" s="212">
        <v>16.2</v>
      </c>
      <c r="I244" s="213"/>
      <c r="J244" s="209"/>
      <c r="K244" s="209"/>
      <c r="L244" s="214"/>
      <c r="M244" s="215"/>
      <c r="N244" s="216"/>
      <c r="O244" s="216"/>
      <c r="P244" s="216"/>
      <c r="Q244" s="216"/>
      <c r="R244" s="216"/>
      <c r="S244" s="216"/>
      <c r="T244" s="217"/>
      <c r="AT244" s="218" t="s">
        <v>150</v>
      </c>
      <c r="AU244" s="218" t="s">
        <v>81</v>
      </c>
      <c r="AV244" s="14" t="s">
        <v>81</v>
      </c>
      <c r="AW244" s="14" t="s">
        <v>33</v>
      </c>
      <c r="AX244" s="14" t="s">
        <v>72</v>
      </c>
      <c r="AY244" s="218" t="s">
        <v>139</v>
      </c>
    </row>
    <row r="245" spans="1:65" s="2" customFormat="1" ht="24.2" customHeight="1">
      <c r="A245" s="35"/>
      <c r="B245" s="36"/>
      <c r="C245" s="223" t="s">
        <v>488</v>
      </c>
      <c r="D245" s="223" t="s">
        <v>369</v>
      </c>
      <c r="E245" s="224" t="s">
        <v>489</v>
      </c>
      <c r="F245" s="225" t="s">
        <v>490</v>
      </c>
      <c r="G245" s="226" t="s">
        <v>231</v>
      </c>
      <c r="H245" s="227">
        <v>19.440000000000001</v>
      </c>
      <c r="I245" s="228"/>
      <c r="J245" s="229">
        <f>ROUND(I245*H245,2)</f>
        <v>0</v>
      </c>
      <c r="K245" s="225" t="s">
        <v>145</v>
      </c>
      <c r="L245" s="230"/>
      <c r="M245" s="231" t="s">
        <v>19</v>
      </c>
      <c r="N245" s="232" t="s">
        <v>43</v>
      </c>
      <c r="O245" s="65"/>
      <c r="P245" s="188">
        <f>O245*H245</f>
        <v>0</v>
      </c>
      <c r="Q245" s="188">
        <v>0.11394</v>
      </c>
      <c r="R245" s="188">
        <f>Q245*H245</f>
        <v>2.2149936000000001</v>
      </c>
      <c r="S245" s="188">
        <v>0</v>
      </c>
      <c r="T245" s="18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0" t="s">
        <v>192</v>
      </c>
      <c r="AT245" s="190" t="s">
        <v>369</v>
      </c>
      <c r="AU245" s="190" t="s">
        <v>81</v>
      </c>
      <c r="AY245" s="18" t="s">
        <v>139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8" t="s">
        <v>79</v>
      </c>
      <c r="BK245" s="191">
        <f>ROUND(I245*H245,2)</f>
        <v>0</v>
      </c>
      <c r="BL245" s="18" t="s">
        <v>146</v>
      </c>
      <c r="BM245" s="190" t="s">
        <v>491</v>
      </c>
    </row>
    <row r="246" spans="1:65" s="14" customFormat="1" ht="11.25">
      <c r="B246" s="208"/>
      <c r="C246" s="209"/>
      <c r="D246" s="199" t="s">
        <v>150</v>
      </c>
      <c r="E246" s="210" t="s">
        <v>19</v>
      </c>
      <c r="F246" s="211" t="s">
        <v>492</v>
      </c>
      <c r="G246" s="209"/>
      <c r="H246" s="212">
        <v>19.440000000000001</v>
      </c>
      <c r="I246" s="213"/>
      <c r="J246" s="209"/>
      <c r="K246" s="209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150</v>
      </c>
      <c r="AU246" s="218" t="s">
        <v>81</v>
      </c>
      <c r="AV246" s="14" t="s">
        <v>81</v>
      </c>
      <c r="AW246" s="14" t="s">
        <v>33</v>
      </c>
      <c r="AX246" s="14" t="s">
        <v>72</v>
      </c>
      <c r="AY246" s="218" t="s">
        <v>139</v>
      </c>
    </row>
    <row r="247" spans="1:65" s="2" customFormat="1" ht="55.5" customHeight="1">
      <c r="A247" s="35"/>
      <c r="B247" s="36"/>
      <c r="C247" s="179" t="s">
        <v>493</v>
      </c>
      <c r="D247" s="179" t="s">
        <v>141</v>
      </c>
      <c r="E247" s="180" t="s">
        <v>255</v>
      </c>
      <c r="F247" s="181" t="s">
        <v>256</v>
      </c>
      <c r="G247" s="182" t="s">
        <v>144</v>
      </c>
      <c r="H247" s="183">
        <v>9887.5</v>
      </c>
      <c r="I247" s="184"/>
      <c r="J247" s="185">
        <f>ROUND(I247*H247,2)</f>
        <v>0</v>
      </c>
      <c r="K247" s="181" t="s">
        <v>145</v>
      </c>
      <c r="L247" s="40"/>
      <c r="M247" s="186" t="s">
        <v>19</v>
      </c>
      <c r="N247" s="187" t="s">
        <v>43</v>
      </c>
      <c r="O247" s="65"/>
      <c r="P247" s="188">
        <f>O247*H247</f>
        <v>0</v>
      </c>
      <c r="Q247" s="188">
        <v>0</v>
      </c>
      <c r="R247" s="188">
        <f>Q247*H247</f>
        <v>0</v>
      </c>
      <c r="S247" s="188">
        <v>0.02</v>
      </c>
      <c r="T247" s="189">
        <f>S247*H247</f>
        <v>197.75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90" t="s">
        <v>146</v>
      </c>
      <c r="AT247" s="190" t="s">
        <v>141</v>
      </c>
      <c r="AU247" s="190" t="s">
        <v>81</v>
      </c>
      <c r="AY247" s="18" t="s">
        <v>139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8" t="s">
        <v>79</v>
      </c>
      <c r="BK247" s="191">
        <f>ROUND(I247*H247,2)</f>
        <v>0</v>
      </c>
      <c r="BL247" s="18" t="s">
        <v>146</v>
      </c>
      <c r="BM247" s="190" t="s">
        <v>494</v>
      </c>
    </row>
    <row r="248" spans="1:65" s="2" customFormat="1" ht="11.25">
      <c r="A248" s="35"/>
      <c r="B248" s="36"/>
      <c r="C248" s="37"/>
      <c r="D248" s="192" t="s">
        <v>148</v>
      </c>
      <c r="E248" s="37"/>
      <c r="F248" s="193" t="s">
        <v>258</v>
      </c>
      <c r="G248" s="37"/>
      <c r="H248" s="37"/>
      <c r="I248" s="194"/>
      <c r="J248" s="37"/>
      <c r="K248" s="37"/>
      <c r="L248" s="40"/>
      <c r="M248" s="195"/>
      <c r="N248" s="196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148</v>
      </c>
      <c r="AU248" s="18" t="s">
        <v>81</v>
      </c>
    </row>
    <row r="249" spans="1:65" s="2" customFormat="1" ht="66.75" customHeight="1">
      <c r="A249" s="35"/>
      <c r="B249" s="36"/>
      <c r="C249" s="179" t="s">
        <v>495</v>
      </c>
      <c r="D249" s="179" t="s">
        <v>141</v>
      </c>
      <c r="E249" s="180" t="s">
        <v>496</v>
      </c>
      <c r="F249" s="181" t="s">
        <v>497</v>
      </c>
      <c r="G249" s="182" t="s">
        <v>144</v>
      </c>
      <c r="H249" s="183">
        <v>1471.3</v>
      </c>
      <c r="I249" s="184"/>
      <c r="J249" s="185">
        <f>ROUND(I249*H249,2)</f>
        <v>0</v>
      </c>
      <c r="K249" s="181" t="s">
        <v>145</v>
      </c>
      <c r="L249" s="40"/>
      <c r="M249" s="186" t="s">
        <v>19</v>
      </c>
      <c r="N249" s="187" t="s">
        <v>43</v>
      </c>
      <c r="O249" s="65"/>
      <c r="P249" s="188">
        <f>O249*H249</f>
        <v>0</v>
      </c>
      <c r="Q249" s="188">
        <v>0</v>
      </c>
      <c r="R249" s="188">
        <f>Q249*H249</f>
        <v>0</v>
      </c>
      <c r="S249" s="188">
        <v>0.126</v>
      </c>
      <c r="T249" s="189">
        <f>S249*H249</f>
        <v>185.38380000000001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0" t="s">
        <v>146</v>
      </c>
      <c r="AT249" s="190" t="s">
        <v>141</v>
      </c>
      <c r="AU249" s="190" t="s">
        <v>81</v>
      </c>
      <c r="AY249" s="18" t="s">
        <v>139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8" t="s">
        <v>79</v>
      </c>
      <c r="BK249" s="191">
        <f>ROUND(I249*H249,2)</f>
        <v>0</v>
      </c>
      <c r="BL249" s="18" t="s">
        <v>146</v>
      </c>
      <c r="BM249" s="190" t="s">
        <v>498</v>
      </c>
    </row>
    <row r="250" spans="1:65" s="2" customFormat="1" ht="11.25">
      <c r="A250" s="35"/>
      <c r="B250" s="36"/>
      <c r="C250" s="37"/>
      <c r="D250" s="192" t="s">
        <v>148</v>
      </c>
      <c r="E250" s="37"/>
      <c r="F250" s="193" t="s">
        <v>499</v>
      </c>
      <c r="G250" s="37"/>
      <c r="H250" s="37"/>
      <c r="I250" s="194"/>
      <c r="J250" s="37"/>
      <c r="K250" s="37"/>
      <c r="L250" s="40"/>
      <c r="M250" s="195"/>
      <c r="N250" s="196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148</v>
      </c>
      <c r="AU250" s="18" t="s">
        <v>81</v>
      </c>
    </row>
    <row r="251" spans="1:65" s="12" customFormat="1" ht="22.9" customHeight="1">
      <c r="B251" s="163"/>
      <c r="C251" s="164"/>
      <c r="D251" s="165" t="s">
        <v>71</v>
      </c>
      <c r="E251" s="177" t="s">
        <v>281</v>
      </c>
      <c r="F251" s="177" t="s">
        <v>282</v>
      </c>
      <c r="G251" s="164"/>
      <c r="H251" s="164"/>
      <c r="I251" s="167"/>
      <c r="J251" s="178">
        <f>BK251</f>
        <v>0</v>
      </c>
      <c r="K251" s="164"/>
      <c r="L251" s="169"/>
      <c r="M251" s="170"/>
      <c r="N251" s="171"/>
      <c r="O251" s="171"/>
      <c r="P251" s="172">
        <f>SUM(P252:P261)</f>
        <v>0</v>
      </c>
      <c r="Q251" s="171"/>
      <c r="R251" s="172">
        <f>SUM(R252:R261)</f>
        <v>0</v>
      </c>
      <c r="S251" s="171"/>
      <c r="T251" s="173">
        <f>SUM(T252:T261)</f>
        <v>0</v>
      </c>
      <c r="AR251" s="174" t="s">
        <v>79</v>
      </c>
      <c r="AT251" s="175" t="s">
        <v>71</v>
      </c>
      <c r="AU251" s="175" t="s">
        <v>79</v>
      </c>
      <c r="AY251" s="174" t="s">
        <v>139</v>
      </c>
      <c r="BK251" s="176">
        <f>SUM(BK252:BK261)</f>
        <v>0</v>
      </c>
    </row>
    <row r="252" spans="1:65" s="2" customFormat="1" ht="33" customHeight="1">
      <c r="A252" s="35"/>
      <c r="B252" s="36"/>
      <c r="C252" s="179" t="s">
        <v>500</v>
      </c>
      <c r="D252" s="179" t="s">
        <v>141</v>
      </c>
      <c r="E252" s="180" t="s">
        <v>283</v>
      </c>
      <c r="F252" s="181" t="s">
        <v>284</v>
      </c>
      <c r="G252" s="182" t="s">
        <v>195</v>
      </c>
      <c r="H252" s="183">
        <v>383.13400000000001</v>
      </c>
      <c r="I252" s="184"/>
      <c r="J252" s="185">
        <f>ROUND(I252*H252,2)</f>
        <v>0</v>
      </c>
      <c r="K252" s="181" t="s">
        <v>145</v>
      </c>
      <c r="L252" s="40"/>
      <c r="M252" s="186" t="s">
        <v>19</v>
      </c>
      <c r="N252" s="187" t="s">
        <v>43</v>
      </c>
      <c r="O252" s="65"/>
      <c r="P252" s="188">
        <f>O252*H252</f>
        <v>0</v>
      </c>
      <c r="Q252" s="188">
        <v>0</v>
      </c>
      <c r="R252" s="188">
        <f>Q252*H252</f>
        <v>0</v>
      </c>
      <c r="S252" s="188">
        <v>0</v>
      </c>
      <c r="T252" s="18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0" t="s">
        <v>146</v>
      </c>
      <c r="AT252" s="190" t="s">
        <v>141</v>
      </c>
      <c r="AU252" s="190" t="s">
        <v>81</v>
      </c>
      <c r="AY252" s="18" t="s">
        <v>139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8" t="s">
        <v>79</v>
      </c>
      <c r="BK252" s="191">
        <f>ROUND(I252*H252,2)</f>
        <v>0</v>
      </c>
      <c r="BL252" s="18" t="s">
        <v>146</v>
      </c>
      <c r="BM252" s="190" t="s">
        <v>501</v>
      </c>
    </row>
    <row r="253" spans="1:65" s="2" customFormat="1" ht="11.25">
      <c r="A253" s="35"/>
      <c r="B253" s="36"/>
      <c r="C253" s="37"/>
      <c r="D253" s="192" t="s">
        <v>148</v>
      </c>
      <c r="E253" s="37"/>
      <c r="F253" s="193" t="s">
        <v>286</v>
      </c>
      <c r="G253" s="37"/>
      <c r="H253" s="37"/>
      <c r="I253" s="194"/>
      <c r="J253" s="37"/>
      <c r="K253" s="37"/>
      <c r="L253" s="40"/>
      <c r="M253" s="195"/>
      <c r="N253" s="196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148</v>
      </c>
      <c r="AU253" s="18" t="s">
        <v>81</v>
      </c>
    </row>
    <row r="254" spans="1:65" s="2" customFormat="1" ht="44.25" customHeight="1">
      <c r="A254" s="35"/>
      <c r="B254" s="36"/>
      <c r="C254" s="179" t="s">
        <v>502</v>
      </c>
      <c r="D254" s="179" t="s">
        <v>141</v>
      </c>
      <c r="E254" s="180" t="s">
        <v>296</v>
      </c>
      <c r="F254" s="181" t="s">
        <v>297</v>
      </c>
      <c r="G254" s="182" t="s">
        <v>195</v>
      </c>
      <c r="H254" s="183">
        <v>4214.4740000000002</v>
      </c>
      <c r="I254" s="184"/>
      <c r="J254" s="185">
        <f>ROUND(I254*H254,2)</f>
        <v>0</v>
      </c>
      <c r="K254" s="181" t="s">
        <v>145</v>
      </c>
      <c r="L254" s="40"/>
      <c r="M254" s="186" t="s">
        <v>19</v>
      </c>
      <c r="N254" s="187" t="s">
        <v>43</v>
      </c>
      <c r="O254" s="65"/>
      <c r="P254" s="188">
        <f>O254*H254</f>
        <v>0</v>
      </c>
      <c r="Q254" s="188">
        <v>0</v>
      </c>
      <c r="R254" s="188">
        <f>Q254*H254</f>
        <v>0</v>
      </c>
      <c r="S254" s="188">
        <v>0</v>
      </c>
      <c r="T254" s="18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90" t="s">
        <v>146</v>
      </c>
      <c r="AT254" s="190" t="s">
        <v>141</v>
      </c>
      <c r="AU254" s="190" t="s">
        <v>81</v>
      </c>
      <c r="AY254" s="18" t="s">
        <v>139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8" t="s">
        <v>79</v>
      </c>
      <c r="BK254" s="191">
        <f>ROUND(I254*H254,2)</f>
        <v>0</v>
      </c>
      <c r="BL254" s="18" t="s">
        <v>146</v>
      </c>
      <c r="BM254" s="190" t="s">
        <v>503</v>
      </c>
    </row>
    <row r="255" spans="1:65" s="2" customFormat="1" ht="11.25">
      <c r="A255" s="35"/>
      <c r="B255" s="36"/>
      <c r="C255" s="37"/>
      <c r="D255" s="192" t="s">
        <v>148</v>
      </c>
      <c r="E255" s="37"/>
      <c r="F255" s="193" t="s">
        <v>299</v>
      </c>
      <c r="G255" s="37"/>
      <c r="H255" s="37"/>
      <c r="I255" s="194"/>
      <c r="J255" s="37"/>
      <c r="K255" s="37"/>
      <c r="L255" s="40"/>
      <c r="M255" s="195"/>
      <c r="N255" s="196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148</v>
      </c>
      <c r="AU255" s="18" t="s">
        <v>81</v>
      </c>
    </row>
    <row r="256" spans="1:65" s="14" customFormat="1" ht="11.25">
      <c r="B256" s="208"/>
      <c r="C256" s="209"/>
      <c r="D256" s="199" t="s">
        <v>150</v>
      </c>
      <c r="E256" s="210" t="s">
        <v>19</v>
      </c>
      <c r="F256" s="211" t="s">
        <v>504</v>
      </c>
      <c r="G256" s="209"/>
      <c r="H256" s="212">
        <v>383.13400000000001</v>
      </c>
      <c r="I256" s="213"/>
      <c r="J256" s="209"/>
      <c r="K256" s="209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150</v>
      </c>
      <c r="AU256" s="218" t="s">
        <v>81</v>
      </c>
      <c r="AV256" s="14" t="s">
        <v>81</v>
      </c>
      <c r="AW256" s="14" t="s">
        <v>33</v>
      </c>
      <c r="AX256" s="14" t="s">
        <v>72</v>
      </c>
      <c r="AY256" s="218" t="s">
        <v>139</v>
      </c>
    </row>
    <row r="257" spans="1:65" s="14" customFormat="1" ht="11.25">
      <c r="B257" s="208"/>
      <c r="C257" s="209"/>
      <c r="D257" s="199" t="s">
        <v>150</v>
      </c>
      <c r="E257" s="209"/>
      <c r="F257" s="211" t="s">
        <v>505</v>
      </c>
      <c r="G257" s="209"/>
      <c r="H257" s="212">
        <v>4214.4740000000002</v>
      </c>
      <c r="I257" s="213"/>
      <c r="J257" s="209"/>
      <c r="K257" s="209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150</v>
      </c>
      <c r="AU257" s="218" t="s">
        <v>81</v>
      </c>
      <c r="AV257" s="14" t="s">
        <v>81</v>
      </c>
      <c r="AW257" s="14" t="s">
        <v>4</v>
      </c>
      <c r="AX257" s="14" t="s">
        <v>79</v>
      </c>
      <c r="AY257" s="218" t="s">
        <v>139</v>
      </c>
    </row>
    <row r="258" spans="1:65" s="2" customFormat="1" ht="44.25" customHeight="1">
      <c r="A258" s="35"/>
      <c r="B258" s="36"/>
      <c r="C258" s="179" t="s">
        <v>506</v>
      </c>
      <c r="D258" s="179" t="s">
        <v>141</v>
      </c>
      <c r="E258" s="180" t="s">
        <v>314</v>
      </c>
      <c r="F258" s="181" t="s">
        <v>315</v>
      </c>
      <c r="G258" s="182" t="s">
        <v>195</v>
      </c>
      <c r="H258" s="183">
        <v>383.13400000000001</v>
      </c>
      <c r="I258" s="184"/>
      <c r="J258" s="185">
        <f>ROUND(I258*H258,2)</f>
        <v>0</v>
      </c>
      <c r="K258" s="181" t="s">
        <v>145</v>
      </c>
      <c r="L258" s="40"/>
      <c r="M258" s="186" t="s">
        <v>19</v>
      </c>
      <c r="N258" s="187" t="s">
        <v>43</v>
      </c>
      <c r="O258" s="65"/>
      <c r="P258" s="188">
        <f>O258*H258</f>
        <v>0</v>
      </c>
      <c r="Q258" s="188">
        <v>0</v>
      </c>
      <c r="R258" s="188">
        <f>Q258*H258</f>
        <v>0</v>
      </c>
      <c r="S258" s="188">
        <v>0</v>
      </c>
      <c r="T258" s="189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0" t="s">
        <v>146</v>
      </c>
      <c r="AT258" s="190" t="s">
        <v>141</v>
      </c>
      <c r="AU258" s="190" t="s">
        <v>81</v>
      </c>
      <c r="AY258" s="18" t="s">
        <v>139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8" t="s">
        <v>79</v>
      </c>
      <c r="BK258" s="191">
        <f>ROUND(I258*H258,2)</f>
        <v>0</v>
      </c>
      <c r="BL258" s="18" t="s">
        <v>146</v>
      </c>
      <c r="BM258" s="190" t="s">
        <v>507</v>
      </c>
    </row>
    <row r="259" spans="1:65" s="2" customFormat="1" ht="11.25">
      <c r="A259" s="35"/>
      <c r="B259" s="36"/>
      <c r="C259" s="37"/>
      <c r="D259" s="192" t="s">
        <v>148</v>
      </c>
      <c r="E259" s="37"/>
      <c r="F259" s="193" t="s">
        <v>317</v>
      </c>
      <c r="G259" s="37"/>
      <c r="H259" s="37"/>
      <c r="I259" s="194"/>
      <c r="J259" s="37"/>
      <c r="K259" s="37"/>
      <c r="L259" s="40"/>
      <c r="M259" s="195"/>
      <c r="N259" s="196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148</v>
      </c>
      <c r="AU259" s="18" t="s">
        <v>81</v>
      </c>
    </row>
    <row r="260" spans="1:65" s="14" customFormat="1" ht="11.25">
      <c r="B260" s="208"/>
      <c r="C260" s="209"/>
      <c r="D260" s="199" t="s">
        <v>150</v>
      </c>
      <c r="E260" s="210" t="s">
        <v>19</v>
      </c>
      <c r="F260" s="211" t="s">
        <v>508</v>
      </c>
      <c r="G260" s="209"/>
      <c r="H260" s="212">
        <v>197.75</v>
      </c>
      <c r="I260" s="213"/>
      <c r="J260" s="209"/>
      <c r="K260" s="209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150</v>
      </c>
      <c r="AU260" s="218" t="s">
        <v>81</v>
      </c>
      <c r="AV260" s="14" t="s">
        <v>81</v>
      </c>
      <c r="AW260" s="14" t="s">
        <v>33</v>
      </c>
      <c r="AX260" s="14" t="s">
        <v>72</v>
      </c>
      <c r="AY260" s="218" t="s">
        <v>139</v>
      </c>
    </row>
    <row r="261" spans="1:65" s="14" customFormat="1" ht="11.25">
      <c r="B261" s="208"/>
      <c r="C261" s="209"/>
      <c r="D261" s="199" t="s">
        <v>150</v>
      </c>
      <c r="E261" s="210" t="s">
        <v>19</v>
      </c>
      <c r="F261" s="211" t="s">
        <v>509</v>
      </c>
      <c r="G261" s="209"/>
      <c r="H261" s="212">
        <v>185.38399999999999</v>
      </c>
      <c r="I261" s="213"/>
      <c r="J261" s="209"/>
      <c r="K261" s="209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150</v>
      </c>
      <c r="AU261" s="218" t="s">
        <v>81</v>
      </c>
      <c r="AV261" s="14" t="s">
        <v>81</v>
      </c>
      <c r="AW261" s="14" t="s">
        <v>33</v>
      </c>
      <c r="AX261" s="14" t="s">
        <v>72</v>
      </c>
      <c r="AY261" s="218" t="s">
        <v>139</v>
      </c>
    </row>
    <row r="262" spans="1:65" s="12" customFormat="1" ht="22.9" customHeight="1">
      <c r="B262" s="163"/>
      <c r="C262" s="164"/>
      <c r="D262" s="165" t="s">
        <v>71</v>
      </c>
      <c r="E262" s="177" t="s">
        <v>320</v>
      </c>
      <c r="F262" s="177" t="s">
        <v>321</v>
      </c>
      <c r="G262" s="164"/>
      <c r="H262" s="164"/>
      <c r="I262" s="167"/>
      <c r="J262" s="178">
        <f>BK262</f>
        <v>0</v>
      </c>
      <c r="K262" s="164"/>
      <c r="L262" s="169"/>
      <c r="M262" s="170"/>
      <c r="N262" s="171"/>
      <c r="O262" s="171"/>
      <c r="P262" s="172">
        <f>SUM(P263:P264)</f>
        <v>0</v>
      </c>
      <c r="Q262" s="171"/>
      <c r="R262" s="172">
        <f>SUM(R263:R264)</f>
        <v>0</v>
      </c>
      <c r="S262" s="171"/>
      <c r="T262" s="173">
        <f>SUM(T263:T264)</f>
        <v>0</v>
      </c>
      <c r="AR262" s="174" t="s">
        <v>79</v>
      </c>
      <c r="AT262" s="175" t="s">
        <v>71</v>
      </c>
      <c r="AU262" s="175" t="s">
        <v>79</v>
      </c>
      <c r="AY262" s="174" t="s">
        <v>139</v>
      </c>
      <c r="BK262" s="176">
        <f>SUM(BK263:BK264)</f>
        <v>0</v>
      </c>
    </row>
    <row r="263" spans="1:65" s="2" customFormat="1" ht="44.25" customHeight="1">
      <c r="A263" s="35"/>
      <c r="B263" s="36"/>
      <c r="C263" s="179" t="s">
        <v>510</v>
      </c>
      <c r="D263" s="179" t="s">
        <v>141</v>
      </c>
      <c r="E263" s="180" t="s">
        <v>323</v>
      </c>
      <c r="F263" s="181" t="s">
        <v>324</v>
      </c>
      <c r="G263" s="182" t="s">
        <v>195</v>
      </c>
      <c r="H263" s="183">
        <v>855.33</v>
      </c>
      <c r="I263" s="184"/>
      <c r="J263" s="185">
        <f>ROUND(I263*H263,2)</f>
        <v>0</v>
      </c>
      <c r="K263" s="181" t="s">
        <v>145</v>
      </c>
      <c r="L263" s="40"/>
      <c r="M263" s="186" t="s">
        <v>19</v>
      </c>
      <c r="N263" s="187" t="s">
        <v>43</v>
      </c>
      <c r="O263" s="65"/>
      <c r="P263" s="188">
        <f>O263*H263</f>
        <v>0</v>
      </c>
      <c r="Q263" s="188">
        <v>0</v>
      </c>
      <c r="R263" s="188">
        <f>Q263*H263</f>
        <v>0</v>
      </c>
      <c r="S263" s="188">
        <v>0</v>
      </c>
      <c r="T263" s="18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0" t="s">
        <v>146</v>
      </c>
      <c r="AT263" s="190" t="s">
        <v>141</v>
      </c>
      <c r="AU263" s="190" t="s">
        <v>81</v>
      </c>
      <c r="AY263" s="18" t="s">
        <v>139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8" t="s">
        <v>79</v>
      </c>
      <c r="BK263" s="191">
        <f>ROUND(I263*H263,2)</f>
        <v>0</v>
      </c>
      <c r="BL263" s="18" t="s">
        <v>146</v>
      </c>
      <c r="BM263" s="190" t="s">
        <v>511</v>
      </c>
    </row>
    <row r="264" spans="1:65" s="2" customFormat="1" ht="11.25">
      <c r="A264" s="35"/>
      <c r="B264" s="36"/>
      <c r="C264" s="37"/>
      <c r="D264" s="192" t="s">
        <v>148</v>
      </c>
      <c r="E264" s="37"/>
      <c r="F264" s="193" t="s">
        <v>326</v>
      </c>
      <c r="G264" s="37"/>
      <c r="H264" s="37"/>
      <c r="I264" s="194"/>
      <c r="J264" s="37"/>
      <c r="K264" s="37"/>
      <c r="L264" s="40"/>
      <c r="M264" s="219"/>
      <c r="N264" s="220"/>
      <c r="O264" s="221"/>
      <c r="P264" s="221"/>
      <c r="Q264" s="221"/>
      <c r="R264" s="221"/>
      <c r="S264" s="221"/>
      <c r="T264" s="222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148</v>
      </c>
      <c r="AU264" s="18" t="s">
        <v>81</v>
      </c>
    </row>
    <row r="265" spans="1:65" s="2" customFormat="1" ht="6.95" customHeight="1">
      <c r="A265" s="35"/>
      <c r="B265" s="48"/>
      <c r="C265" s="49"/>
      <c r="D265" s="49"/>
      <c r="E265" s="49"/>
      <c r="F265" s="49"/>
      <c r="G265" s="49"/>
      <c r="H265" s="49"/>
      <c r="I265" s="49"/>
      <c r="J265" s="49"/>
      <c r="K265" s="49"/>
      <c r="L265" s="40"/>
      <c r="M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</row>
  </sheetData>
  <sheetProtection algorithmName="SHA-512" hashValue="+1eqT20GV7BA4RnS4ihOwHaP4Y1NxZiPnDDk17/tVgWXLiRAVT5zTUO+d1020zH3ulcT7Q+FIpLDoPQv+n/0dA==" saltValue="Naaeile1HeHpP9ur7ohhmNNZmEPgWhpjOo+QCxBWZL/8SAXsZWrH0r9MR4BVgauZpFcipzWhIVmYM06xtnOEOQ==" spinCount="100000" sheet="1" objects="1" scenarios="1" formatColumns="0" formatRows="0" autoFilter="0"/>
  <autoFilter ref="C92:K264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/>
    <hyperlink ref="F103" r:id="rId2"/>
    <hyperlink ref="F109" r:id="rId3"/>
    <hyperlink ref="F113" r:id="rId4"/>
    <hyperlink ref="F117" r:id="rId5"/>
    <hyperlink ref="F121" r:id="rId6"/>
    <hyperlink ref="F124" r:id="rId7"/>
    <hyperlink ref="F128" r:id="rId8"/>
    <hyperlink ref="F132" r:id="rId9"/>
    <hyperlink ref="F139" r:id="rId10"/>
    <hyperlink ref="F145" r:id="rId11"/>
    <hyperlink ref="F148" r:id="rId12"/>
    <hyperlink ref="F156" r:id="rId13"/>
    <hyperlink ref="F165" r:id="rId14"/>
    <hyperlink ref="F169" r:id="rId15"/>
    <hyperlink ref="F173" r:id="rId16"/>
    <hyperlink ref="F179" r:id="rId17"/>
    <hyperlink ref="F183" r:id="rId18"/>
    <hyperlink ref="F187" r:id="rId19"/>
    <hyperlink ref="F193" r:id="rId20"/>
    <hyperlink ref="F199" r:id="rId21"/>
    <hyperlink ref="F201" r:id="rId22"/>
    <hyperlink ref="F203" r:id="rId23"/>
    <hyperlink ref="F209" r:id="rId24"/>
    <hyperlink ref="F214" r:id="rId25"/>
    <hyperlink ref="F217" r:id="rId26"/>
    <hyperlink ref="F235" r:id="rId27"/>
    <hyperlink ref="F243" r:id="rId28"/>
    <hyperlink ref="F248" r:id="rId29"/>
    <hyperlink ref="F250" r:id="rId30"/>
    <hyperlink ref="F253" r:id="rId31"/>
    <hyperlink ref="F255" r:id="rId32"/>
    <hyperlink ref="F259" r:id="rId33"/>
    <hyperlink ref="F264" r:id="rId3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92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5" customHeight="1">
      <c r="B4" s="21"/>
      <c r="D4" s="111" t="s">
        <v>109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II230 Přeštice - x Kucíny</v>
      </c>
      <c r="F7" s="372"/>
      <c r="G7" s="372"/>
      <c r="H7" s="372"/>
      <c r="L7" s="21"/>
    </row>
    <row r="8" spans="1:46" s="1" customFormat="1" ht="12" customHeight="1">
      <c r="B8" s="21"/>
      <c r="D8" s="113" t="s">
        <v>110</v>
      </c>
      <c r="L8" s="21"/>
    </row>
    <row r="9" spans="1:46" s="2" customFormat="1" ht="16.5" customHeight="1">
      <c r="A9" s="35"/>
      <c r="B9" s="40"/>
      <c r="C9" s="35"/>
      <c r="D9" s="35"/>
      <c r="E9" s="371" t="s">
        <v>327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112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512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11. 2. 2024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35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38</v>
      </c>
      <c r="E32" s="35"/>
      <c r="F32" s="35"/>
      <c r="G32" s="35"/>
      <c r="H32" s="35"/>
      <c r="I32" s="35"/>
      <c r="J32" s="121">
        <f>ROUND(J97,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40</v>
      </c>
      <c r="G34" s="35"/>
      <c r="H34" s="35"/>
      <c r="I34" s="122" t="s">
        <v>39</v>
      </c>
      <c r="J34" s="122" t="s">
        <v>41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42</v>
      </c>
      <c r="E35" s="113" t="s">
        <v>43</v>
      </c>
      <c r="F35" s="124">
        <f>ROUND((SUM(BE97:BE218)),  2)</f>
        <v>0</v>
      </c>
      <c r="G35" s="35"/>
      <c r="H35" s="35"/>
      <c r="I35" s="125">
        <v>0.21</v>
      </c>
      <c r="J35" s="124">
        <f>ROUND(((SUM(BE97:BE218))*I35),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44</v>
      </c>
      <c r="F36" s="124">
        <f>ROUND((SUM(BF97:BF218)),  2)</f>
        <v>0</v>
      </c>
      <c r="G36" s="35"/>
      <c r="H36" s="35"/>
      <c r="I36" s="125">
        <v>0.12</v>
      </c>
      <c r="J36" s="124">
        <f>ROUND(((SUM(BF97:BF218))*I36),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ROUND((SUM(BG97:BG218)),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46</v>
      </c>
      <c r="F38" s="124">
        <f>ROUND((SUM(BH97:BH218)),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47</v>
      </c>
      <c r="F39" s="124">
        <f>ROUND((SUM(BI97:BI218)),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48</v>
      </c>
      <c r="E41" s="128"/>
      <c r="F41" s="128"/>
      <c r="G41" s="129" t="s">
        <v>49</v>
      </c>
      <c r="H41" s="130" t="s">
        <v>50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114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II230 Přeštice - x Kucíny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110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327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112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02 - SO 102 - Oprava propustku Ø 600 v km 0,165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11. 2. 2024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SÚS PK, p.o.</v>
      </c>
      <c r="G58" s="37"/>
      <c r="H58" s="37"/>
      <c r="I58" s="30" t="s">
        <v>31</v>
      </c>
      <c r="J58" s="33" t="str">
        <f>E23</f>
        <v>IK Plzeň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Václav Nový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115</v>
      </c>
      <c r="D61" s="138"/>
      <c r="E61" s="138"/>
      <c r="F61" s="138"/>
      <c r="G61" s="138"/>
      <c r="H61" s="138"/>
      <c r="I61" s="138"/>
      <c r="J61" s="139" t="s">
        <v>116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70</v>
      </c>
      <c r="D63" s="37"/>
      <c r="E63" s="37"/>
      <c r="F63" s="37"/>
      <c r="G63" s="37"/>
      <c r="H63" s="37"/>
      <c r="I63" s="37"/>
      <c r="J63" s="78">
        <f>J97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117</v>
      </c>
    </row>
    <row r="64" spans="1:47" s="9" customFormat="1" ht="24.95" customHeight="1">
      <c r="B64" s="141"/>
      <c r="C64" s="142"/>
      <c r="D64" s="143" t="s">
        <v>118</v>
      </c>
      <c r="E64" s="144"/>
      <c r="F64" s="144"/>
      <c r="G64" s="144"/>
      <c r="H64" s="144"/>
      <c r="I64" s="144"/>
      <c r="J64" s="145">
        <f>J98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119</v>
      </c>
      <c r="E65" s="149"/>
      <c r="F65" s="149"/>
      <c r="G65" s="149"/>
      <c r="H65" s="149"/>
      <c r="I65" s="149"/>
      <c r="J65" s="150">
        <f>J99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329</v>
      </c>
      <c r="E66" s="149"/>
      <c r="F66" s="149"/>
      <c r="G66" s="149"/>
      <c r="H66" s="149"/>
      <c r="I66" s="149"/>
      <c r="J66" s="150">
        <f>J140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513</v>
      </c>
      <c r="E67" s="149"/>
      <c r="F67" s="149"/>
      <c r="G67" s="149"/>
      <c r="H67" s="149"/>
      <c r="I67" s="149"/>
      <c r="J67" s="150">
        <f>J153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330</v>
      </c>
      <c r="E68" s="149"/>
      <c r="F68" s="149"/>
      <c r="G68" s="149"/>
      <c r="H68" s="149"/>
      <c r="I68" s="149"/>
      <c r="J68" s="150">
        <f>J158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120</v>
      </c>
      <c r="E69" s="149"/>
      <c r="F69" s="149"/>
      <c r="G69" s="149"/>
      <c r="H69" s="149"/>
      <c r="I69" s="149"/>
      <c r="J69" s="150">
        <f>J165</f>
        <v>0</v>
      </c>
      <c r="K69" s="98"/>
      <c r="L69" s="151"/>
    </row>
    <row r="70" spans="1:31" s="10" customFormat="1" ht="19.899999999999999" customHeight="1">
      <c r="B70" s="147"/>
      <c r="C70" s="98"/>
      <c r="D70" s="148" t="s">
        <v>514</v>
      </c>
      <c r="E70" s="149"/>
      <c r="F70" s="149"/>
      <c r="G70" s="149"/>
      <c r="H70" s="149"/>
      <c r="I70" s="149"/>
      <c r="J70" s="150">
        <f>J170</f>
        <v>0</v>
      </c>
      <c r="K70" s="98"/>
      <c r="L70" s="151"/>
    </row>
    <row r="71" spans="1:31" s="10" customFormat="1" ht="19.899999999999999" customHeight="1">
      <c r="B71" s="147"/>
      <c r="C71" s="98"/>
      <c r="D71" s="148" t="s">
        <v>515</v>
      </c>
      <c r="E71" s="149"/>
      <c r="F71" s="149"/>
      <c r="G71" s="149"/>
      <c r="H71" s="149"/>
      <c r="I71" s="149"/>
      <c r="J71" s="150">
        <f>J173</f>
        <v>0</v>
      </c>
      <c r="K71" s="98"/>
      <c r="L71" s="151"/>
    </row>
    <row r="72" spans="1:31" s="10" customFormat="1" ht="19.899999999999999" customHeight="1">
      <c r="B72" s="147"/>
      <c r="C72" s="98"/>
      <c r="D72" s="148" t="s">
        <v>121</v>
      </c>
      <c r="E72" s="149"/>
      <c r="F72" s="149"/>
      <c r="G72" s="149"/>
      <c r="H72" s="149"/>
      <c r="I72" s="149"/>
      <c r="J72" s="150">
        <f>J188</f>
        <v>0</v>
      </c>
      <c r="K72" s="98"/>
      <c r="L72" s="151"/>
    </row>
    <row r="73" spans="1:31" s="10" customFormat="1" ht="19.899999999999999" customHeight="1">
      <c r="B73" s="147"/>
      <c r="C73" s="98"/>
      <c r="D73" s="148" t="s">
        <v>516</v>
      </c>
      <c r="E73" s="149"/>
      <c r="F73" s="149"/>
      <c r="G73" s="149"/>
      <c r="H73" s="149"/>
      <c r="I73" s="149"/>
      <c r="J73" s="150">
        <f>J193</f>
        <v>0</v>
      </c>
      <c r="K73" s="98"/>
      <c r="L73" s="151"/>
    </row>
    <row r="74" spans="1:31" s="10" customFormat="1" ht="19.899999999999999" customHeight="1">
      <c r="B74" s="147"/>
      <c r="C74" s="98"/>
      <c r="D74" s="148" t="s">
        <v>122</v>
      </c>
      <c r="E74" s="149"/>
      <c r="F74" s="149"/>
      <c r="G74" s="149"/>
      <c r="H74" s="149"/>
      <c r="I74" s="149"/>
      <c r="J74" s="150">
        <f>J199</f>
        <v>0</v>
      </c>
      <c r="K74" s="98"/>
      <c r="L74" s="151"/>
    </row>
    <row r="75" spans="1:31" s="10" customFormat="1" ht="19.899999999999999" customHeight="1">
      <c r="B75" s="147"/>
      <c r="C75" s="98"/>
      <c r="D75" s="148" t="s">
        <v>123</v>
      </c>
      <c r="E75" s="149"/>
      <c r="F75" s="149"/>
      <c r="G75" s="149"/>
      <c r="H75" s="149"/>
      <c r="I75" s="149"/>
      <c r="J75" s="150">
        <f>J216</f>
        <v>0</v>
      </c>
      <c r="K75" s="98"/>
      <c r="L75" s="151"/>
    </row>
    <row r="76" spans="1:31" s="2" customFormat="1" ht="21.7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124</v>
      </c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78" t="str">
        <f>E7</f>
        <v>II230 Přeštice - x Kucíny</v>
      </c>
      <c r="F85" s="379"/>
      <c r="G85" s="379"/>
      <c r="H85" s="379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110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78" t="s">
        <v>327</v>
      </c>
      <c r="F87" s="380"/>
      <c r="G87" s="380"/>
      <c r="H87" s="380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112</v>
      </c>
      <c r="D88" s="37"/>
      <c r="E88" s="37"/>
      <c r="F88" s="37"/>
      <c r="G88" s="37"/>
      <c r="H88" s="37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32" t="str">
        <f>E11</f>
        <v>02 - SO 102 - Oprava propustku Ø 600 v km 0,165</v>
      </c>
      <c r="F89" s="380"/>
      <c r="G89" s="380"/>
      <c r="H89" s="380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21</v>
      </c>
      <c r="D91" s="37"/>
      <c r="E91" s="37"/>
      <c r="F91" s="28" t="str">
        <f>F14</f>
        <v xml:space="preserve"> </v>
      </c>
      <c r="G91" s="37"/>
      <c r="H91" s="37"/>
      <c r="I91" s="30" t="s">
        <v>23</v>
      </c>
      <c r="J91" s="60" t="str">
        <f>IF(J14="","",J14)</f>
        <v>11. 2. 2024</v>
      </c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25</v>
      </c>
      <c r="D93" s="37"/>
      <c r="E93" s="37"/>
      <c r="F93" s="28" t="str">
        <f>E17</f>
        <v>SÚS PK, p.o.</v>
      </c>
      <c r="G93" s="37"/>
      <c r="H93" s="37"/>
      <c r="I93" s="30" t="s">
        <v>31</v>
      </c>
      <c r="J93" s="33" t="str">
        <f>E23</f>
        <v>IK Plzeň s.r.o.</v>
      </c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29</v>
      </c>
      <c r="D94" s="37"/>
      <c r="E94" s="37"/>
      <c r="F94" s="28" t="str">
        <f>IF(E20="","",E20)</f>
        <v>Vyplň údaj</v>
      </c>
      <c r="G94" s="37"/>
      <c r="H94" s="37"/>
      <c r="I94" s="30" t="s">
        <v>34</v>
      </c>
      <c r="J94" s="33" t="str">
        <f>E26</f>
        <v>Václav Nový</v>
      </c>
      <c r="K94" s="37"/>
      <c r="L94" s="114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114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11" customFormat="1" ht="29.25" customHeight="1">
      <c r="A96" s="152"/>
      <c r="B96" s="153"/>
      <c r="C96" s="154" t="s">
        <v>125</v>
      </c>
      <c r="D96" s="155" t="s">
        <v>57</v>
      </c>
      <c r="E96" s="155" t="s">
        <v>53</v>
      </c>
      <c r="F96" s="155" t="s">
        <v>54</v>
      </c>
      <c r="G96" s="155" t="s">
        <v>126</v>
      </c>
      <c r="H96" s="155" t="s">
        <v>127</v>
      </c>
      <c r="I96" s="155" t="s">
        <v>128</v>
      </c>
      <c r="J96" s="155" t="s">
        <v>116</v>
      </c>
      <c r="K96" s="156" t="s">
        <v>129</v>
      </c>
      <c r="L96" s="157"/>
      <c r="M96" s="69" t="s">
        <v>19</v>
      </c>
      <c r="N96" s="70" t="s">
        <v>42</v>
      </c>
      <c r="O96" s="70" t="s">
        <v>130</v>
      </c>
      <c r="P96" s="70" t="s">
        <v>131</v>
      </c>
      <c r="Q96" s="70" t="s">
        <v>132</v>
      </c>
      <c r="R96" s="70" t="s">
        <v>133</v>
      </c>
      <c r="S96" s="70" t="s">
        <v>134</v>
      </c>
      <c r="T96" s="71" t="s">
        <v>135</v>
      </c>
      <c r="U96" s="152"/>
      <c r="V96" s="152"/>
      <c r="W96" s="152"/>
      <c r="X96" s="152"/>
      <c r="Y96" s="152"/>
      <c r="Z96" s="152"/>
      <c r="AA96" s="152"/>
      <c r="AB96" s="152"/>
      <c r="AC96" s="152"/>
      <c r="AD96" s="152"/>
      <c r="AE96" s="152"/>
    </row>
    <row r="97" spans="1:65" s="2" customFormat="1" ht="22.9" customHeight="1">
      <c r="A97" s="35"/>
      <c r="B97" s="36"/>
      <c r="C97" s="76" t="s">
        <v>136</v>
      </c>
      <c r="D97" s="37"/>
      <c r="E97" s="37"/>
      <c r="F97" s="37"/>
      <c r="G97" s="37"/>
      <c r="H97" s="37"/>
      <c r="I97" s="37"/>
      <c r="J97" s="158">
        <f>BK97</f>
        <v>0</v>
      </c>
      <c r="K97" s="37"/>
      <c r="L97" s="40"/>
      <c r="M97" s="72"/>
      <c r="N97" s="159"/>
      <c r="O97" s="73"/>
      <c r="P97" s="160">
        <f>P98</f>
        <v>0</v>
      </c>
      <c r="Q97" s="73"/>
      <c r="R97" s="160">
        <f>R98</f>
        <v>111.60494278000002</v>
      </c>
      <c r="S97" s="73"/>
      <c r="T97" s="161">
        <f>T98</f>
        <v>27.32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71</v>
      </c>
      <c r="AU97" s="18" t="s">
        <v>117</v>
      </c>
      <c r="BK97" s="162">
        <f>BK98</f>
        <v>0</v>
      </c>
    </row>
    <row r="98" spans="1:65" s="12" customFormat="1" ht="25.9" customHeight="1">
      <c r="B98" s="163"/>
      <c r="C98" s="164"/>
      <c r="D98" s="165" t="s">
        <v>71</v>
      </c>
      <c r="E98" s="166" t="s">
        <v>137</v>
      </c>
      <c r="F98" s="166" t="s">
        <v>138</v>
      </c>
      <c r="G98" s="164"/>
      <c r="H98" s="164"/>
      <c r="I98" s="167"/>
      <c r="J98" s="168">
        <f>BK98</f>
        <v>0</v>
      </c>
      <c r="K98" s="164"/>
      <c r="L98" s="169"/>
      <c r="M98" s="170"/>
      <c r="N98" s="171"/>
      <c r="O98" s="171"/>
      <c r="P98" s="172">
        <f>P99+P140+P153+P158+P165+P170+P173+P188+P193+P199+P216</f>
        <v>0</v>
      </c>
      <c r="Q98" s="171"/>
      <c r="R98" s="172">
        <f>R99+R140+R153+R158+R165+R170+R173+R188+R193+R199+R216</f>
        <v>111.60494278000002</v>
      </c>
      <c r="S98" s="171"/>
      <c r="T98" s="173">
        <f>T99+T140+T153+T158+T165+T170+T173+T188+T193+T199+T216</f>
        <v>27.32</v>
      </c>
      <c r="AR98" s="174" t="s">
        <v>79</v>
      </c>
      <c r="AT98" s="175" t="s">
        <v>71</v>
      </c>
      <c r="AU98" s="175" t="s">
        <v>72</v>
      </c>
      <c r="AY98" s="174" t="s">
        <v>139</v>
      </c>
      <c r="BK98" s="176">
        <f>BK99+BK140+BK153+BK158+BK165+BK170+BK173+BK188+BK193+BK199+BK216</f>
        <v>0</v>
      </c>
    </row>
    <row r="99" spans="1:65" s="12" customFormat="1" ht="22.9" customHeight="1">
      <c r="B99" s="163"/>
      <c r="C99" s="164"/>
      <c r="D99" s="165" t="s">
        <v>71</v>
      </c>
      <c r="E99" s="177" t="s">
        <v>79</v>
      </c>
      <c r="F99" s="177" t="s">
        <v>140</v>
      </c>
      <c r="G99" s="164"/>
      <c r="H99" s="164"/>
      <c r="I99" s="167"/>
      <c r="J99" s="178">
        <f>BK99</f>
        <v>0</v>
      </c>
      <c r="K99" s="164"/>
      <c r="L99" s="169"/>
      <c r="M99" s="170"/>
      <c r="N99" s="171"/>
      <c r="O99" s="171"/>
      <c r="P99" s="172">
        <f>SUM(P100:P139)</f>
        <v>0</v>
      </c>
      <c r="Q99" s="171"/>
      <c r="R99" s="172">
        <f>SUM(R100:R139)</f>
        <v>32.645000000000003</v>
      </c>
      <c r="S99" s="171"/>
      <c r="T99" s="173">
        <f>SUM(T100:T139)</f>
        <v>16.96</v>
      </c>
      <c r="AR99" s="174" t="s">
        <v>79</v>
      </c>
      <c r="AT99" s="175" t="s">
        <v>71</v>
      </c>
      <c r="AU99" s="175" t="s">
        <v>79</v>
      </c>
      <c r="AY99" s="174" t="s">
        <v>139</v>
      </c>
      <c r="BK99" s="176">
        <f>SUM(BK100:BK139)</f>
        <v>0</v>
      </c>
    </row>
    <row r="100" spans="1:65" s="2" customFormat="1" ht="66.75" customHeight="1">
      <c r="A100" s="35"/>
      <c r="B100" s="36"/>
      <c r="C100" s="179" t="s">
        <v>79</v>
      </c>
      <c r="D100" s="179" t="s">
        <v>141</v>
      </c>
      <c r="E100" s="180" t="s">
        <v>517</v>
      </c>
      <c r="F100" s="181" t="s">
        <v>518</v>
      </c>
      <c r="G100" s="182" t="s">
        <v>144</v>
      </c>
      <c r="H100" s="183">
        <v>21.2</v>
      </c>
      <c r="I100" s="184"/>
      <c r="J100" s="185">
        <f>ROUND(I100*H100,2)</f>
        <v>0</v>
      </c>
      <c r="K100" s="181" t="s">
        <v>145</v>
      </c>
      <c r="L100" s="40"/>
      <c r="M100" s="186" t="s">
        <v>19</v>
      </c>
      <c r="N100" s="187" t="s">
        <v>43</v>
      </c>
      <c r="O100" s="65"/>
      <c r="P100" s="188">
        <f>O100*H100</f>
        <v>0</v>
      </c>
      <c r="Q100" s="188">
        <v>0</v>
      </c>
      <c r="R100" s="188">
        <f>Q100*H100</f>
        <v>0</v>
      </c>
      <c r="S100" s="188">
        <v>0.57999999999999996</v>
      </c>
      <c r="T100" s="189">
        <f>S100*H100</f>
        <v>12.295999999999999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0" t="s">
        <v>146</v>
      </c>
      <c r="AT100" s="190" t="s">
        <v>141</v>
      </c>
      <c r="AU100" s="190" t="s">
        <v>81</v>
      </c>
      <c r="AY100" s="18" t="s">
        <v>139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8" t="s">
        <v>79</v>
      </c>
      <c r="BK100" s="191">
        <f>ROUND(I100*H100,2)</f>
        <v>0</v>
      </c>
      <c r="BL100" s="18" t="s">
        <v>146</v>
      </c>
      <c r="BM100" s="190" t="s">
        <v>519</v>
      </c>
    </row>
    <row r="101" spans="1:65" s="2" customFormat="1" ht="11.25">
      <c r="A101" s="35"/>
      <c r="B101" s="36"/>
      <c r="C101" s="37"/>
      <c r="D101" s="192" t="s">
        <v>148</v>
      </c>
      <c r="E101" s="37"/>
      <c r="F101" s="193" t="s">
        <v>520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148</v>
      </c>
      <c r="AU101" s="18" t="s">
        <v>81</v>
      </c>
    </row>
    <row r="102" spans="1:65" s="13" customFormat="1" ht="11.25">
      <c r="B102" s="197"/>
      <c r="C102" s="198"/>
      <c r="D102" s="199" t="s">
        <v>150</v>
      </c>
      <c r="E102" s="200" t="s">
        <v>19</v>
      </c>
      <c r="F102" s="201" t="s">
        <v>521</v>
      </c>
      <c r="G102" s="198"/>
      <c r="H102" s="200" t="s">
        <v>19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150</v>
      </c>
      <c r="AU102" s="207" t="s">
        <v>81</v>
      </c>
      <c r="AV102" s="13" t="s">
        <v>79</v>
      </c>
      <c r="AW102" s="13" t="s">
        <v>33</v>
      </c>
      <c r="AX102" s="13" t="s">
        <v>72</v>
      </c>
      <c r="AY102" s="207" t="s">
        <v>139</v>
      </c>
    </row>
    <row r="103" spans="1:65" s="14" customFormat="1" ht="11.25">
      <c r="B103" s="208"/>
      <c r="C103" s="209"/>
      <c r="D103" s="199" t="s">
        <v>150</v>
      </c>
      <c r="E103" s="210" t="s">
        <v>19</v>
      </c>
      <c r="F103" s="211" t="s">
        <v>522</v>
      </c>
      <c r="G103" s="209"/>
      <c r="H103" s="212">
        <v>21.2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150</v>
      </c>
      <c r="AU103" s="218" t="s">
        <v>81</v>
      </c>
      <c r="AV103" s="14" t="s">
        <v>81</v>
      </c>
      <c r="AW103" s="14" t="s">
        <v>33</v>
      </c>
      <c r="AX103" s="14" t="s">
        <v>72</v>
      </c>
      <c r="AY103" s="218" t="s">
        <v>139</v>
      </c>
    </row>
    <row r="104" spans="1:65" s="2" customFormat="1" ht="55.5" customHeight="1">
      <c r="A104" s="35"/>
      <c r="B104" s="36"/>
      <c r="C104" s="179" t="s">
        <v>81</v>
      </c>
      <c r="D104" s="179" t="s">
        <v>141</v>
      </c>
      <c r="E104" s="180" t="s">
        <v>523</v>
      </c>
      <c r="F104" s="181" t="s">
        <v>524</v>
      </c>
      <c r="G104" s="182" t="s">
        <v>144</v>
      </c>
      <c r="H104" s="183">
        <v>21.2</v>
      </c>
      <c r="I104" s="184"/>
      <c r="J104" s="185">
        <f>ROUND(I104*H104,2)</f>
        <v>0</v>
      </c>
      <c r="K104" s="181" t="s">
        <v>145</v>
      </c>
      <c r="L104" s="40"/>
      <c r="M104" s="186" t="s">
        <v>19</v>
      </c>
      <c r="N104" s="187" t="s">
        <v>43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0.22</v>
      </c>
      <c r="T104" s="189">
        <f>S104*H104</f>
        <v>4.6639999999999997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146</v>
      </c>
      <c r="AT104" s="190" t="s">
        <v>141</v>
      </c>
      <c r="AU104" s="190" t="s">
        <v>81</v>
      </c>
      <c r="AY104" s="18" t="s">
        <v>139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79</v>
      </c>
      <c r="BK104" s="191">
        <f>ROUND(I104*H104,2)</f>
        <v>0</v>
      </c>
      <c r="BL104" s="18" t="s">
        <v>146</v>
      </c>
      <c r="BM104" s="190" t="s">
        <v>525</v>
      </c>
    </row>
    <row r="105" spans="1:65" s="2" customFormat="1" ht="11.25">
      <c r="A105" s="35"/>
      <c r="B105" s="36"/>
      <c r="C105" s="37"/>
      <c r="D105" s="192" t="s">
        <v>148</v>
      </c>
      <c r="E105" s="37"/>
      <c r="F105" s="193" t="s">
        <v>526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148</v>
      </c>
      <c r="AU105" s="18" t="s">
        <v>81</v>
      </c>
    </row>
    <row r="106" spans="1:65" s="2" customFormat="1" ht="44.25" customHeight="1">
      <c r="A106" s="35"/>
      <c r="B106" s="36"/>
      <c r="C106" s="179" t="s">
        <v>163</v>
      </c>
      <c r="D106" s="179" t="s">
        <v>141</v>
      </c>
      <c r="E106" s="180" t="s">
        <v>339</v>
      </c>
      <c r="F106" s="181" t="s">
        <v>340</v>
      </c>
      <c r="G106" s="182" t="s">
        <v>174</v>
      </c>
      <c r="H106" s="183">
        <v>0.42</v>
      </c>
      <c r="I106" s="184"/>
      <c r="J106" s="185">
        <f>ROUND(I106*H106,2)</f>
        <v>0</v>
      </c>
      <c r="K106" s="181" t="s">
        <v>145</v>
      </c>
      <c r="L106" s="40"/>
      <c r="M106" s="186" t="s">
        <v>19</v>
      </c>
      <c r="N106" s="187" t="s">
        <v>43</v>
      </c>
      <c r="O106" s="65"/>
      <c r="P106" s="188">
        <f>O106*H106</f>
        <v>0</v>
      </c>
      <c r="Q106" s="188">
        <v>0</v>
      </c>
      <c r="R106" s="188">
        <f>Q106*H106</f>
        <v>0</v>
      </c>
      <c r="S106" s="188">
        <v>0</v>
      </c>
      <c r="T106" s="18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0" t="s">
        <v>146</v>
      </c>
      <c r="AT106" s="190" t="s">
        <v>141</v>
      </c>
      <c r="AU106" s="190" t="s">
        <v>81</v>
      </c>
      <c r="AY106" s="18" t="s">
        <v>139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8" t="s">
        <v>79</v>
      </c>
      <c r="BK106" s="191">
        <f>ROUND(I106*H106,2)</f>
        <v>0</v>
      </c>
      <c r="BL106" s="18" t="s">
        <v>146</v>
      </c>
      <c r="BM106" s="190" t="s">
        <v>527</v>
      </c>
    </row>
    <row r="107" spans="1:65" s="2" customFormat="1" ht="11.25">
      <c r="A107" s="35"/>
      <c r="B107" s="36"/>
      <c r="C107" s="37"/>
      <c r="D107" s="192" t="s">
        <v>148</v>
      </c>
      <c r="E107" s="37"/>
      <c r="F107" s="193" t="s">
        <v>342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148</v>
      </c>
      <c r="AU107" s="18" t="s">
        <v>81</v>
      </c>
    </row>
    <row r="108" spans="1:65" s="13" customFormat="1" ht="11.25">
      <c r="B108" s="197"/>
      <c r="C108" s="198"/>
      <c r="D108" s="199" t="s">
        <v>150</v>
      </c>
      <c r="E108" s="200" t="s">
        <v>19</v>
      </c>
      <c r="F108" s="201" t="s">
        <v>528</v>
      </c>
      <c r="G108" s="198"/>
      <c r="H108" s="200" t="s">
        <v>19</v>
      </c>
      <c r="I108" s="202"/>
      <c r="J108" s="198"/>
      <c r="K108" s="198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150</v>
      </c>
      <c r="AU108" s="207" t="s">
        <v>81</v>
      </c>
      <c r="AV108" s="13" t="s">
        <v>79</v>
      </c>
      <c r="AW108" s="13" t="s">
        <v>33</v>
      </c>
      <c r="AX108" s="13" t="s">
        <v>72</v>
      </c>
      <c r="AY108" s="207" t="s">
        <v>139</v>
      </c>
    </row>
    <row r="109" spans="1:65" s="14" customFormat="1" ht="11.25">
      <c r="B109" s="208"/>
      <c r="C109" s="209"/>
      <c r="D109" s="199" t="s">
        <v>150</v>
      </c>
      <c r="E109" s="210" t="s">
        <v>19</v>
      </c>
      <c r="F109" s="211" t="s">
        <v>529</v>
      </c>
      <c r="G109" s="209"/>
      <c r="H109" s="212">
        <v>0.42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150</v>
      </c>
      <c r="AU109" s="218" t="s">
        <v>81</v>
      </c>
      <c r="AV109" s="14" t="s">
        <v>81</v>
      </c>
      <c r="AW109" s="14" t="s">
        <v>33</v>
      </c>
      <c r="AX109" s="14" t="s">
        <v>72</v>
      </c>
      <c r="AY109" s="218" t="s">
        <v>139</v>
      </c>
    </row>
    <row r="110" spans="1:65" s="2" customFormat="1" ht="44.25" customHeight="1">
      <c r="A110" s="35"/>
      <c r="B110" s="36"/>
      <c r="C110" s="179" t="s">
        <v>146</v>
      </c>
      <c r="D110" s="179" t="s">
        <v>141</v>
      </c>
      <c r="E110" s="180" t="s">
        <v>530</v>
      </c>
      <c r="F110" s="181" t="s">
        <v>531</v>
      </c>
      <c r="G110" s="182" t="s">
        <v>174</v>
      </c>
      <c r="H110" s="183">
        <v>19.119</v>
      </c>
      <c r="I110" s="184"/>
      <c r="J110" s="185">
        <f>ROUND(I110*H110,2)</f>
        <v>0</v>
      </c>
      <c r="K110" s="181" t="s">
        <v>145</v>
      </c>
      <c r="L110" s="40"/>
      <c r="M110" s="186" t="s">
        <v>19</v>
      </c>
      <c r="N110" s="187" t="s">
        <v>43</v>
      </c>
      <c r="O110" s="65"/>
      <c r="P110" s="188">
        <f>O110*H110</f>
        <v>0</v>
      </c>
      <c r="Q110" s="188">
        <v>0</v>
      </c>
      <c r="R110" s="188">
        <f>Q110*H110</f>
        <v>0</v>
      </c>
      <c r="S110" s="188">
        <v>0</v>
      </c>
      <c r="T110" s="18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0" t="s">
        <v>146</v>
      </c>
      <c r="AT110" s="190" t="s">
        <v>141</v>
      </c>
      <c r="AU110" s="190" t="s">
        <v>81</v>
      </c>
      <c r="AY110" s="18" t="s">
        <v>139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8" t="s">
        <v>79</v>
      </c>
      <c r="BK110" s="191">
        <f>ROUND(I110*H110,2)</f>
        <v>0</v>
      </c>
      <c r="BL110" s="18" t="s">
        <v>146</v>
      </c>
      <c r="BM110" s="190" t="s">
        <v>532</v>
      </c>
    </row>
    <row r="111" spans="1:65" s="2" customFormat="1" ht="11.25">
      <c r="A111" s="35"/>
      <c r="B111" s="36"/>
      <c r="C111" s="37"/>
      <c r="D111" s="192" t="s">
        <v>148</v>
      </c>
      <c r="E111" s="37"/>
      <c r="F111" s="193" t="s">
        <v>533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148</v>
      </c>
      <c r="AU111" s="18" t="s">
        <v>81</v>
      </c>
    </row>
    <row r="112" spans="1:65" s="14" customFormat="1" ht="11.25">
      <c r="B112" s="208"/>
      <c r="C112" s="209"/>
      <c r="D112" s="199" t="s">
        <v>150</v>
      </c>
      <c r="E112" s="210" t="s">
        <v>19</v>
      </c>
      <c r="F112" s="211" t="s">
        <v>534</v>
      </c>
      <c r="G112" s="209"/>
      <c r="H112" s="212">
        <v>19.119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150</v>
      </c>
      <c r="AU112" s="218" t="s">
        <v>81</v>
      </c>
      <c r="AV112" s="14" t="s">
        <v>81</v>
      </c>
      <c r="AW112" s="14" t="s">
        <v>33</v>
      </c>
      <c r="AX112" s="14" t="s">
        <v>72</v>
      </c>
      <c r="AY112" s="218" t="s">
        <v>139</v>
      </c>
    </row>
    <row r="113" spans="1:65" s="2" customFormat="1" ht="62.65" customHeight="1">
      <c r="A113" s="35"/>
      <c r="B113" s="36"/>
      <c r="C113" s="179" t="s">
        <v>171</v>
      </c>
      <c r="D113" s="179" t="s">
        <v>141</v>
      </c>
      <c r="E113" s="180" t="s">
        <v>180</v>
      </c>
      <c r="F113" s="181" t="s">
        <v>181</v>
      </c>
      <c r="G113" s="182" t="s">
        <v>174</v>
      </c>
      <c r="H113" s="183">
        <v>19.539000000000001</v>
      </c>
      <c r="I113" s="184"/>
      <c r="J113" s="185">
        <f>ROUND(I113*H113,2)</f>
        <v>0</v>
      </c>
      <c r="K113" s="181" t="s">
        <v>145</v>
      </c>
      <c r="L113" s="40"/>
      <c r="M113" s="186" t="s">
        <v>19</v>
      </c>
      <c r="N113" s="187" t="s">
        <v>43</v>
      </c>
      <c r="O113" s="65"/>
      <c r="P113" s="188">
        <f>O113*H113</f>
        <v>0</v>
      </c>
      <c r="Q113" s="188">
        <v>0</v>
      </c>
      <c r="R113" s="188">
        <f>Q113*H113</f>
        <v>0</v>
      </c>
      <c r="S113" s="188">
        <v>0</v>
      </c>
      <c r="T113" s="189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0" t="s">
        <v>146</v>
      </c>
      <c r="AT113" s="190" t="s">
        <v>141</v>
      </c>
      <c r="AU113" s="190" t="s">
        <v>81</v>
      </c>
      <c r="AY113" s="18" t="s">
        <v>139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8" t="s">
        <v>79</v>
      </c>
      <c r="BK113" s="191">
        <f>ROUND(I113*H113,2)</f>
        <v>0</v>
      </c>
      <c r="BL113" s="18" t="s">
        <v>146</v>
      </c>
      <c r="BM113" s="190" t="s">
        <v>535</v>
      </c>
    </row>
    <row r="114" spans="1:65" s="2" customFormat="1" ht="11.25">
      <c r="A114" s="35"/>
      <c r="B114" s="36"/>
      <c r="C114" s="37"/>
      <c r="D114" s="192" t="s">
        <v>148</v>
      </c>
      <c r="E114" s="37"/>
      <c r="F114" s="193" t="s">
        <v>183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148</v>
      </c>
      <c r="AU114" s="18" t="s">
        <v>81</v>
      </c>
    </row>
    <row r="115" spans="1:65" s="13" customFormat="1" ht="11.25">
      <c r="B115" s="197"/>
      <c r="C115" s="198"/>
      <c r="D115" s="199" t="s">
        <v>150</v>
      </c>
      <c r="E115" s="200" t="s">
        <v>19</v>
      </c>
      <c r="F115" s="201" t="s">
        <v>536</v>
      </c>
      <c r="G115" s="198"/>
      <c r="H115" s="200" t="s">
        <v>19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150</v>
      </c>
      <c r="AU115" s="207" t="s">
        <v>81</v>
      </c>
      <c r="AV115" s="13" t="s">
        <v>79</v>
      </c>
      <c r="AW115" s="13" t="s">
        <v>33</v>
      </c>
      <c r="AX115" s="13" t="s">
        <v>72</v>
      </c>
      <c r="AY115" s="207" t="s">
        <v>139</v>
      </c>
    </row>
    <row r="116" spans="1:65" s="14" customFormat="1" ht="11.25">
      <c r="B116" s="208"/>
      <c r="C116" s="209"/>
      <c r="D116" s="199" t="s">
        <v>150</v>
      </c>
      <c r="E116" s="210" t="s">
        <v>19</v>
      </c>
      <c r="F116" s="211" t="s">
        <v>537</v>
      </c>
      <c r="G116" s="209"/>
      <c r="H116" s="212">
        <v>19.539000000000001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150</v>
      </c>
      <c r="AU116" s="218" t="s">
        <v>81</v>
      </c>
      <c r="AV116" s="14" t="s">
        <v>81</v>
      </c>
      <c r="AW116" s="14" t="s">
        <v>33</v>
      </c>
      <c r="AX116" s="14" t="s">
        <v>72</v>
      </c>
      <c r="AY116" s="218" t="s">
        <v>139</v>
      </c>
    </row>
    <row r="117" spans="1:65" s="2" customFormat="1" ht="66.75" customHeight="1">
      <c r="A117" s="35"/>
      <c r="B117" s="36"/>
      <c r="C117" s="179" t="s">
        <v>179</v>
      </c>
      <c r="D117" s="179" t="s">
        <v>141</v>
      </c>
      <c r="E117" s="180" t="s">
        <v>187</v>
      </c>
      <c r="F117" s="181" t="s">
        <v>188</v>
      </c>
      <c r="G117" s="182" t="s">
        <v>174</v>
      </c>
      <c r="H117" s="183">
        <v>214.929</v>
      </c>
      <c r="I117" s="184"/>
      <c r="J117" s="185">
        <f>ROUND(I117*H117,2)</f>
        <v>0</v>
      </c>
      <c r="K117" s="181" t="s">
        <v>145</v>
      </c>
      <c r="L117" s="40"/>
      <c r="M117" s="186" t="s">
        <v>19</v>
      </c>
      <c r="N117" s="187" t="s">
        <v>43</v>
      </c>
      <c r="O117" s="65"/>
      <c r="P117" s="188">
        <f>O117*H117</f>
        <v>0</v>
      </c>
      <c r="Q117" s="188">
        <v>0</v>
      </c>
      <c r="R117" s="188">
        <f>Q117*H117</f>
        <v>0</v>
      </c>
      <c r="S117" s="188">
        <v>0</v>
      </c>
      <c r="T117" s="189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0" t="s">
        <v>146</v>
      </c>
      <c r="AT117" s="190" t="s">
        <v>141</v>
      </c>
      <c r="AU117" s="190" t="s">
        <v>81</v>
      </c>
      <c r="AY117" s="18" t="s">
        <v>139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8" t="s">
        <v>79</v>
      </c>
      <c r="BK117" s="191">
        <f>ROUND(I117*H117,2)</f>
        <v>0</v>
      </c>
      <c r="BL117" s="18" t="s">
        <v>146</v>
      </c>
      <c r="BM117" s="190" t="s">
        <v>538</v>
      </c>
    </row>
    <row r="118" spans="1:65" s="2" customFormat="1" ht="11.25">
      <c r="A118" s="35"/>
      <c r="B118" s="36"/>
      <c r="C118" s="37"/>
      <c r="D118" s="192" t="s">
        <v>148</v>
      </c>
      <c r="E118" s="37"/>
      <c r="F118" s="193" t="s">
        <v>190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148</v>
      </c>
      <c r="AU118" s="18" t="s">
        <v>81</v>
      </c>
    </row>
    <row r="119" spans="1:65" s="14" customFormat="1" ht="11.25">
      <c r="B119" s="208"/>
      <c r="C119" s="209"/>
      <c r="D119" s="199" t="s">
        <v>150</v>
      </c>
      <c r="E119" s="210" t="s">
        <v>19</v>
      </c>
      <c r="F119" s="211" t="s">
        <v>539</v>
      </c>
      <c r="G119" s="209"/>
      <c r="H119" s="212">
        <v>19.539000000000001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150</v>
      </c>
      <c r="AU119" s="218" t="s">
        <v>81</v>
      </c>
      <c r="AV119" s="14" t="s">
        <v>81</v>
      </c>
      <c r="AW119" s="14" t="s">
        <v>33</v>
      </c>
      <c r="AX119" s="14" t="s">
        <v>72</v>
      </c>
      <c r="AY119" s="218" t="s">
        <v>139</v>
      </c>
    </row>
    <row r="120" spans="1:65" s="14" customFormat="1" ht="11.25">
      <c r="B120" s="208"/>
      <c r="C120" s="209"/>
      <c r="D120" s="199" t="s">
        <v>150</v>
      </c>
      <c r="E120" s="209"/>
      <c r="F120" s="211" t="s">
        <v>540</v>
      </c>
      <c r="G120" s="209"/>
      <c r="H120" s="212">
        <v>214.929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150</v>
      </c>
      <c r="AU120" s="218" t="s">
        <v>81</v>
      </c>
      <c r="AV120" s="14" t="s">
        <v>81</v>
      </c>
      <c r="AW120" s="14" t="s">
        <v>4</v>
      </c>
      <c r="AX120" s="14" t="s">
        <v>79</v>
      </c>
      <c r="AY120" s="218" t="s">
        <v>139</v>
      </c>
    </row>
    <row r="121" spans="1:65" s="2" customFormat="1" ht="44.25" customHeight="1">
      <c r="A121" s="35"/>
      <c r="B121" s="36"/>
      <c r="C121" s="179" t="s">
        <v>186</v>
      </c>
      <c r="D121" s="179" t="s">
        <v>141</v>
      </c>
      <c r="E121" s="180" t="s">
        <v>193</v>
      </c>
      <c r="F121" s="181" t="s">
        <v>194</v>
      </c>
      <c r="G121" s="182" t="s">
        <v>195</v>
      </c>
      <c r="H121" s="183">
        <v>36.146999999999998</v>
      </c>
      <c r="I121" s="184"/>
      <c r="J121" s="185">
        <f>ROUND(I121*H121,2)</f>
        <v>0</v>
      </c>
      <c r="K121" s="181" t="s">
        <v>145</v>
      </c>
      <c r="L121" s="40"/>
      <c r="M121" s="186" t="s">
        <v>19</v>
      </c>
      <c r="N121" s="187" t="s">
        <v>43</v>
      </c>
      <c r="O121" s="65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0" t="s">
        <v>146</v>
      </c>
      <c r="AT121" s="190" t="s">
        <v>141</v>
      </c>
      <c r="AU121" s="190" t="s">
        <v>81</v>
      </c>
      <c r="AY121" s="18" t="s">
        <v>139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8" t="s">
        <v>79</v>
      </c>
      <c r="BK121" s="191">
        <f>ROUND(I121*H121,2)</f>
        <v>0</v>
      </c>
      <c r="BL121" s="18" t="s">
        <v>146</v>
      </c>
      <c r="BM121" s="190" t="s">
        <v>541</v>
      </c>
    </row>
    <row r="122" spans="1:65" s="2" customFormat="1" ht="11.25">
      <c r="A122" s="35"/>
      <c r="B122" s="36"/>
      <c r="C122" s="37"/>
      <c r="D122" s="192" t="s">
        <v>148</v>
      </c>
      <c r="E122" s="37"/>
      <c r="F122" s="193" t="s">
        <v>197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148</v>
      </c>
      <c r="AU122" s="18" t="s">
        <v>81</v>
      </c>
    </row>
    <row r="123" spans="1:65" s="14" customFormat="1" ht="11.25">
      <c r="B123" s="208"/>
      <c r="C123" s="209"/>
      <c r="D123" s="199" t="s">
        <v>150</v>
      </c>
      <c r="E123" s="210" t="s">
        <v>19</v>
      </c>
      <c r="F123" s="211" t="s">
        <v>542</v>
      </c>
      <c r="G123" s="209"/>
      <c r="H123" s="212">
        <v>36.146999999999998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150</v>
      </c>
      <c r="AU123" s="218" t="s">
        <v>81</v>
      </c>
      <c r="AV123" s="14" t="s">
        <v>81</v>
      </c>
      <c r="AW123" s="14" t="s">
        <v>33</v>
      </c>
      <c r="AX123" s="14" t="s">
        <v>72</v>
      </c>
      <c r="AY123" s="218" t="s">
        <v>139</v>
      </c>
    </row>
    <row r="124" spans="1:65" s="2" customFormat="1" ht="44.25" customHeight="1">
      <c r="A124" s="35"/>
      <c r="B124" s="36"/>
      <c r="C124" s="179" t="s">
        <v>192</v>
      </c>
      <c r="D124" s="179" t="s">
        <v>141</v>
      </c>
      <c r="E124" s="180" t="s">
        <v>543</v>
      </c>
      <c r="F124" s="181" t="s">
        <v>544</v>
      </c>
      <c r="G124" s="182" t="s">
        <v>174</v>
      </c>
      <c r="H124" s="183">
        <v>7.68</v>
      </c>
      <c r="I124" s="184"/>
      <c r="J124" s="185">
        <f>ROUND(I124*H124,2)</f>
        <v>0</v>
      </c>
      <c r="K124" s="181" t="s">
        <v>145</v>
      </c>
      <c r="L124" s="40"/>
      <c r="M124" s="186" t="s">
        <v>19</v>
      </c>
      <c r="N124" s="187" t="s">
        <v>43</v>
      </c>
      <c r="O124" s="65"/>
      <c r="P124" s="188">
        <f>O124*H124</f>
        <v>0</v>
      </c>
      <c r="Q124" s="188">
        <v>0</v>
      </c>
      <c r="R124" s="188">
        <f>Q124*H124</f>
        <v>0</v>
      </c>
      <c r="S124" s="188">
        <v>0</v>
      </c>
      <c r="T124" s="18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0" t="s">
        <v>146</v>
      </c>
      <c r="AT124" s="190" t="s">
        <v>141</v>
      </c>
      <c r="AU124" s="190" t="s">
        <v>81</v>
      </c>
      <c r="AY124" s="18" t="s">
        <v>139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8" t="s">
        <v>79</v>
      </c>
      <c r="BK124" s="191">
        <f>ROUND(I124*H124,2)</f>
        <v>0</v>
      </c>
      <c r="BL124" s="18" t="s">
        <v>146</v>
      </c>
      <c r="BM124" s="190" t="s">
        <v>545</v>
      </c>
    </row>
    <row r="125" spans="1:65" s="2" customFormat="1" ht="11.25">
      <c r="A125" s="35"/>
      <c r="B125" s="36"/>
      <c r="C125" s="37"/>
      <c r="D125" s="192" t="s">
        <v>148</v>
      </c>
      <c r="E125" s="37"/>
      <c r="F125" s="193" t="s">
        <v>546</v>
      </c>
      <c r="G125" s="37"/>
      <c r="H125" s="37"/>
      <c r="I125" s="194"/>
      <c r="J125" s="37"/>
      <c r="K125" s="37"/>
      <c r="L125" s="40"/>
      <c r="M125" s="195"/>
      <c r="N125" s="19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148</v>
      </c>
      <c r="AU125" s="18" t="s">
        <v>81</v>
      </c>
    </row>
    <row r="126" spans="1:65" s="13" customFormat="1" ht="11.25">
      <c r="B126" s="197"/>
      <c r="C126" s="198"/>
      <c r="D126" s="199" t="s">
        <v>150</v>
      </c>
      <c r="E126" s="200" t="s">
        <v>19</v>
      </c>
      <c r="F126" s="201" t="s">
        <v>547</v>
      </c>
      <c r="G126" s="198"/>
      <c r="H126" s="200" t="s">
        <v>19</v>
      </c>
      <c r="I126" s="202"/>
      <c r="J126" s="198"/>
      <c r="K126" s="198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150</v>
      </c>
      <c r="AU126" s="207" t="s">
        <v>81</v>
      </c>
      <c r="AV126" s="13" t="s">
        <v>79</v>
      </c>
      <c r="AW126" s="13" t="s">
        <v>33</v>
      </c>
      <c r="AX126" s="13" t="s">
        <v>72</v>
      </c>
      <c r="AY126" s="207" t="s">
        <v>139</v>
      </c>
    </row>
    <row r="127" spans="1:65" s="14" customFormat="1" ht="11.25">
      <c r="B127" s="208"/>
      <c r="C127" s="209"/>
      <c r="D127" s="199" t="s">
        <v>150</v>
      </c>
      <c r="E127" s="210" t="s">
        <v>19</v>
      </c>
      <c r="F127" s="211" t="s">
        <v>548</v>
      </c>
      <c r="G127" s="209"/>
      <c r="H127" s="212">
        <v>7.68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150</v>
      </c>
      <c r="AU127" s="218" t="s">
        <v>81</v>
      </c>
      <c r="AV127" s="14" t="s">
        <v>81</v>
      </c>
      <c r="AW127" s="14" t="s">
        <v>33</v>
      </c>
      <c r="AX127" s="14" t="s">
        <v>72</v>
      </c>
      <c r="AY127" s="218" t="s">
        <v>139</v>
      </c>
    </row>
    <row r="128" spans="1:65" s="2" customFormat="1" ht="16.5" customHeight="1">
      <c r="A128" s="35"/>
      <c r="B128" s="36"/>
      <c r="C128" s="223" t="s">
        <v>199</v>
      </c>
      <c r="D128" s="223" t="s">
        <v>369</v>
      </c>
      <c r="E128" s="224" t="s">
        <v>549</v>
      </c>
      <c r="F128" s="225" t="s">
        <v>550</v>
      </c>
      <c r="G128" s="226" t="s">
        <v>195</v>
      </c>
      <c r="H128" s="227">
        <v>14.208</v>
      </c>
      <c r="I128" s="228"/>
      <c r="J128" s="229">
        <f>ROUND(I128*H128,2)</f>
        <v>0</v>
      </c>
      <c r="K128" s="225" t="s">
        <v>145</v>
      </c>
      <c r="L128" s="230"/>
      <c r="M128" s="231" t="s">
        <v>19</v>
      </c>
      <c r="N128" s="232" t="s">
        <v>43</v>
      </c>
      <c r="O128" s="65"/>
      <c r="P128" s="188">
        <f>O128*H128</f>
        <v>0</v>
      </c>
      <c r="Q128" s="188">
        <v>1</v>
      </c>
      <c r="R128" s="188">
        <f>Q128*H128</f>
        <v>14.208</v>
      </c>
      <c r="S128" s="188">
        <v>0</v>
      </c>
      <c r="T128" s="18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0" t="s">
        <v>192</v>
      </c>
      <c r="AT128" s="190" t="s">
        <v>369</v>
      </c>
      <c r="AU128" s="190" t="s">
        <v>81</v>
      </c>
      <c r="AY128" s="18" t="s">
        <v>139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79</v>
      </c>
      <c r="BK128" s="191">
        <f>ROUND(I128*H128,2)</f>
        <v>0</v>
      </c>
      <c r="BL128" s="18" t="s">
        <v>146</v>
      </c>
      <c r="BM128" s="190" t="s">
        <v>551</v>
      </c>
    </row>
    <row r="129" spans="1:65" s="14" customFormat="1" ht="11.25">
      <c r="B129" s="208"/>
      <c r="C129" s="209"/>
      <c r="D129" s="199" t="s">
        <v>150</v>
      </c>
      <c r="E129" s="210" t="s">
        <v>19</v>
      </c>
      <c r="F129" s="211" t="s">
        <v>552</v>
      </c>
      <c r="G129" s="209"/>
      <c r="H129" s="212">
        <v>14.208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150</v>
      </c>
      <c r="AU129" s="218" t="s">
        <v>81</v>
      </c>
      <c r="AV129" s="14" t="s">
        <v>81</v>
      </c>
      <c r="AW129" s="14" t="s">
        <v>33</v>
      </c>
      <c r="AX129" s="14" t="s">
        <v>72</v>
      </c>
      <c r="AY129" s="218" t="s">
        <v>139</v>
      </c>
    </row>
    <row r="130" spans="1:65" s="2" customFormat="1" ht="66.75" customHeight="1">
      <c r="A130" s="35"/>
      <c r="B130" s="36"/>
      <c r="C130" s="179" t="s">
        <v>205</v>
      </c>
      <c r="D130" s="179" t="s">
        <v>141</v>
      </c>
      <c r="E130" s="180" t="s">
        <v>553</v>
      </c>
      <c r="F130" s="181" t="s">
        <v>554</v>
      </c>
      <c r="G130" s="182" t="s">
        <v>174</v>
      </c>
      <c r="H130" s="183">
        <v>9.9659999999999993</v>
      </c>
      <c r="I130" s="184"/>
      <c r="J130" s="185">
        <f>ROUND(I130*H130,2)</f>
        <v>0</v>
      </c>
      <c r="K130" s="181" t="s">
        <v>145</v>
      </c>
      <c r="L130" s="40"/>
      <c r="M130" s="186" t="s">
        <v>19</v>
      </c>
      <c r="N130" s="187" t="s">
        <v>43</v>
      </c>
      <c r="O130" s="65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146</v>
      </c>
      <c r="AT130" s="190" t="s">
        <v>141</v>
      </c>
      <c r="AU130" s="190" t="s">
        <v>81</v>
      </c>
      <c r="AY130" s="18" t="s">
        <v>139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79</v>
      </c>
      <c r="BK130" s="191">
        <f>ROUND(I130*H130,2)</f>
        <v>0</v>
      </c>
      <c r="BL130" s="18" t="s">
        <v>146</v>
      </c>
      <c r="BM130" s="190" t="s">
        <v>555</v>
      </c>
    </row>
    <row r="131" spans="1:65" s="2" customFormat="1" ht="11.25">
      <c r="A131" s="35"/>
      <c r="B131" s="36"/>
      <c r="C131" s="37"/>
      <c r="D131" s="192" t="s">
        <v>148</v>
      </c>
      <c r="E131" s="37"/>
      <c r="F131" s="193" t="s">
        <v>556</v>
      </c>
      <c r="G131" s="37"/>
      <c r="H131" s="37"/>
      <c r="I131" s="194"/>
      <c r="J131" s="37"/>
      <c r="K131" s="37"/>
      <c r="L131" s="40"/>
      <c r="M131" s="195"/>
      <c r="N131" s="196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148</v>
      </c>
      <c r="AU131" s="18" t="s">
        <v>81</v>
      </c>
    </row>
    <row r="132" spans="1:65" s="13" customFormat="1" ht="11.25">
      <c r="B132" s="197"/>
      <c r="C132" s="198"/>
      <c r="D132" s="199" t="s">
        <v>150</v>
      </c>
      <c r="E132" s="200" t="s">
        <v>19</v>
      </c>
      <c r="F132" s="201" t="s">
        <v>557</v>
      </c>
      <c r="G132" s="198"/>
      <c r="H132" s="200" t="s">
        <v>19</v>
      </c>
      <c r="I132" s="202"/>
      <c r="J132" s="198"/>
      <c r="K132" s="198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150</v>
      </c>
      <c r="AU132" s="207" t="s">
        <v>81</v>
      </c>
      <c r="AV132" s="13" t="s">
        <v>79</v>
      </c>
      <c r="AW132" s="13" t="s">
        <v>33</v>
      </c>
      <c r="AX132" s="13" t="s">
        <v>72</v>
      </c>
      <c r="AY132" s="207" t="s">
        <v>139</v>
      </c>
    </row>
    <row r="133" spans="1:65" s="14" customFormat="1" ht="11.25">
      <c r="B133" s="208"/>
      <c r="C133" s="209"/>
      <c r="D133" s="199" t="s">
        <v>150</v>
      </c>
      <c r="E133" s="210" t="s">
        <v>19</v>
      </c>
      <c r="F133" s="211" t="s">
        <v>558</v>
      </c>
      <c r="G133" s="209"/>
      <c r="H133" s="212">
        <v>9.9659999999999993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150</v>
      </c>
      <c r="AU133" s="218" t="s">
        <v>81</v>
      </c>
      <c r="AV133" s="14" t="s">
        <v>81</v>
      </c>
      <c r="AW133" s="14" t="s">
        <v>33</v>
      </c>
      <c r="AX133" s="14" t="s">
        <v>72</v>
      </c>
      <c r="AY133" s="218" t="s">
        <v>139</v>
      </c>
    </row>
    <row r="134" spans="1:65" s="2" customFormat="1" ht="16.5" customHeight="1">
      <c r="A134" s="35"/>
      <c r="B134" s="36"/>
      <c r="C134" s="223" t="s">
        <v>212</v>
      </c>
      <c r="D134" s="223" t="s">
        <v>369</v>
      </c>
      <c r="E134" s="224" t="s">
        <v>559</v>
      </c>
      <c r="F134" s="225" t="s">
        <v>560</v>
      </c>
      <c r="G134" s="226" t="s">
        <v>195</v>
      </c>
      <c r="H134" s="227">
        <v>18.437000000000001</v>
      </c>
      <c r="I134" s="228"/>
      <c r="J134" s="229">
        <f>ROUND(I134*H134,2)</f>
        <v>0</v>
      </c>
      <c r="K134" s="225" t="s">
        <v>145</v>
      </c>
      <c r="L134" s="230"/>
      <c r="M134" s="231" t="s">
        <v>19</v>
      </c>
      <c r="N134" s="232" t="s">
        <v>43</v>
      </c>
      <c r="O134" s="65"/>
      <c r="P134" s="188">
        <f>O134*H134</f>
        <v>0</v>
      </c>
      <c r="Q134" s="188">
        <v>1</v>
      </c>
      <c r="R134" s="188">
        <f>Q134*H134</f>
        <v>18.437000000000001</v>
      </c>
      <c r="S134" s="188">
        <v>0</v>
      </c>
      <c r="T134" s="18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0" t="s">
        <v>192</v>
      </c>
      <c r="AT134" s="190" t="s">
        <v>369</v>
      </c>
      <c r="AU134" s="190" t="s">
        <v>81</v>
      </c>
      <c r="AY134" s="18" t="s">
        <v>139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79</v>
      </c>
      <c r="BK134" s="191">
        <f>ROUND(I134*H134,2)</f>
        <v>0</v>
      </c>
      <c r="BL134" s="18" t="s">
        <v>146</v>
      </c>
      <c r="BM134" s="190" t="s">
        <v>561</v>
      </c>
    </row>
    <row r="135" spans="1:65" s="14" customFormat="1" ht="11.25">
      <c r="B135" s="208"/>
      <c r="C135" s="209"/>
      <c r="D135" s="199" t="s">
        <v>150</v>
      </c>
      <c r="E135" s="210" t="s">
        <v>19</v>
      </c>
      <c r="F135" s="211" t="s">
        <v>562</v>
      </c>
      <c r="G135" s="209"/>
      <c r="H135" s="212">
        <v>18.437000000000001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150</v>
      </c>
      <c r="AU135" s="218" t="s">
        <v>81</v>
      </c>
      <c r="AV135" s="14" t="s">
        <v>81</v>
      </c>
      <c r="AW135" s="14" t="s">
        <v>33</v>
      </c>
      <c r="AX135" s="14" t="s">
        <v>72</v>
      </c>
      <c r="AY135" s="218" t="s">
        <v>139</v>
      </c>
    </row>
    <row r="136" spans="1:65" s="2" customFormat="1" ht="33" customHeight="1">
      <c r="A136" s="35"/>
      <c r="B136" s="36"/>
      <c r="C136" s="179" t="s">
        <v>8</v>
      </c>
      <c r="D136" s="179" t="s">
        <v>141</v>
      </c>
      <c r="E136" s="180" t="s">
        <v>200</v>
      </c>
      <c r="F136" s="181" t="s">
        <v>201</v>
      </c>
      <c r="G136" s="182" t="s">
        <v>144</v>
      </c>
      <c r="H136" s="183">
        <v>42.981000000000002</v>
      </c>
      <c r="I136" s="184"/>
      <c r="J136" s="185">
        <f>ROUND(I136*H136,2)</f>
        <v>0</v>
      </c>
      <c r="K136" s="181" t="s">
        <v>145</v>
      </c>
      <c r="L136" s="40"/>
      <c r="M136" s="186" t="s">
        <v>19</v>
      </c>
      <c r="N136" s="187" t="s">
        <v>43</v>
      </c>
      <c r="O136" s="65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146</v>
      </c>
      <c r="AT136" s="190" t="s">
        <v>141</v>
      </c>
      <c r="AU136" s="190" t="s">
        <v>81</v>
      </c>
      <c r="AY136" s="18" t="s">
        <v>139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79</v>
      </c>
      <c r="BK136" s="191">
        <f>ROUND(I136*H136,2)</f>
        <v>0</v>
      </c>
      <c r="BL136" s="18" t="s">
        <v>146</v>
      </c>
      <c r="BM136" s="190" t="s">
        <v>563</v>
      </c>
    </row>
    <row r="137" spans="1:65" s="2" customFormat="1" ht="11.25">
      <c r="A137" s="35"/>
      <c r="B137" s="36"/>
      <c r="C137" s="37"/>
      <c r="D137" s="192" t="s">
        <v>148</v>
      </c>
      <c r="E137" s="37"/>
      <c r="F137" s="193" t="s">
        <v>203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148</v>
      </c>
      <c r="AU137" s="18" t="s">
        <v>81</v>
      </c>
    </row>
    <row r="138" spans="1:65" s="14" customFormat="1" ht="11.25">
      <c r="B138" s="208"/>
      <c r="C138" s="209"/>
      <c r="D138" s="199" t="s">
        <v>150</v>
      </c>
      <c r="E138" s="210" t="s">
        <v>19</v>
      </c>
      <c r="F138" s="211" t="s">
        <v>564</v>
      </c>
      <c r="G138" s="209"/>
      <c r="H138" s="212">
        <v>25.6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150</v>
      </c>
      <c r="AU138" s="218" t="s">
        <v>81</v>
      </c>
      <c r="AV138" s="14" t="s">
        <v>81</v>
      </c>
      <c r="AW138" s="14" t="s">
        <v>33</v>
      </c>
      <c r="AX138" s="14" t="s">
        <v>72</v>
      </c>
      <c r="AY138" s="218" t="s">
        <v>139</v>
      </c>
    </row>
    <row r="139" spans="1:65" s="14" customFormat="1" ht="11.25">
      <c r="B139" s="208"/>
      <c r="C139" s="209"/>
      <c r="D139" s="199" t="s">
        <v>150</v>
      </c>
      <c r="E139" s="210" t="s">
        <v>19</v>
      </c>
      <c r="F139" s="211" t="s">
        <v>565</v>
      </c>
      <c r="G139" s="209"/>
      <c r="H139" s="212">
        <v>17.381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150</v>
      </c>
      <c r="AU139" s="218" t="s">
        <v>81</v>
      </c>
      <c r="AV139" s="14" t="s">
        <v>81</v>
      </c>
      <c r="AW139" s="14" t="s">
        <v>33</v>
      </c>
      <c r="AX139" s="14" t="s">
        <v>72</v>
      </c>
      <c r="AY139" s="218" t="s">
        <v>139</v>
      </c>
    </row>
    <row r="140" spans="1:65" s="12" customFormat="1" ht="22.9" customHeight="1">
      <c r="B140" s="163"/>
      <c r="C140" s="164"/>
      <c r="D140" s="165" t="s">
        <v>71</v>
      </c>
      <c r="E140" s="177" t="s">
        <v>261</v>
      </c>
      <c r="F140" s="177" t="s">
        <v>364</v>
      </c>
      <c r="G140" s="164"/>
      <c r="H140" s="164"/>
      <c r="I140" s="167"/>
      <c r="J140" s="178">
        <f>BK140</f>
        <v>0</v>
      </c>
      <c r="K140" s="164"/>
      <c r="L140" s="169"/>
      <c r="M140" s="170"/>
      <c r="N140" s="171"/>
      <c r="O140" s="171"/>
      <c r="P140" s="172">
        <f>SUM(P141:P152)</f>
        <v>0</v>
      </c>
      <c r="Q140" s="171"/>
      <c r="R140" s="172">
        <f>SUM(R141:R152)</f>
        <v>6.4000000000000005E-4</v>
      </c>
      <c r="S140" s="171"/>
      <c r="T140" s="173">
        <f>SUM(T141:T152)</f>
        <v>0</v>
      </c>
      <c r="AR140" s="174" t="s">
        <v>79</v>
      </c>
      <c r="AT140" s="175" t="s">
        <v>71</v>
      </c>
      <c r="AU140" s="175" t="s">
        <v>79</v>
      </c>
      <c r="AY140" s="174" t="s">
        <v>139</v>
      </c>
      <c r="BK140" s="176">
        <f>SUM(BK141:BK152)</f>
        <v>0</v>
      </c>
    </row>
    <row r="141" spans="1:65" s="2" customFormat="1" ht="37.9" customHeight="1">
      <c r="A141" s="35"/>
      <c r="B141" s="36"/>
      <c r="C141" s="179" t="s">
        <v>224</v>
      </c>
      <c r="D141" s="179" t="s">
        <v>141</v>
      </c>
      <c r="E141" s="180" t="s">
        <v>566</v>
      </c>
      <c r="F141" s="181" t="s">
        <v>567</v>
      </c>
      <c r="G141" s="182" t="s">
        <v>144</v>
      </c>
      <c r="H141" s="183">
        <v>16</v>
      </c>
      <c r="I141" s="184"/>
      <c r="J141" s="185">
        <f>ROUND(I141*H141,2)</f>
        <v>0</v>
      </c>
      <c r="K141" s="181" t="s">
        <v>145</v>
      </c>
      <c r="L141" s="40"/>
      <c r="M141" s="186" t="s">
        <v>19</v>
      </c>
      <c r="N141" s="187" t="s">
        <v>43</v>
      </c>
      <c r="O141" s="65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0" t="s">
        <v>146</v>
      </c>
      <c r="AT141" s="190" t="s">
        <v>141</v>
      </c>
      <c r="AU141" s="190" t="s">
        <v>81</v>
      </c>
      <c r="AY141" s="18" t="s">
        <v>139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79</v>
      </c>
      <c r="BK141" s="191">
        <f>ROUND(I141*H141,2)</f>
        <v>0</v>
      </c>
      <c r="BL141" s="18" t="s">
        <v>146</v>
      </c>
      <c r="BM141" s="190" t="s">
        <v>568</v>
      </c>
    </row>
    <row r="142" spans="1:65" s="2" customFormat="1" ht="11.25">
      <c r="A142" s="35"/>
      <c r="B142" s="36"/>
      <c r="C142" s="37"/>
      <c r="D142" s="192" t="s">
        <v>148</v>
      </c>
      <c r="E142" s="37"/>
      <c r="F142" s="193" t="s">
        <v>569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148</v>
      </c>
      <c r="AU142" s="18" t="s">
        <v>81</v>
      </c>
    </row>
    <row r="143" spans="1:65" s="13" customFormat="1" ht="11.25">
      <c r="B143" s="197"/>
      <c r="C143" s="198"/>
      <c r="D143" s="199" t="s">
        <v>150</v>
      </c>
      <c r="E143" s="200" t="s">
        <v>19</v>
      </c>
      <c r="F143" s="201" t="s">
        <v>570</v>
      </c>
      <c r="G143" s="198"/>
      <c r="H143" s="200" t="s">
        <v>19</v>
      </c>
      <c r="I143" s="202"/>
      <c r="J143" s="198"/>
      <c r="K143" s="198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150</v>
      </c>
      <c r="AU143" s="207" t="s">
        <v>81</v>
      </c>
      <c r="AV143" s="13" t="s">
        <v>79</v>
      </c>
      <c r="AW143" s="13" t="s">
        <v>33</v>
      </c>
      <c r="AX143" s="13" t="s">
        <v>72</v>
      </c>
      <c r="AY143" s="207" t="s">
        <v>139</v>
      </c>
    </row>
    <row r="144" spans="1:65" s="14" customFormat="1" ht="11.25">
      <c r="B144" s="208"/>
      <c r="C144" s="209"/>
      <c r="D144" s="199" t="s">
        <v>150</v>
      </c>
      <c r="E144" s="210" t="s">
        <v>19</v>
      </c>
      <c r="F144" s="211" t="s">
        <v>571</v>
      </c>
      <c r="G144" s="209"/>
      <c r="H144" s="212">
        <v>16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150</v>
      </c>
      <c r="AU144" s="218" t="s">
        <v>81</v>
      </c>
      <c r="AV144" s="14" t="s">
        <v>81</v>
      </c>
      <c r="AW144" s="14" t="s">
        <v>33</v>
      </c>
      <c r="AX144" s="14" t="s">
        <v>72</v>
      </c>
      <c r="AY144" s="218" t="s">
        <v>139</v>
      </c>
    </row>
    <row r="145" spans="1:65" s="2" customFormat="1" ht="37.9" customHeight="1">
      <c r="A145" s="35"/>
      <c r="B145" s="36"/>
      <c r="C145" s="179" t="s">
        <v>228</v>
      </c>
      <c r="D145" s="179" t="s">
        <v>141</v>
      </c>
      <c r="E145" s="180" t="s">
        <v>365</v>
      </c>
      <c r="F145" s="181" t="s">
        <v>366</v>
      </c>
      <c r="G145" s="182" t="s">
        <v>144</v>
      </c>
      <c r="H145" s="183">
        <v>16</v>
      </c>
      <c r="I145" s="184"/>
      <c r="J145" s="185">
        <f>ROUND(I145*H145,2)</f>
        <v>0</v>
      </c>
      <c r="K145" s="181" t="s">
        <v>145</v>
      </c>
      <c r="L145" s="40"/>
      <c r="M145" s="186" t="s">
        <v>19</v>
      </c>
      <c r="N145" s="187" t="s">
        <v>43</v>
      </c>
      <c r="O145" s="65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0" t="s">
        <v>146</v>
      </c>
      <c r="AT145" s="190" t="s">
        <v>141</v>
      </c>
      <c r="AU145" s="190" t="s">
        <v>81</v>
      </c>
      <c r="AY145" s="18" t="s">
        <v>139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79</v>
      </c>
      <c r="BK145" s="191">
        <f>ROUND(I145*H145,2)</f>
        <v>0</v>
      </c>
      <c r="BL145" s="18" t="s">
        <v>146</v>
      </c>
      <c r="BM145" s="190" t="s">
        <v>572</v>
      </c>
    </row>
    <row r="146" spans="1:65" s="2" customFormat="1" ht="11.25">
      <c r="A146" s="35"/>
      <c r="B146" s="36"/>
      <c r="C146" s="37"/>
      <c r="D146" s="192" t="s">
        <v>148</v>
      </c>
      <c r="E146" s="37"/>
      <c r="F146" s="193" t="s">
        <v>368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148</v>
      </c>
      <c r="AU146" s="18" t="s">
        <v>81</v>
      </c>
    </row>
    <row r="147" spans="1:65" s="2" customFormat="1" ht="16.5" customHeight="1">
      <c r="A147" s="35"/>
      <c r="B147" s="36"/>
      <c r="C147" s="223" t="s">
        <v>236</v>
      </c>
      <c r="D147" s="223" t="s">
        <v>369</v>
      </c>
      <c r="E147" s="224" t="s">
        <v>370</v>
      </c>
      <c r="F147" s="225" t="s">
        <v>371</v>
      </c>
      <c r="G147" s="226" t="s">
        <v>372</v>
      </c>
      <c r="H147" s="227">
        <v>0.64</v>
      </c>
      <c r="I147" s="228"/>
      <c r="J147" s="229">
        <f>ROUND(I147*H147,2)</f>
        <v>0</v>
      </c>
      <c r="K147" s="225" t="s">
        <v>145</v>
      </c>
      <c r="L147" s="230"/>
      <c r="M147" s="231" t="s">
        <v>19</v>
      </c>
      <c r="N147" s="232" t="s">
        <v>43</v>
      </c>
      <c r="O147" s="65"/>
      <c r="P147" s="188">
        <f>O147*H147</f>
        <v>0</v>
      </c>
      <c r="Q147" s="188">
        <v>1E-3</v>
      </c>
      <c r="R147" s="188">
        <f>Q147*H147</f>
        <v>6.4000000000000005E-4</v>
      </c>
      <c r="S147" s="188">
        <v>0</v>
      </c>
      <c r="T147" s="18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0" t="s">
        <v>192</v>
      </c>
      <c r="AT147" s="190" t="s">
        <v>369</v>
      </c>
      <c r="AU147" s="190" t="s">
        <v>81</v>
      </c>
      <c r="AY147" s="18" t="s">
        <v>139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79</v>
      </c>
      <c r="BK147" s="191">
        <f>ROUND(I147*H147,2)</f>
        <v>0</v>
      </c>
      <c r="BL147" s="18" t="s">
        <v>146</v>
      </c>
      <c r="BM147" s="190" t="s">
        <v>573</v>
      </c>
    </row>
    <row r="148" spans="1:65" s="14" customFormat="1" ht="11.25">
      <c r="B148" s="208"/>
      <c r="C148" s="209"/>
      <c r="D148" s="199" t="s">
        <v>150</v>
      </c>
      <c r="E148" s="210" t="s">
        <v>19</v>
      </c>
      <c r="F148" s="211" t="s">
        <v>574</v>
      </c>
      <c r="G148" s="209"/>
      <c r="H148" s="212">
        <v>0.64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150</v>
      </c>
      <c r="AU148" s="218" t="s">
        <v>81</v>
      </c>
      <c r="AV148" s="14" t="s">
        <v>81</v>
      </c>
      <c r="AW148" s="14" t="s">
        <v>33</v>
      </c>
      <c r="AX148" s="14" t="s">
        <v>72</v>
      </c>
      <c r="AY148" s="218" t="s">
        <v>139</v>
      </c>
    </row>
    <row r="149" spans="1:65" s="2" customFormat="1" ht="49.15" customHeight="1">
      <c r="A149" s="35"/>
      <c r="B149" s="36"/>
      <c r="C149" s="179" t="s">
        <v>241</v>
      </c>
      <c r="D149" s="179" t="s">
        <v>141</v>
      </c>
      <c r="E149" s="180" t="s">
        <v>375</v>
      </c>
      <c r="F149" s="181" t="s">
        <v>376</v>
      </c>
      <c r="G149" s="182" t="s">
        <v>144</v>
      </c>
      <c r="H149" s="183">
        <v>16</v>
      </c>
      <c r="I149" s="184"/>
      <c r="J149" s="185">
        <f>ROUND(I149*H149,2)</f>
        <v>0</v>
      </c>
      <c r="K149" s="181" t="s">
        <v>145</v>
      </c>
      <c r="L149" s="40"/>
      <c r="M149" s="186" t="s">
        <v>19</v>
      </c>
      <c r="N149" s="187" t="s">
        <v>43</v>
      </c>
      <c r="O149" s="65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0" t="s">
        <v>146</v>
      </c>
      <c r="AT149" s="190" t="s">
        <v>141</v>
      </c>
      <c r="AU149" s="190" t="s">
        <v>81</v>
      </c>
      <c r="AY149" s="18" t="s">
        <v>139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79</v>
      </c>
      <c r="BK149" s="191">
        <f>ROUND(I149*H149,2)</f>
        <v>0</v>
      </c>
      <c r="BL149" s="18" t="s">
        <v>146</v>
      </c>
      <c r="BM149" s="190" t="s">
        <v>575</v>
      </c>
    </row>
    <row r="150" spans="1:65" s="2" customFormat="1" ht="11.25">
      <c r="A150" s="35"/>
      <c r="B150" s="36"/>
      <c r="C150" s="37"/>
      <c r="D150" s="192" t="s">
        <v>148</v>
      </c>
      <c r="E150" s="37"/>
      <c r="F150" s="193" t="s">
        <v>378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148</v>
      </c>
      <c r="AU150" s="18" t="s">
        <v>81</v>
      </c>
    </row>
    <row r="151" spans="1:65" s="2" customFormat="1" ht="49.15" customHeight="1">
      <c r="A151" s="35"/>
      <c r="B151" s="36"/>
      <c r="C151" s="179" t="s">
        <v>254</v>
      </c>
      <c r="D151" s="179" t="s">
        <v>141</v>
      </c>
      <c r="E151" s="180" t="s">
        <v>576</v>
      </c>
      <c r="F151" s="181" t="s">
        <v>577</v>
      </c>
      <c r="G151" s="182" t="s">
        <v>144</v>
      </c>
      <c r="H151" s="183">
        <v>16</v>
      </c>
      <c r="I151" s="184"/>
      <c r="J151" s="185">
        <f>ROUND(I151*H151,2)</f>
        <v>0</v>
      </c>
      <c r="K151" s="181" t="s">
        <v>145</v>
      </c>
      <c r="L151" s="40"/>
      <c r="M151" s="186" t="s">
        <v>19</v>
      </c>
      <c r="N151" s="187" t="s">
        <v>43</v>
      </c>
      <c r="O151" s="65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0" t="s">
        <v>146</v>
      </c>
      <c r="AT151" s="190" t="s">
        <v>141</v>
      </c>
      <c r="AU151" s="190" t="s">
        <v>81</v>
      </c>
      <c r="AY151" s="18" t="s">
        <v>139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79</v>
      </c>
      <c r="BK151" s="191">
        <f>ROUND(I151*H151,2)</f>
        <v>0</v>
      </c>
      <c r="BL151" s="18" t="s">
        <v>146</v>
      </c>
      <c r="BM151" s="190" t="s">
        <v>578</v>
      </c>
    </row>
    <row r="152" spans="1:65" s="2" customFormat="1" ht="11.25">
      <c r="A152" s="35"/>
      <c r="B152" s="36"/>
      <c r="C152" s="37"/>
      <c r="D152" s="192" t="s">
        <v>148</v>
      </c>
      <c r="E152" s="37"/>
      <c r="F152" s="193" t="s">
        <v>579</v>
      </c>
      <c r="G152" s="37"/>
      <c r="H152" s="37"/>
      <c r="I152" s="194"/>
      <c r="J152" s="37"/>
      <c r="K152" s="37"/>
      <c r="L152" s="40"/>
      <c r="M152" s="195"/>
      <c r="N152" s="196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148</v>
      </c>
      <c r="AU152" s="18" t="s">
        <v>81</v>
      </c>
    </row>
    <row r="153" spans="1:65" s="12" customFormat="1" ht="22.9" customHeight="1">
      <c r="B153" s="163"/>
      <c r="C153" s="164"/>
      <c r="D153" s="165" t="s">
        <v>71</v>
      </c>
      <c r="E153" s="177" t="s">
        <v>81</v>
      </c>
      <c r="F153" s="177" t="s">
        <v>580</v>
      </c>
      <c r="G153" s="164"/>
      <c r="H153" s="164"/>
      <c r="I153" s="167"/>
      <c r="J153" s="178">
        <f>BK153</f>
        <v>0</v>
      </c>
      <c r="K153" s="164"/>
      <c r="L153" s="169"/>
      <c r="M153" s="170"/>
      <c r="N153" s="171"/>
      <c r="O153" s="171"/>
      <c r="P153" s="172">
        <f>SUM(P154:P157)</f>
        <v>0</v>
      </c>
      <c r="Q153" s="171"/>
      <c r="R153" s="172">
        <f>SUM(R154:R157)</f>
        <v>5.1618600000000008</v>
      </c>
      <c r="S153" s="171"/>
      <c r="T153" s="173">
        <f>SUM(T154:T157)</f>
        <v>0</v>
      </c>
      <c r="AR153" s="174" t="s">
        <v>79</v>
      </c>
      <c r="AT153" s="175" t="s">
        <v>71</v>
      </c>
      <c r="AU153" s="175" t="s">
        <v>79</v>
      </c>
      <c r="AY153" s="174" t="s">
        <v>139</v>
      </c>
      <c r="BK153" s="176">
        <f>SUM(BK154:BK157)</f>
        <v>0</v>
      </c>
    </row>
    <row r="154" spans="1:65" s="2" customFormat="1" ht="24.2" customHeight="1">
      <c r="A154" s="35"/>
      <c r="B154" s="36"/>
      <c r="C154" s="179" t="s">
        <v>261</v>
      </c>
      <c r="D154" s="179" t="s">
        <v>141</v>
      </c>
      <c r="E154" s="180" t="s">
        <v>581</v>
      </c>
      <c r="F154" s="181" t="s">
        <v>582</v>
      </c>
      <c r="G154" s="182" t="s">
        <v>174</v>
      </c>
      <c r="H154" s="183">
        <v>2.6070000000000002</v>
      </c>
      <c r="I154" s="184"/>
      <c r="J154" s="185">
        <f>ROUND(I154*H154,2)</f>
        <v>0</v>
      </c>
      <c r="K154" s="181" t="s">
        <v>145</v>
      </c>
      <c r="L154" s="40"/>
      <c r="M154" s="186" t="s">
        <v>19</v>
      </c>
      <c r="N154" s="187" t="s">
        <v>43</v>
      </c>
      <c r="O154" s="65"/>
      <c r="P154" s="188">
        <f>O154*H154</f>
        <v>0</v>
      </c>
      <c r="Q154" s="188">
        <v>1.98</v>
      </c>
      <c r="R154" s="188">
        <f>Q154*H154</f>
        <v>5.1618600000000008</v>
      </c>
      <c r="S154" s="188">
        <v>0</v>
      </c>
      <c r="T154" s="18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0" t="s">
        <v>146</v>
      </c>
      <c r="AT154" s="190" t="s">
        <v>141</v>
      </c>
      <c r="AU154" s="190" t="s">
        <v>81</v>
      </c>
      <c r="AY154" s="18" t="s">
        <v>139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79</v>
      </c>
      <c r="BK154" s="191">
        <f>ROUND(I154*H154,2)</f>
        <v>0</v>
      </c>
      <c r="BL154" s="18" t="s">
        <v>146</v>
      </c>
      <c r="BM154" s="190" t="s">
        <v>583</v>
      </c>
    </row>
    <row r="155" spans="1:65" s="2" customFormat="1" ht="11.25">
      <c r="A155" s="35"/>
      <c r="B155" s="36"/>
      <c r="C155" s="37"/>
      <c r="D155" s="192" t="s">
        <v>148</v>
      </c>
      <c r="E155" s="37"/>
      <c r="F155" s="193" t="s">
        <v>584</v>
      </c>
      <c r="G155" s="37"/>
      <c r="H155" s="37"/>
      <c r="I155" s="194"/>
      <c r="J155" s="37"/>
      <c r="K155" s="37"/>
      <c r="L155" s="40"/>
      <c r="M155" s="195"/>
      <c r="N155" s="19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148</v>
      </c>
      <c r="AU155" s="18" t="s">
        <v>81</v>
      </c>
    </row>
    <row r="156" spans="1:65" s="13" customFormat="1" ht="11.25">
      <c r="B156" s="197"/>
      <c r="C156" s="198"/>
      <c r="D156" s="199" t="s">
        <v>150</v>
      </c>
      <c r="E156" s="200" t="s">
        <v>19</v>
      </c>
      <c r="F156" s="201" t="s">
        <v>585</v>
      </c>
      <c r="G156" s="198"/>
      <c r="H156" s="200" t="s">
        <v>19</v>
      </c>
      <c r="I156" s="202"/>
      <c r="J156" s="198"/>
      <c r="K156" s="198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150</v>
      </c>
      <c r="AU156" s="207" t="s">
        <v>81</v>
      </c>
      <c r="AV156" s="13" t="s">
        <v>79</v>
      </c>
      <c r="AW156" s="13" t="s">
        <v>33</v>
      </c>
      <c r="AX156" s="13" t="s">
        <v>72</v>
      </c>
      <c r="AY156" s="207" t="s">
        <v>139</v>
      </c>
    </row>
    <row r="157" spans="1:65" s="14" customFormat="1" ht="11.25">
      <c r="B157" s="208"/>
      <c r="C157" s="209"/>
      <c r="D157" s="199" t="s">
        <v>150</v>
      </c>
      <c r="E157" s="210" t="s">
        <v>19</v>
      </c>
      <c r="F157" s="211" t="s">
        <v>586</v>
      </c>
      <c r="G157" s="209"/>
      <c r="H157" s="212">
        <v>2.6070000000000002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150</v>
      </c>
      <c r="AU157" s="218" t="s">
        <v>81</v>
      </c>
      <c r="AV157" s="14" t="s">
        <v>81</v>
      </c>
      <c r="AW157" s="14" t="s">
        <v>33</v>
      </c>
      <c r="AX157" s="14" t="s">
        <v>72</v>
      </c>
      <c r="AY157" s="218" t="s">
        <v>139</v>
      </c>
    </row>
    <row r="158" spans="1:65" s="12" customFormat="1" ht="22.9" customHeight="1">
      <c r="B158" s="163"/>
      <c r="C158" s="164"/>
      <c r="D158" s="165" t="s">
        <v>71</v>
      </c>
      <c r="E158" s="177" t="s">
        <v>146</v>
      </c>
      <c r="F158" s="177" t="s">
        <v>383</v>
      </c>
      <c r="G158" s="164"/>
      <c r="H158" s="164"/>
      <c r="I158" s="167"/>
      <c r="J158" s="178">
        <f>BK158</f>
        <v>0</v>
      </c>
      <c r="K158" s="164"/>
      <c r="L158" s="169"/>
      <c r="M158" s="170"/>
      <c r="N158" s="171"/>
      <c r="O158" s="171"/>
      <c r="P158" s="172">
        <f>SUM(P159:P164)</f>
        <v>0</v>
      </c>
      <c r="Q158" s="171"/>
      <c r="R158" s="172">
        <f>SUM(R159:R164)</f>
        <v>7.2579248699999992</v>
      </c>
      <c r="S158" s="171"/>
      <c r="T158" s="173">
        <f>SUM(T159:T164)</f>
        <v>0</v>
      </c>
      <c r="AR158" s="174" t="s">
        <v>79</v>
      </c>
      <c r="AT158" s="175" t="s">
        <v>71</v>
      </c>
      <c r="AU158" s="175" t="s">
        <v>79</v>
      </c>
      <c r="AY158" s="174" t="s">
        <v>139</v>
      </c>
      <c r="BK158" s="176">
        <f>SUM(BK159:BK164)</f>
        <v>0</v>
      </c>
    </row>
    <row r="159" spans="1:65" s="2" customFormat="1" ht="44.25" customHeight="1">
      <c r="A159" s="35"/>
      <c r="B159" s="36"/>
      <c r="C159" s="179" t="s">
        <v>267</v>
      </c>
      <c r="D159" s="179" t="s">
        <v>141</v>
      </c>
      <c r="E159" s="180" t="s">
        <v>587</v>
      </c>
      <c r="F159" s="181" t="s">
        <v>588</v>
      </c>
      <c r="G159" s="182" t="s">
        <v>174</v>
      </c>
      <c r="H159" s="183">
        <v>2.9009999999999998</v>
      </c>
      <c r="I159" s="184"/>
      <c r="J159" s="185">
        <f>ROUND(I159*H159,2)</f>
        <v>0</v>
      </c>
      <c r="K159" s="181" t="s">
        <v>145</v>
      </c>
      <c r="L159" s="40"/>
      <c r="M159" s="186" t="s">
        <v>19</v>
      </c>
      <c r="N159" s="187" t="s">
        <v>43</v>
      </c>
      <c r="O159" s="65"/>
      <c r="P159" s="188">
        <f>O159*H159</f>
        <v>0</v>
      </c>
      <c r="Q159" s="188">
        <v>2.5018699999999998</v>
      </c>
      <c r="R159" s="188">
        <f>Q159*H159</f>
        <v>7.2579248699999992</v>
      </c>
      <c r="S159" s="188">
        <v>0</v>
      </c>
      <c r="T159" s="18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0" t="s">
        <v>146</v>
      </c>
      <c r="AT159" s="190" t="s">
        <v>141</v>
      </c>
      <c r="AU159" s="190" t="s">
        <v>81</v>
      </c>
      <c r="AY159" s="18" t="s">
        <v>139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79</v>
      </c>
      <c r="BK159" s="191">
        <f>ROUND(I159*H159,2)</f>
        <v>0</v>
      </c>
      <c r="BL159" s="18" t="s">
        <v>146</v>
      </c>
      <c r="BM159" s="190" t="s">
        <v>589</v>
      </c>
    </row>
    <row r="160" spans="1:65" s="2" customFormat="1" ht="11.25">
      <c r="A160" s="35"/>
      <c r="B160" s="36"/>
      <c r="C160" s="37"/>
      <c r="D160" s="192" t="s">
        <v>148</v>
      </c>
      <c r="E160" s="37"/>
      <c r="F160" s="193" t="s">
        <v>590</v>
      </c>
      <c r="G160" s="37"/>
      <c r="H160" s="37"/>
      <c r="I160" s="194"/>
      <c r="J160" s="37"/>
      <c r="K160" s="37"/>
      <c r="L160" s="40"/>
      <c r="M160" s="195"/>
      <c r="N160" s="19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148</v>
      </c>
      <c r="AU160" s="18" t="s">
        <v>81</v>
      </c>
    </row>
    <row r="161" spans="1:65" s="13" customFormat="1" ht="11.25">
      <c r="B161" s="197"/>
      <c r="C161" s="198"/>
      <c r="D161" s="199" t="s">
        <v>150</v>
      </c>
      <c r="E161" s="200" t="s">
        <v>19</v>
      </c>
      <c r="F161" s="201" t="s">
        <v>591</v>
      </c>
      <c r="G161" s="198"/>
      <c r="H161" s="200" t="s">
        <v>19</v>
      </c>
      <c r="I161" s="202"/>
      <c r="J161" s="198"/>
      <c r="K161" s="198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150</v>
      </c>
      <c r="AU161" s="207" t="s">
        <v>81</v>
      </c>
      <c r="AV161" s="13" t="s">
        <v>79</v>
      </c>
      <c r="AW161" s="13" t="s">
        <v>33</v>
      </c>
      <c r="AX161" s="13" t="s">
        <v>72</v>
      </c>
      <c r="AY161" s="207" t="s">
        <v>139</v>
      </c>
    </row>
    <row r="162" spans="1:65" s="14" customFormat="1" ht="11.25">
      <c r="B162" s="208"/>
      <c r="C162" s="209"/>
      <c r="D162" s="199" t="s">
        <v>150</v>
      </c>
      <c r="E162" s="210" t="s">
        <v>19</v>
      </c>
      <c r="F162" s="211" t="s">
        <v>592</v>
      </c>
      <c r="G162" s="209"/>
      <c r="H162" s="212">
        <v>2.6070000000000002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150</v>
      </c>
      <c r="AU162" s="218" t="s">
        <v>81</v>
      </c>
      <c r="AV162" s="14" t="s">
        <v>81</v>
      </c>
      <c r="AW162" s="14" t="s">
        <v>33</v>
      </c>
      <c r="AX162" s="14" t="s">
        <v>72</v>
      </c>
      <c r="AY162" s="218" t="s">
        <v>139</v>
      </c>
    </row>
    <row r="163" spans="1:65" s="13" customFormat="1" ht="11.25">
      <c r="B163" s="197"/>
      <c r="C163" s="198"/>
      <c r="D163" s="199" t="s">
        <v>150</v>
      </c>
      <c r="E163" s="200" t="s">
        <v>19</v>
      </c>
      <c r="F163" s="201" t="s">
        <v>593</v>
      </c>
      <c r="G163" s="198"/>
      <c r="H163" s="200" t="s">
        <v>19</v>
      </c>
      <c r="I163" s="202"/>
      <c r="J163" s="198"/>
      <c r="K163" s="198"/>
      <c r="L163" s="203"/>
      <c r="M163" s="204"/>
      <c r="N163" s="205"/>
      <c r="O163" s="205"/>
      <c r="P163" s="205"/>
      <c r="Q163" s="205"/>
      <c r="R163" s="205"/>
      <c r="S163" s="205"/>
      <c r="T163" s="206"/>
      <c r="AT163" s="207" t="s">
        <v>150</v>
      </c>
      <c r="AU163" s="207" t="s">
        <v>81</v>
      </c>
      <c r="AV163" s="13" t="s">
        <v>79</v>
      </c>
      <c r="AW163" s="13" t="s">
        <v>33</v>
      </c>
      <c r="AX163" s="13" t="s">
        <v>72</v>
      </c>
      <c r="AY163" s="207" t="s">
        <v>139</v>
      </c>
    </row>
    <row r="164" spans="1:65" s="14" customFormat="1" ht="11.25">
      <c r="B164" s="208"/>
      <c r="C164" s="209"/>
      <c r="D164" s="199" t="s">
        <v>150</v>
      </c>
      <c r="E164" s="210" t="s">
        <v>19</v>
      </c>
      <c r="F164" s="211" t="s">
        <v>594</v>
      </c>
      <c r="G164" s="209"/>
      <c r="H164" s="212">
        <v>0.29399999999999998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150</v>
      </c>
      <c r="AU164" s="218" t="s">
        <v>81</v>
      </c>
      <c r="AV164" s="14" t="s">
        <v>81</v>
      </c>
      <c r="AW164" s="14" t="s">
        <v>33</v>
      </c>
      <c r="AX164" s="14" t="s">
        <v>72</v>
      </c>
      <c r="AY164" s="218" t="s">
        <v>139</v>
      </c>
    </row>
    <row r="165" spans="1:65" s="12" customFormat="1" ht="22.9" customHeight="1">
      <c r="B165" s="163"/>
      <c r="C165" s="164"/>
      <c r="D165" s="165" t="s">
        <v>71</v>
      </c>
      <c r="E165" s="177" t="s">
        <v>171</v>
      </c>
      <c r="F165" s="177" t="s">
        <v>204</v>
      </c>
      <c r="G165" s="164"/>
      <c r="H165" s="164"/>
      <c r="I165" s="167"/>
      <c r="J165" s="178">
        <f>BK165</f>
        <v>0</v>
      </c>
      <c r="K165" s="164"/>
      <c r="L165" s="169"/>
      <c r="M165" s="170"/>
      <c r="N165" s="171"/>
      <c r="O165" s="171"/>
      <c r="P165" s="172">
        <f>SUM(P166:P169)</f>
        <v>0</v>
      </c>
      <c r="Q165" s="171"/>
      <c r="R165" s="172">
        <f>SUM(R166:R169)</f>
        <v>3.228504</v>
      </c>
      <c r="S165" s="171"/>
      <c r="T165" s="173">
        <f>SUM(T166:T169)</f>
        <v>0</v>
      </c>
      <c r="AR165" s="174" t="s">
        <v>79</v>
      </c>
      <c r="AT165" s="175" t="s">
        <v>71</v>
      </c>
      <c r="AU165" s="175" t="s">
        <v>79</v>
      </c>
      <c r="AY165" s="174" t="s">
        <v>139</v>
      </c>
      <c r="BK165" s="176">
        <f>SUM(BK166:BK169)</f>
        <v>0</v>
      </c>
    </row>
    <row r="166" spans="1:65" s="2" customFormat="1" ht="37.9" customHeight="1">
      <c r="A166" s="35"/>
      <c r="B166" s="36"/>
      <c r="C166" s="179" t="s">
        <v>274</v>
      </c>
      <c r="D166" s="179" t="s">
        <v>141</v>
      </c>
      <c r="E166" s="180" t="s">
        <v>595</v>
      </c>
      <c r="F166" s="181" t="s">
        <v>596</v>
      </c>
      <c r="G166" s="182" t="s">
        <v>144</v>
      </c>
      <c r="H166" s="183">
        <v>20.399999999999999</v>
      </c>
      <c r="I166" s="184"/>
      <c r="J166" s="185">
        <f>ROUND(I166*H166,2)</f>
        <v>0</v>
      </c>
      <c r="K166" s="181" t="s">
        <v>145</v>
      </c>
      <c r="L166" s="40"/>
      <c r="M166" s="186" t="s">
        <v>19</v>
      </c>
      <c r="N166" s="187" t="s">
        <v>43</v>
      </c>
      <c r="O166" s="65"/>
      <c r="P166" s="188">
        <f>O166*H166</f>
        <v>0</v>
      </c>
      <c r="Q166" s="188">
        <v>0.15826000000000001</v>
      </c>
      <c r="R166" s="188">
        <f>Q166*H166</f>
        <v>3.228504</v>
      </c>
      <c r="S166" s="188">
        <v>0</v>
      </c>
      <c r="T166" s="18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0" t="s">
        <v>146</v>
      </c>
      <c r="AT166" s="190" t="s">
        <v>141</v>
      </c>
      <c r="AU166" s="190" t="s">
        <v>81</v>
      </c>
      <c r="AY166" s="18" t="s">
        <v>139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8" t="s">
        <v>79</v>
      </c>
      <c r="BK166" s="191">
        <f>ROUND(I166*H166,2)</f>
        <v>0</v>
      </c>
      <c r="BL166" s="18" t="s">
        <v>146</v>
      </c>
      <c r="BM166" s="190" t="s">
        <v>597</v>
      </c>
    </row>
    <row r="167" spans="1:65" s="2" customFormat="1" ht="11.25">
      <c r="A167" s="35"/>
      <c r="B167" s="36"/>
      <c r="C167" s="37"/>
      <c r="D167" s="192" t="s">
        <v>148</v>
      </c>
      <c r="E167" s="37"/>
      <c r="F167" s="193" t="s">
        <v>598</v>
      </c>
      <c r="G167" s="37"/>
      <c r="H167" s="37"/>
      <c r="I167" s="194"/>
      <c r="J167" s="37"/>
      <c r="K167" s="37"/>
      <c r="L167" s="40"/>
      <c r="M167" s="195"/>
      <c r="N167" s="196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148</v>
      </c>
      <c r="AU167" s="18" t="s">
        <v>81</v>
      </c>
    </row>
    <row r="168" spans="1:65" s="13" customFormat="1" ht="11.25">
      <c r="B168" s="197"/>
      <c r="C168" s="198"/>
      <c r="D168" s="199" t="s">
        <v>150</v>
      </c>
      <c r="E168" s="200" t="s">
        <v>19</v>
      </c>
      <c r="F168" s="201" t="s">
        <v>599</v>
      </c>
      <c r="G168" s="198"/>
      <c r="H168" s="200" t="s">
        <v>19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150</v>
      </c>
      <c r="AU168" s="207" t="s">
        <v>81</v>
      </c>
      <c r="AV168" s="13" t="s">
        <v>79</v>
      </c>
      <c r="AW168" s="13" t="s">
        <v>33</v>
      </c>
      <c r="AX168" s="13" t="s">
        <v>72</v>
      </c>
      <c r="AY168" s="207" t="s">
        <v>139</v>
      </c>
    </row>
    <row r="169" spans="1:65" s="14" customFormat="1" ht="11.25">
      <c r="B169" s="208"/>
      <c r="C169" s="209"/>
      <c r="D169" s="199" t="s">
        <v>150</v>
      </c>
      <c r="E169" s="210" t="s">
        <v>19</v>
      </c>
      <c r="F169" s="211" t="s">
        <v>600</v>
      </c>
      <c r="G169" s="209"/>
      <c r="H169" s="212">
        <v>20.399999999999999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150</v>
      </c>
      <c r="AU169" s="218" t="s">
        <v>81</v>
      </c>
      <c r="AV169" s="14" t="s">
        <v>81</v>
      </c>
      <c r="AW169" s="14" t="s">
        <v>33</v>
      </c>
      <c r="AX169" s="14" t="s">
        <v>72</v>
      </c>
      <c r="AY169" s="218" t="s">
        <v>139</v>
      </c>
    </row>
    <row r="170" spans="1:65" s="12" customFormat="1" ht="22.9" customHeight="1">
      <c r="B170" s="163"/>
      <c r="C170" s="164"/>
      <c r="D170" s="165" t="s">
        <v>71</v>
      </c>
      <c r="E170" s="177" t="s">
        <v>601</v>
      </c>
      <c r="F170" s="177" t="s">
        <v>602</v>
      </c>
      <c r="G170" s="164"/>
      <c r="H170" s="164"/>
      <c r="I170" s="167"/>
      <c r="J170" s="178">
        <f>BK170</f>
        <v>0</v>
      </c>
      <c r="K170" s="164"/>
      <c r="L170" s="169"/>
      <c r="M170" s="170"/>
      <c r="N170" s="171"/>
      <c r="O170" s="171"/>
      <c r="P170" s="172">
        <f>SUM(P171:P172)</f>
        <v>0</v>
      </c>
      <c r="Q170" s="171"/>
      <c r="R170" s="172">
        <f>SUM(R171:R172)</f>
        <v>0</v>
      </c>
      <c r="S170" s="171"/>
      <c r="T170" s="173">
        <f>SUM(T171:T172)</f>
        <v>10.36</v>
      </c>
      <c r="AR170" s="174" t="s">
        <v>79</v>
      </c>
      <c r="AT170" s="175" t="s">
        <v>71</v>
      </c>
      <c r="AU170" s="175" t="s">
        <v>79</v>
      </c>
      <c r="AY170" s="174" t="s">
        <v>139</v>
      </c>
      <c r="BK170" s="176">
        <f>SUM(BK171:BK172)</f>
        <v>0</v>
      </c>
    </row>
    <row r="171" spans="1:65" s="2" customFormat="1" ht="24.2" customHeight="1">
      <c r="A171" s="35"/>
      <c r="B171" s="36"/>
      <c r="C171" s="179" t="s">
        <v>7</v>
      </c>
      <c r="D171" s="179" t="s">
        <v>141</v>
      </c>
      <c r="E171" s="180" t="s">
        <v>603</v>
      </c>
      <c r="F171" s="181" t="s">
        <v>604</v>
      </c>
      <c r="G171" s="182" t="s">
        <v>231</v>
      </c>
      <c r="H171" s="183">
        <v>14.8</v>
      </c>
      <c r="I171" s="184"/>
      <c r="J171" s="185">
        <f>ROUND(I171*H171,2)</f>
        <v>0</v>
      </c>
      <c r="K171" s="181" t="s">
        <v>145</v>
      </c>
      <c r="L171" s="40"/>
      <c r="M171" s="186" t="s">
        <v>19</v>
      </c>
      <c r="N171" s="187" t="s">
        <v>43</v>
      </c>
      <c r="O171" s="65"/>
      <c r="P171" s="188">
        <f>O171*H171</f>
        <v>0</v>
      </c>
      <c r="Q171" s="188">
        <v>0</v>
      </c>
      <c r="R171" s="188">
        <f>Q171*H171</f>
        <v>0</v>
      </c>
      <c r="S171" s="188">
        <v>0.7</v>
      </c>
      <c r="T171" s="189">
        <f>S171*H171</f>
        <v>10.36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0" t="s">
        <v>146</v>
      </c>
      <c r="AT171" s="190" t="s">
        <v>141</v>
      </c>
      <c r="AU171" s="190" t="s">
        <v>81</v>
      </c>
      <c r="AY171" s="18" t="s">
        <v>139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8" t="s">
        <v>79</v>
      </c>
      <c r="BK171" s="191">
        <f>ROUND(I171*H171,2)</f>
        <v>0</v>
      </c>
      <c r="BL171" s="18" t="s">
        <v>146</v>
      </c>
      <c r="BM171" s="190" t="s">
        <v>605</v>
      </c>
    </row>
    <row r="172" spans="1:65" s="2" customFormat="1" ht="11.25">
      <c r="A172" s="35"/>
      <c r="B172" s="36"/>
      <c r="C172" s="37"/>
      <c r="D172" s="192" t="s">
        <v>148</v>
      </c>
      <c r="E172" s="37"/>
      <c r="F172" s="193" t="s">
        <v>606</v>
      </c>
      <c r="G172" s="37"/>
      <c r="H172" s="37"/>
      <c r="I172" s="194"/>
      <c r="J172" s="37"/>
      <c r="K172" s="37"/>
      <c r="L172" s="40"/>
      <c r="M172" s="195"/>
      <c r="N172" s="196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148</v>
      </c>
      <c r="AU172" s="18" t="s">
        <v>81</v>
      </c>
    </row>
    <row r="173" spans="1:65" s="12" customFormat="1" ht="22.9" customHeight="1">
      <c r="B173" s="163"/>
      <c r="C173" s="164"/>
      <c r="D173" s="165" t="s">
        <v>71</v>
      </c>
      <c r="E173" s="177" t="s">
        <v>607</v>
      </c>
      <c r="F173" s="177" t="s">
        <v>608</v>
      </c>
      <c r="G173" s="164"/>
      <c r="H173" s="164"/>
      <c r="I173" s="167"/>
      <c r="J173" s="178">
        <f>BK173</f>
        <v>0</v>
      </c>
      <c r="K173" s="164"/>
      <c r="L173" s="169"/>
      <c r="M173" s="170"/>
      <c r="N173" s="171"/>
      <c r="O173" s="171"/>
      <c r="P173" s="172">
        <f>SUM(P174:P187)</f>
        <v>0</v>
      </c>
      <c r="Q173" s="171"/>
      <c r="R173" s="172">
        <f>SUM(R174:R187)</f>
        <v>29.376173909999999</v>
      </c>
      <c r="S173" s="171"/>
      <c r="T173" s="173">
        <f>SUM(T174:T187)</f>
        <v>0</v>
      </c>
      <c r="AR173" s="174" t="s">
        <v>79</v>
      </c>
      <c r="AT173" s="175" t="s">
        <v>71</v>
      </c>
      <c r="AU173" s="175" t="s">
        <v>79</v>
      </c>
      <c r="AY173" s="174" t="s">
        <v>139</v>
      </c>
      <c r="BK173" s="176">
        <f>SUM(BK174:BK187)</f>
        <v>0</v>
      </c>
    </row>
    <row r="174" spans="1:65" s="2" customFormat="1" ht="33" customHeight="1">
      <c r="A174" s="35"/>
      <c r="B174" s="36"/>
      <c r="C174" s="179" t="s">
        <v>295</v>
      </c>
      <c r="D174" s="179" t="s">
        <v>141</v>
      </c>
      <c r="E174" s="180" t="s">
        <v>609</v>
      </c>
      <c r="F174" s="181" t="s">
        <v>610</v>
      </c>
      <c r="G174" s="182" t="s">
        <v>174</v>
      </c>
      <c r="H174" s="183">
        <v>11.693</v>
      </c>
      <c r="I174" s="184"/>
      <c r="J174" s="185">
        <f>ROUND(I174*H174,2)</f>
        <v>0</v>
      </c>
      <c r="K174" s="181" t="s">
        <v>145</v>
      </c>
      <c r="L174" s="40"/>
      <c r="M174" s="186" t="s">
        <v>19</v>
      </c>
      <c r="N174" s="187" t="s">
        <v>43</v>
      </c>
      <c r="O174" s="65"/>
      <c r="P174" s="188">
        <f>O174*H174</f>
        <v>0</v>
      </c>
      <c r="Q174" s="188">
        <v>2.5018699999999998</v>
      </c>
      <c r="R174" s="188">
        <f>Q174*H174</f>
        <v>29.254365909999997</v>
      </c>
      <c r="S174" s="188">
        <v>0</v>
      </c>
      <c r="T174" s="18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0" t="s">
        <v>146</v>
      </c>
      <c r="AT174" s="190" t="s">
        <v>141</v>
      </c>
      <c r="AU174" s="190" t="s">
        <v>81</v>
      </c>
      <c r="AY174" s="18" t="s">
        <v>139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79</v>
      </c>
      <c r="BK174" s="191">
        <f>ROUND(I174*H174,2)</f>
        <v>0</v>
      </c>
      <c r="BL174" s="18" t="s">
        <v>146</v>
      </c>
      <c r="BM174" s="190" t="s">
        <v>611</v>
      </c>
    </row>
    <row r="175" spans="1:65" s="2" customFormat="1" ht="11.25">
      <c r="A175" s="35"/>
      <c r="B175" s="36"/>
      <c r="C175" s="37"/>
      <c r="D175" s="192" t="s">
        <v>148</v>
      </c>
      <c r="E175" s="37"/>
      <c r="F175" s="193" t="s">
        <v>612</v>
      </c>
      <c r="G175" s="37"/>
      <c r="H175" s="37"/>
      <c r="I175" s="194"/>
      <c r="J175" s="37"/>
      <c r="K175" s="37"/>
      <c r="L175" s="40"/>
      <c r="M175" s="195"/>
      <c r="N175" s="196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148</v>
      </c>
      <c r="AU175" s="18" t="s">
        <v>81</v>
      </c>
    </row>
    <row r="176" spans="1:65" s="13" customFormat="1" ht="11.25">
      <c r="B176" s="197"/>
      <c r="C176" s="198"/>
      <c r="D176" s="199" t="s">
        <v>150</v>
      </c>
      <c r="E176" s="200" t="s">
        <v>19</v>
      </c>
      <c r="F176" s="201" t="s">
        <v>613</v>
      </c>
      <c r="G176" s="198"/>
      <c r="H176" s="200" t="s">
        <v>19</v>
      </c>
      <c r="I176" s="202"/>
      <c r="J176" s="198"/>
      <c r="K176" s="198"/>
      <c r="L176" s="203"/>
      <c r="M176" s="204"/>
      <c r="N176" s="205"/>
      <c r="O176" s="205"/>
      <c r="P176" s="205"/>
      <c r="Q176" s="205"/>
      <c r="R176" s="205"/>
      <c r="S176" s="205"/>
      <c r="T176" s="206"/>
      <c r="AT176" s="207" t="s">
        <v>150</v>
      </c>
      <c r="AU176" s="207" t="s">
        <v>81</v>
      </c>
      <c r="AV176" s="13" t="s">
        <v>79</v>
      </c>
      <c r="AW176" s="13" t="s">
        <v>33</v>
      </c>
      <c r="AX176" s="13" t="s">
        <v>72</v>
      </c>
      <c r="AY176" s="207" t="s">
        <v>139</v>
      </c>
    </row>
    <row r="177" spans="1:65" s="14" customFormat="1" ht="11.25">
      <c r="B177" s="208"/>
      <c r="C177" s="209"/>
      <c r="D177" s="199" t="s">
        <v>150</v>
      </c>
      <c r="E177" s="210" t="s">
        <v>19</v>
      </c>
      <c r="F177" s="211" t="s">
        <v>614</v>
      </c>
      <c r="G177" s="209"/>
      <c r="H177" s="212">
        <v>4.08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150</v>
      </c>
      <c r="AU177" s="218" t="s">
        <v>81</v>
      </c>
      <c r="AV177" s="14" t="s">
        <v>81</v>
      </c>
      <c r="AW177" s="14" t="s">
        <v>33</v>
      </c>
      <c r="AX177" s="14" t="s">
        <v>72</v>
      </c>
      <c r="AY177" s="218" t="s">
        <v>139</v>
      </c>
    </row>
    <row r="178" spans="1:65" s="13" customFormat="1" ht="11.25">
      <c r="B178" s="197"/>
      <c r="C178" s="198"/>
      <c r="D178" s="199" t="s">
        <v>150</v>
      </c>
      <c r="E178" s="200" t="s">
        <v>19</v>
      </c>
      <c r="F178" s="201" t="s">
        <v>615</v>
      </c>
      <c r="G178" s="198"/>
      <c r="H178" s="200" t="s">
        <v>19</v>
      </c>
      <c r="I178" s="202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150</v>
      </c>
      <c r="AU178" s="207" t="s">
        <v>81</v>
      </c>
      <c r="AV178" s="13" t="s">
        <v>79</v>
      </c>
      <c r="AW178" s="13" t="s">
        <v>33</v>
      </c>
      <c r="AX178" s="13" t="s">
        <v>72</v>
      </c>
      <c r="AY178" s="207" t="s">
        <v>139</v>
      </c>
    </row>
    <row r="179" spans="1:65" s="14" customFormat="1" ht="11.25">
      <c r="B179" s="208"/>
      <c r="C179" s="209"/>
      <c r="D179" s="199" t="s">
        <v>150</v>
      </c>
      <c r="E179" s="210" t="s">
        <v>19</v>
      </c>
      <c r="F179" s="211" t="s">
        <v>616</v>
      </c>
      <c r="G179" s="209"/>
      <c r="H179" s="212">
        <v>7.6130000000000004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150</v>
      </c>
      <c r="AU179" s="218" t="s">
        <v>81</v>
      </c>
      <c r="AV179" s="14" t="s">
        <v>81</v>
      </c>
      <c r="AW179" s="14" t="s">
        <v>33</v>
      </c>
      <c r="AX179" s="14" t="s">
        <v>72</v>
      </c>
      <c r="AY179" s="218" t="s">
        <v>139</v>
      </c>
    </row>
    <row r="180" spans="1:65" s="2" customFormat="1" ht="24.2" customHeight="1">
      <c r="A180" s="35"/>
      <c r="B180" s="36"/>
      <c r="C180" s="179" t="s">
        <v>301</v>
      </c>
      <c r="D180" s="179" t="s">
        <v>141</v>
      </c>
      <c r="E180" s="180" t="s">
        <v>617</v>
      </c>
      <c r="F180" s="181" t="s">
        <v>618</v>
      </c>
      <c r="G180" s="182" t="s">
        <v>144</v>
      </c>
      <c r="H180" s="183">
        <v>26.48</v>
      </c>
      <c r="I180" s="184"/>
      <c r="J180" s="185">
        <f>ROUND(I180*H180,2)</f>
        <v>0</v>
      </c>
      <c r="K180" s="181" t="s">
        <v>145</v>
      </c>
      <c r="L180" s="40"/>
      <c r="M180" s="186" t="s">
        <v>19</v>
      </c>
      <c r="N180" s="187" t="s">
        <v>43</v>
      </c>
      <c r="O180" s="65"/>
      <c r="P180" s="188">
        <f>O180*H180</f>
        <v>0</v>
      </c>
      <c r="Q180" s="188">
        <v>4.5999999999999999E-3</v>
      </c>
      <c r="R180" s="188">
        <f>Q180*H180</f>
        <v>0.121808</v>
      </c>
      <c r="S180" s="188">
        <v>0</v>
      </c>
      <c r="T180" s="18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0" t="s">
        <v>146</v>
      </c>
      <c r="AT180" s="190" t="s">
        <v>141</v>
      </c>
      <c r="AU180" s="190" t="s">
        <v>81</v>
      </c>
      <c r="AY180" s="18" t="s">
        <v>139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79</v>
      </c>
      <c r="BK180" s="191">
        <f>ROUND(I180*H180,2)</f>
        <v>0</v>
      </c>
      <c r="BL180" s="18" t="s">
        <v>146</v>
      </c>
      <c r="BM180" s="190" t="s">
        <v>619</v>
      </c>
    </row>
    <row r="181" spans="1:65" s="2" customFormat="1" ht="11.25">
      <c r="A181" s="35"/>
      <c r="B181" s="36"/>
      <c r="C181" s="37"/>
      <c r="D181" s="192" t="s">
        <v>148</v>
      </c>
      <c r="E181" s="37"/>
      <c r="F181" s="193" t="s">
        <v>620</v>
      </c>
      <c r="G181" s="37"/>
      <c r="H181" s="37"/>
      <c r="I181" s="194"/>
      <c r="J181" s="37"/>
      <c r="K181" s="37"/>
      <c r="L181" s="40"/>
      <c r="M181" s="195"/>
      <c r="N181" s="196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148</v>
      </c>
      <c r="AU181" s="18" t="s">
        <v>81</v>
      </c>
    </row>
    <row r="182" spans="1:65" s="13" customFormat="1" ht="11.25">
      <c r="B182" s="197"/>
      <c r="C182" s="198"/>
      <c r="D182" s="199" t="s">
        <v>150</v>
      </c>
      <c r="E182" s="200" t="s">
        <v>19</v>
      </c>
      <c r="F182" s="201" t="s">
        <v>621</v>
      </c>
      <c r="G182" s="198"/>
      <c r="H182" s="200" t="s">
        <v>19</v>
      </c>
      <c r="I182" s="202"/>
      <c r="J182" s="198"/>
      <c r="K182" s="198"/>
      <c r="L182" s="203"/>
      <c r="M182" s="204"/>
      <c r="N182" s="205"/>
      <c r="O182" s="205"/>
      <c r="P182" s="205"/>
      <c r="Q182" s="205"/>
      <c r="R182" s="205"/>
      <c r="S182" s="205"/>
      <c r="T182" s="206"/>
      <c r="AT182" s="207" t="s">
        <v>150</v>
      </c>
      <c r="AU182" s="207" t="s">
        <v>81</v>
      </c>
      <c r="AV182" s="13" t="s">
        <v>79</v>
      </c>
      <c r="AW182" s="13" t="s">
        <v>33</v>
      </c>
      <c r="AX182" s="13" t="s">
        <v>72</v>
      </c>
      <c r="AY182" s="207" t="s">
        <v>139</v>
      </c>
    </row>
    <row r="183" spans="1:65" s="14" customFormat="1" ht="11.25">
      <c r="B183" s="208"/>
      <c r="C183" s="209"/>
      <c r="D183" s="199" t="s">
        <v>150</v>
      </c>
      <c r="E183" s="210" t="s">
        <v>19</v>
      </c>
      <c r="F183" s="211" t="s">
        <v>622</v>
      </c>
      <c r="G183" s="209"/>
      <c r="H183" s="212">
        <v>25.823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150</v>
      </c>
      <c r="AU183" s="218" t="s">
        <v>81</v>
      </c>
      <c r="AV183" s="14" t="s">
        <v>81</v>
      </c>
      <c r="AW183" s="14" t="s">
        <v>33</v>
      </c>
      <c r="AX183" s="14" t="s">
        <v>72</v>
      </c>
      <c r="AY183" s="218" t="s">
        <v>139</v>
      </c>
    </row>
    <row r="184" spans="1:65" s="13" customFormat="1" ht="11.25">
      <c r="B184" s="197"/>
      <c r="C184" s="198"/>
      <c r="D184" s="199" t="s">
        <v>150</v>
      </c>
      <c r="E184" s="200" t="s">
        <v>19</v>
      </c>
      <c r="F184" s="201" t="s">
        <v>623</v>
      </c>
      <c r="G184" s="198"/>
      <c r="H184" s="200" t="s">
        <v>19</v>
      </c>
      <c r="I184" s="202"/>
      <c r="J184" s="198"/>
      <c r="K184" s="198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150</v>
      </c>
      <c r="AU184" s="207" t="s">
        <v>81</v>
      </c>
      <c r="AV184" s="13" t="s">
        <v>79</v>
      </c>
      <c r="AW184" s="13" t="s">
        <v>33</v>
      </c>
      <c r="AX184" s="13" t="s">
        <v>72</v>
      </c>
      <c r="AY184" s="207" t="s">
        <v>139</v>
      </c>
    </row>
    <row r="185" spans="1:65" s="14" customFormat="1" ht="11.25">
      <c r="B185" s="208"/>
      <c r="C185" s="209"/>
      <c r="D185" s="199" t="s">
        <v>150</v>
      </c>
      <c r="E185" s="210" t="s">
        <v>19</v>
      </c>
      <c r="F185" s="211" t="s">
        <v>624</v>
      </c>
      <c r="G185" s="209"/>
      <c r="H185" s="212">
        <v>0.65700000000000003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150</v>
      </c>
      <c r="AU185" s="218" t="s">
        <v>81</v>
      </c>
      <c r="AV185" s="14" t="s">
        <v>81</v>
      </c>
      <c r="AW185" s="14" t="s">
        <v>33</v>
      </c>
      <c r="AX185" s="14" t="s">
        <v>72</v>
      </c>
      <c r="AY185" s="218" t="s">
        <v>139</v>
      </c>
    </row>
    <row r="186" spans="1:65" s="2" customFormat="1" ht="24.2" customHeight="1">
      <c r="A186" s="35"/>
      <c r="B186" s="36"/>
      <c r="C186" s="179" t="s">
        <v>307</v>
      </c>
      <c r="D186" s="179" t="s">
        <v>141</v>
      </c>
      <c r="E186" s="180" t="s">
        <v>625</v>
      </c>
      <c r="F186" s="181" t="s">
        <v>626</v>
      </c>
      <c r="G186" s="182" t="s">
        <v>144</v>
      </c>
      <c r="H186" s="183">
        <v>26.48</v>
      </c>
      <c r="I186" s="184"/>
      <c r="J186" s="185">
        <f>ROUND(I186*H186,2)</f>
        <v>0</v>
      </c>
      <c r="K186" s="181" t="s">
        <v>145</v>
      </c>
      <c r="L186" s="40"/>
      <c r="M186" s="186" t="s">
        <v>19</v>
      </c>
      <c r="N186" s="187" t="s">
        <v>43</v>
      </c>
      <c r="O186" s="65"/>
      <c r="P186" s="188">
        <f>O186*H186</f>
        <v>0</v>
      </c>
      <c r="Q186" s="188">
        <v>0</v>
      </c>
      <c r="R186" s="188">
        <f>Q186*H186</f>
        <v>0</v>
      </c>
      <c r="S186" s="188">
        <v>0</v>
      </c>
      <c r="T186" s="18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0" t="s">
        <v>146</v>
      </c>
      <c r="AT186" s="190" t="s">
        <v>141</v>
      </c>
      <c r="AU186" s="190" t="s">
        <v>81</v>
      </c>
      <c r="AY186" s="18" t="s">
        <v>139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79</v>
      </c>
      <c r="BK186" s="191">
        <f>ROUND(I186*H186,2)</f>
        <v>0</v>
      </c>
      <c r="BL186" s="18" t="s">
        <v>146</v>
      </c>
      <c r="BM186" s="190" t="s">
        <v>627</v>
      </c>
    </row>
    <row r="187" spans="1:65" s="2" customFormat="1" ht="11.25">
      <c r="A187" s="35"/>
      <c r="B187" s="36"/>
      <c r="C187" s="37"/>
      <c r="D187" s="192" t="s">
        <v>148</v>
      </c>
      <c r="E187" s="37"/>
      <c r="F187" s="193" t="s">
        <v>628</v>
      </c>
      <c r="G187" s="37"/>
      <c r="H187" s="37"/>
      <c r="I187" s="194"/>
      <c r="J187" s="37"/>
      <c r="K187" s="37"/>
      <c r="L187" s="40"/>
      <c r="M187" s="195"/>
      <c r="N187" s="196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148</v>
      </c>
      <c r="AU187" s="18" t="s">
        <v>81</v>
      </c>
    </row>
    <row r="188" spans="1:65" s="12" customFormat="1" ht="22.9" customHeight="1">
      <c r="B188" s="163"/>
      <c r="C188" s="164"/>
      <c r="D188" s="165" t="s">
        <v>71</v>
      </c>
      <c r="E188" s="177" t="s">
        <v>199</v>
      </c>
      <c r="F188" s="177" t="s">
        <v>223</v>
      </c>
      <c r="G188" s="164"/>
      <c r="H188" s="164"/>
      <c r="I188" s="167"/>
      <c r="J188" s="178">
        <f>BK188</f>
        <v>0</v>
      </c>
      <c r="K188" s="164"/>
      <c r="L188" s="169"/>
      <c r="M188" s="170"/>
      <c r="N188" s="171"/>
      <c r="O188" s="171"/>
      <c r="P188" s="172">
        <f>SUM(P189:P192)</f>
        <v>0</v>
      </c>
      <c r="Q188" s="171"/>
      <c r="R188" s="172">
        <f>SUM(R189:R192)</f>
        <v>0</v>
      </c>
      <c r="S188" s="171"/>
      <c r="T188" s="173">
        <f>SUM(T189:T192)</f>
        <v>0</v>
      </c>
      <c r="AR188" s="174" t="s">
        <v>79</v>
      </c>
      <c r="AT188" s="175" t="s">
        <v>71</v>
      </c>
      <c r="AU188" s="175" t="s">
        <v>79</v>
      </c>
      <c r="AY188" s="174" t="s">
        <v>139</v>
      </c>
      <c r="BK188" s="176">
        <f>SUM(BK189:BK192)</f>
        <v>0</v>
      </c>
    </row>
    <row r="189" spans="1:65" s="2" customFormat="1" ht="24.2" customHeight="1">
      <c r="A189" s="35"/>
      <c r="B189" s="36"/>
      <c r="C189" s="179" t="s">
        <v>313</v>
      </c>
      <c r="D189" s="179" t="s">
        <v>141</v>
      </c>
      <c r="E189" s="180" t="s">
        <v>242</v>
      </c>
      <c r="F189" s="181" t="s">
        <v>243</v>
      </c>
      <c r="G189" s="182" t="s">
        <v>231</v>
      </c>
      <c r="H189" s="183">
        <v>21.2</v>
      </c>
      <c r="I189" s="184"/>
      <c r="J189" s="185">
        <f>ROUND(I189*H189,2)</f>
        <v>0</v>
      </c>
      <c r="K189" s="181" t="s">
        <v>145</v>
      </c>
      <c r="L189" s="40"/>
      <c r="M189" s="186" t="s">
        <v>19</v>
      </c>
      <c r="N189" s="187" t="s">
        <v>43</v>
      </c>
      <c r="O189" s="65"/>
      <c r="P189" s="188">
        <f>O189*H189</f>
        <v>0</v>
      </c>
      <c r="Q189" s="188">
        <v>0</v>
      </c>
      <c r="R189" s="188">
        <f>Q189*H189</f>
        <v>0</v>
      </c>
      <c r="S189" s="188">
        <v>0</v>
      </c>
      <c r="T189" s="18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0" t="s">
        <v>146</v>
      </c>
      <c r="AT189" s="190" t="s">
        <v>141</v>
      </c>
      <c r="AU189" s="190" t="s">
        <v>81</v>
      </c>
      <c r="AY189" s="18" t="s">
        <v>139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8" t="s">
        <v>79</v>
      </c>
      <c r="BK189" s="191">
        <f>ROUND(I189*H189,2)</f>
        <v>0</v>
      </c>
      <c r="BL189" s="18" t="s">
        <v>146</v>
      </c>
      <c r="BM189" s="190" t="s">
        <v>629</v>
      </c>
    </row>
    <row r="190" spans="1:65" s="2" customFormat="1" ht="11.25">
      <c r="A190" s="35"/>
      <c r="B190" s="36"/>
      <c r="C190" s="37"/>
      <c r="D190" s="192" t="s">
        <v>148</v>
      </c>
      <c r="E190" s="37"/>
      <c r="F190" s="193" t="s">
        <v>245</v>
      </c>
      <c r="G190" s="37"/>
      <c r="H190" s="37"/>
      <c r="I190" s="194"/>
      <c r="J190" s="37"/>
      <c r="K190" s="37"/>
      <c r="L190" s="40"/>
      <c r="M190" s="195"/>
      <c r="N190" s="196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148</v>
      </c>
      <c r="AU190" s="18" t="s">
        <v>81</v>
      </c>
    </row>
    <row r="191" spans="1:65" s="13" customFormat="1" ht="11.25">
      <c r="B191" s="197"/>
      <c r="C191" s="198"/>
      <c r="D191" s="199" t="s">
        <v>150</v>
      </c>
      <c r="E191" s="200" t="s">
        <v>19</v>
      </c>
      <c r="F191" s="201" t="s">
        <v>630</v>
      </c>
      <c r="G191" s="198"/>
      <c r="H191" s="200" t="s">
        <v>19</v>
      </c>
      <c r="I191" s="202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150</v>
      </c>
      <c r="AU191" s="207" t="s">
        <v>81</v>
      </c>
      <c r="AV191" s="13" t="s">
        <v>79</v>
      </c>
      <c r="AW191" s="13" t="s">
        <v>33</v>
      </c>
      <c r="AX191" s="13" t="s">
        <v>72</v>
      </c>
      <c r="AY191" s="207" t="s">
        <v>139</v>
      </c>
    </row>
    <row r="192" spans="1:65" s="14" customFormat="1" ht="11.25">
      <c r="B192" s="208"/>
      <c r="C192" s="209"/>
      <c r="D192" s="199" t="s">
        <v>150</v>
      </c>
      <c r="E192" s="210" t="s">
        <v>19</v>
      </c>
      <c r="F192" s="211" t="s">
        <v>631</v>
      </c>
      <c r="G192" s="209"/>
      <c r="H192" s="212">
        <v>21.2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150</v>
      </c>
      <c r="AU192" s="218" t="s">
        <v>81</v>
      </c>
      <c r="AV192" s="14" t="s">
        <v>81</v>
      </c>
      <c r="AW192" s="14" t="s">
        <v>33</v>
      </c>
      <c r="AX192" s="14" t="s">
        <v>72</v>
      </c>
      <c r="AY192" s="218" t="s">
        <v>139</v>
      </c>
    </row>
    <row r="193" spans="1:65" s="12" customFormat="1" ht="22.9" customHeight="1">
      <c r="B193" s="163"/>
      <c r="C193" s="164"/>
      <c r="D193" s="165" t="s">
        <v>71</v>
      </c>
      <c r="E193" s="177" t="s">
        <v>632</v>
      </c>
      <c r="F193" s="177" t="s">
        <v>633</v>
      </c>
      <c r="G193" s="164"/>
      <c r="H193" s="164"/>
      <c r="I193" s="167"/>
      <c r="J193" s="178">
        <f>BK193</f>
        <v>0</v>
      </c>
      <c r="K193" s="164"/>
      <c r="L193" s="169"/>
      <c r="M193" s="170"/>
      <c r="N193" s="171"/>
      <c r="O193" s="171"/>
      <c r="P193" s="172">
        <f>SUM(P194:P198)</f>
        <v>0</v>
      </c>
      <c r="Q193" s="171"/>
      <c r="R193" s="172">
        <f>SUM(R194:R198)</f>
        <v>33.934840000000001</v>
      </c>
      <c r="S193" s="171"/>
      <c r="T193" s="173">
        <f>SUM(T194:T198)</f>
        <v>0</v>
      </c>
      <c r="AR193" s="174" t="s">
        <v>79</v>
      </c>
      <c r="AT193" s="175" t="s">
        <v>71</v>
      </c>
      <c r="AU193" s="175" t="s">
        <v>79</v>
      </c>
      <c r="AY193" s="174" t="s">
        <v>139</v>
      </c>
      <c r="BK193" s="176">
        <f>SUM(BK194:BK198)</f>
        <v>0</v>
      </c>
    </row>
    <row r="194" spans="1:65" s="2" customFormat="1" ht="33" customHeight="1">
      <c r="A194" s="35"/>
      <c r="B194" s="36"/>
      <c r="C194" s="179" t="s">
        <v>322</v>
      </c>
      <c r="D194" s="179" t="s">
        <v>141</v>
      </c>
      <c r="E194" s="180" t="s">
        <v>634</v>
      </c>
      <c r="F194" s="181" t="s">
        <v>635</v>
      </c>
      <c r="G194" s="182" t="s">
        <v>636</v>
      </c>
      <c r="H194" s="183">
        <v>2</v>
      </c>
      <c r="I194" s="184"/>
      <c r="J194" s="185">
        <f>ROUND(I194*H194,2)</f>
        <v>0</v>
      </c>
      <c r="K194" s="181" t="s">
        <v>145</v>
      </c>
      <c r="L194" s="40"/>
      <c r="M194" s="186" t="s">
        <v>19</v>
      </c>
      <c r="N194" s="187" t="s">
        <v>43</v>
      </c>
      <c r="O194" s="65"/>
      <c r="P194" s="188">
        <f>O194*H194</f>
        <v>0</v>
      </c>
      <c r="Q194" s="188">
        <v>16.75142</v>
      </c>
      <c r="R194" s="188">
        <f>Q194*H194</f>
        <v>33.502839999999999</v>
      </c>
      <c r="S194" s="188">
        <v>0</v>
      </c>
      <c r="T194" s="18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0" t="s">
        <v>146</v>
      </c>
      <c r="AT194" s="190" t="s">
        <v>141</v>
      </c>
      <c r="AU194" s="190" t="s">
        <v>81</v>
      </c>
      <c r="AY194" s="18" t="s">
        <v>139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8" t="s">
        <v>79</v>
      </c>
      <c r="BK194" s="191">
        <f>ROUND(I194*H194,2)</f>
        <v>0</v>
      </c>
      <c r="BL194" s="18" t="s">
        <v>146</v>
      </c>
      <c r="BM194" s="190" t="s">
        <v>637</v>
      </c>
    </row>
    <row r="195" spans="1:65" s="2" customFormat="1" ht="11.25">
      <c r="A195" s="35"/>
      <c r="B195" s="36"/>
      <c r="C195" s="37"/>
      <c r="D195" s="192" t="s">
        <v>148</v>
      </c>
      <c r="E195" s="37"/>
      <c r="F195" s="193" t="s">
        <v>638</v>
      </c>
      <c r="G195" s="37"/>
      <c r="H195" s="37"/>
      <c r="I195" s="194"/>
      <c r="J195" s="37"/>
      <c r="K195" s="37"/>
      <c r="L195" s="40"/>
      <c r="M195" s="195"/>
      <c r="N195" s="196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148</v>
      </c>
      <c r="AU195" s="18" t="s">
        <v>81</v>
      </c>
    </row>
    <row r="196" spans="1:65" s="2" customFormat="1" ht="33" customHeight="1">
      <c r="A196" s="35"/>
      <c r="B196" s="36"/>
      <c r="C196" s="179" t="s">
        <v>462</v>
      </c>
      <c r="D196" s="179" t="s">
        <v>141</v>
      </c>
      <c r="E196" s="180" t="s">
        <v>639</v>
      </c>
      <c r="F196" s="181" t="s">
        <v>640</v>
      </c>
      <c r="G196" s="182" t="s">
        <v>231</v>
      </c>
      <c r="H196" s="183">
        <v>16.553000000000001</v>
      </c>
      <c r="I196" s="184"/>
      <c r="J196" s="185">
        <f>ROUND(I196*H196,2)</f>
        <v>0</v>
      </c>
      <c r="K196" s="181" t="s">
        <v>145</v>
      </c>
      <c r="L196" s="40"/>
      <c r="M196" s="186" t="s">
        <v>19</v>
      </c>
      <c r="N196" s="187" t="s">
        <v>43</v>
      </c>
      <c r="O196" s="65"/>
      <c r="P196" s="188">
        <f>O196*H196</f>
        <v>0</v>
      </c>
      <c r="Q196" s="188">
        <v>0</v>
      </c>
      <c r="R196" s="188">
        <f>Q196*H196</f>
        <v>0</v>
      </c>
      <c r="S196" s="188">
        <v>0</v>
      </c>
      <c r="T196" s="18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0" t="s">
        <v>146</v>
      </c>
      <c r="AT196" s="190" t="s">
        <v>141</v>
      </c>
      <c r="AU196" s="190" t="s">
        <v>81</v>
      </c>
      <c r="AY196" s="18" t="s">
        <v>139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8" t="s">
        <v>79</v>
      </c>
      <c r="BK196" s="191">
        <f>ROUND(I196*H196,2)</f>
        <v>0</v>
      </c>
      <c r="BL196" s="18" t="s">
        <v>146</v>
      </c>
      <c r="BM196" s="190" t="s">
        <v>641</v>
      </c>
    </row>
    <row r="197" spans="1:65" s="2" customFormat="1" ht="11.25">
      <c r="A197" s="35"/>
      <c r="B197" s="36"/>
      <c r="C197" s="37"/>
      <c r="D197" s="192" t="s">
        <v>148</v>
      </c>
      <c r="E197" s="37"/>
      <c r="F197" s="193" t="s">
        <v>642</v>
      </c>
      <c r="G197" s="37"/>
      <c r="H197" s="37"/>
      <c r="I197" s="194"/>
      <c r="J197" s="37"/>
      <c r="K197" s="37"/>
      <c r="L197" s="40"/>
      <c r="M197" s="195"/>
      <c r="N197" s="196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148</v>
      </c>
      <c r="AU197" s="18" t="s">
        <v>81</v>
      </c>
    </row>
    <row r="198" spans="1:65" s="2" customFormat="1" ht="24.2" customHeight="1">
      <c r="A198" s="35"/>
      <c r="B198" s="36"/>
      <c r="C198" s="223" t="s">
        <v>468</v>
      </c>
      <c r="D198" s="223" t="s">
        <v>369</v>
      </c>
      <c r="E198" s="224" t="s">
        <v>643</v>
      </c>
      <c r="F198" s="225" t="s">
        <v>644</v>
      </c>
      <c r="G198" s="226" t="s">
        <v>231</v>
      </c>
      <c r="H198" s="227">
        <v>18</v>
      </c>
      <c r="I198" s="228"/>
      <c r="J198" s="229">
        <f>ROUND(I198*H198,2)</f>
        <v>0</v>
      </c>
      <c r="K198" s="225" t="s">
        <v>145</v>
      </c>
      <c r="L198" s="230"/>
      <c r="M198" s="231" t="s">
        <v>19</v>
      </c>
      <c r="N198" s="232" t="s">
        <v>43</v>
      </c>
      <c r="O198" s="65"/>
      <c r="P198" s="188">
        <f>O198*H198</f>
        <v>0</v>
      </c>
      <c r="Q198" s="188">
        <v>2.4E-2</v>
      </c>
      <c r="R198" s="188">
        <f>Q198*H198</f>
        <v>0.432</v>
      </c>
      <c r="S198" s="188">
        <v>0</v>
      </c>
      <c r="T198" s="18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0" t="s">
        <v>192</v>
      </c>
      <c r="AT198" s="190" t="s">
        <v>369</v>
      </c>
      <c r="AU198" s="190" t="s">
        <v>81</v>
      </c>
      <c r="AY198" s="18" t="s">
        <v>139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8" t="s">
        <v>79</v>
      </c>
      <c r="BK198" s="191">
        <f>ROUND(I198*H198,2)</f>
        <v>0</v>
      </c>
      <c r="BL198" s="18" t="s">
        <v>146</v>
      </c>
      <c r="BM198" s="190" t="s">
        <v>645</v>
      </c>
    </row>
    <row r="199" spans="1:65" s="12" customFormat="1" ht="22.9" customHeight="1">
      <c r="B199" s="163"/>
      <c r="C199" s="164"/>
      <c r="D199" s="165" t="s">
        <v>71</v>
      </c>
      <c r="E199" s="177" t="s">
        <v>281</v>
      </c>
      <c r="F199" s="177" t="s">
        <v>282</v>
      </c>
      <c r="G199" s="164"/>
      <c r="H199" s="164"/>
      <c r="I199" s="167"/>
      <c r="J199" s="178">
        <f>BK199</f>
        <v>0</v>
      </c>
      <c r="K199" s="164"/>
      <c r="L199" s="169"/>
      <c r="M199" s="170"/>
      <c r="N199" s="171"/>
      <c r="O199" s="171"/>
      <c r="P199" s="172">
        <f>SUM(P200:P215)</f>
        <v>0</v>
      </c>
      <c r="Q199" s="171"/>
      <c r="R199" s="172">
        <f>SUM(R200:R215)</f>
        <v>0</v>
      </c>
      <c r="S199" s="171"/>
      <c r="T199" s="173">
        <f>SUM(T200:T215)</f>
        <v>0</v>
      </c>
      <c r="AR199" s="174" t="s">
        <v>79</v>
      </c>
      <c r="AT199" s="175" t="s">
        <v>71</v>
      </c>
      <c r="AU199" s="175" t="s">
        <v>79</v>
      </c>
      <c r="AY199" s="174" t="s">
        <v>139</v>
      </c>
      <c r="BK199" s="176">
        <f>SUM(BK200:BK215)</f>
        <v>0</v>
      </c>
    </row>
    <row r="200" spans="1:65" s="2" customFormat="1" ht="33" customHeight="1">
      <c r="A200" s="35"/>
      <c r="B200" s="36"/>
      <c r="C200" s="179" t="s">
        <v>477</v>
      </c>
      <c r="D200" s="179" t="s">
        <v>141</v>
      </c>
      <c r="E200" s="180" t="s">
        <v>283</v>
      </c>
      <c r="F200" s="181" t="s">
        <v>284</v>
      </c>
      <c r="G200" s="182" t="s">
        <v>195</v>
      </c>
      <c r="H200" s="183">
        <v>27.32</v>
      </c>
      <c r="I200" s="184"/>
      <c r="J200" s="185">
        <f>ROUND(I200*H200,2)</f>
        <v>0</v>
      </c>
      <c r="K200" s="181" t="s">
        <v>145</v>
      </c>
      <c r="L200" s="40"/>
      <c r="M200" s="186" t="s">
        <v>19</v>
      </c>
      <c r="N200" s="187" t="s">
        <v>43</v>
      </c>
      <c r="O200" s="65"/>
      <c r="P200" s="188">
        <f>O200*H200</f>
        <v>0</v>
      </c>
      <c r="Q200" s="188">
        <v>0</v>
      </c>
      <c r="R200" s="188">
        <f>Q200*H200</f>
        <v>0</v>
      </c>
      <c r="S200" s="188">
        <v>0</v>
      </c>
      <c r="T200" s="18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0" t="s">
        <v>146</v>
      </c>
      <c r="AT200" s="190" t="s">
        <v>141</v>
      </c>
      <c r="AU200" s="190" t="s">
        <v>81</v>
      </c>
      <c r="AY200" s="18" t="s">
        <v>139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79</v>
      </c>
      <c r="BK200" s="191">
        <f>ROUND(I200*H200,2)</f>
        <v>0</v>
      </c>
      <c r="BL200" s="18" t="s">
        <v>146</v>
      </c>
      <c r="BM200" s="190" t="s">
        <v>646</v>
      </c>
    </row>
    <row r="201" spans="1:65" s="2" customFormat="1" ht="11.25">
      <c r="A201" s="35"/>
      <c r="B201" s="36"/>
      <c r="C201" s="37"/>
      <c r="D201" s="192" t="s">
        <v>148</v>
      </c>
      <c r="E201" s="37"/>
      <c r="F201" s="193" t="s">
        <v>286</v>
      </c>
      <c r="G201" s="37"/>
      <c r="H201" s="37"/>
      <c r="I201" s="194"/>
      <c r="J201" s="37"/>
      <c r="K201" s="37"/>
      <c r="L201" s="40"/>
      <c r="M201" s="195"/>
      <c r="N201" s="196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148</v>
      </c>
      <c r="AU201" s="18" t="s">
        <v>81</v>
      </c>
    </row>
    <row r="202" spans="1:65" s="2" customFormat="1" ht="44.25" customHeight="1">
      <c r="A202" s="35"/>
      <c r="B202" s="36"/>
      <c r="C202" s="179" t="s">
        <v>482</v>
      </c>
      <c r="D202" s="179" t="s">
        <v>141</v>
      </c>
      <c r="E202" s="180" t="s">
        <v>296</v>
      </c>
      <c r="F202" s="181" t="s">
        <v>297</v>
      </c>
      <c r="G202" s="182" t="s">
        <v>195</v>
      </c>
      <c r="H202" s="183">
        <v>300.52</v>
      </c>
      <c r="I202" s="184"/>
      <c r="J202" s="185">
        <f>ROUND(I202*H202,2)</f>
        <v>0</v>
      </c>
      <c r="K202" s="181" t="s">
        <v>145</v>
      </c>
      <c r="L202" s="40"/>
      <c r="M202" s="186" t="s">
        <v>19</v>
      </c>
      <c r="N202" s="187" t="s">
        <v>43</v>
      </c>
      <c r="O202" s="65"/>
      <c r="P202" s="188">
        <f>O202*H202</f>
        <v>0</v>
      </c>
      <c r="Q202" s="188">
        <v>0</v>
      </c>
      <c r="R202" s="188">
        <f>Q202*H202</f>
        <v>0</v>
      </c>
      <c r="S202" s="188">
        <v>0</v>
      </c>
      <c r="T202" s="18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0" t="s">
        <v>146</v>
      </c>
      <c r="AT202" s="190" t="s">
        <v>141</v>
      </c>
      <c r="AU202" s="190" t="s">
        <v>81</v>
      </c>
      <c r="AY202" s="18" t="s">
        <v>139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79</v>
      </c>
      <c r="BK202" s="191">
        <f>ROUND(I202*H202,2)</f>
        <v>0</v>
      </c>
      <c r="BL202" s="18" t="s">
        <v>146</v>
      </c>
      <c r="BM202" s="190" t="s">
        <v>647</v>
      </c>
    </row>
    <row r="203" spans="1:65" s="2" customFormat="1" ht="11.25">
      <c r="A203" s="35"/>
      <c r="B203" s="36"/>
      <c r="C203" s="37"/>
      <c r="D203" s="192" t="s">
        <v>148</v>
      </c>
      <c r="E203" s="37"/>
      <c r="F203" s="193" t="s">
        <v>299</v>
      </c>
      <c r="G203" s="37"/>
      <c r="H203" s="37"/>
      <c r="I203" s="194"/>
      <c r="J203" s="37"/>
      <c r="K203" s="37"/>
      <c r="L203" s="40"/>
      <c r="M203" s="195"/>
      <c r="N203" s="196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148</v>
      </c>
      <c r="AU203" s="18" t="s">
        <v>81</v>
      </c>
    </row>
    <row r="204" spans="1:65" s="14" customFormat="1" ht="11.25">
      <c r="B204" s="208"/>
      <c r="C204" s="209"/>
      <c r="D204" s="199" t="s">
        <v>150</v>
      </c>
      <c r="E204" s="210" t="s">
        <v>19</v>
      </c>
      <c r="F204" s="211" t="s">
        <v>648</v>
      </c>
      <c r="G204" s="209"/>
      <c r="H204" s="212">
        <v>27.32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150</v>
      </c>
      <c r="AU204" s="218" t="s">
        <v>81</v>
      </c>
      <c r="AV204" s="14" t="s">
        <v>81</v>
      </c>
      <c r="AW204" s="14" t="s">
        <v>33</v>
      </c>
      <c r="AX204" s="14" t="s">
        <v>72</v>
      </c>
      <c r="AY204" s="218" t="s">
        <v>139</v>
      </c>
    </row>
    <row r="205" spans="1:65" s="14" customFormat="1" ht="11.25">
      <c r="B205" s="208"/>
      <c r="C205" s="209"/>
      <c r="D205" s="199" t="s">
        <v>150</v>
      </c>
      <c r="E205" s="209"/>
      <c r="F205" s="211" t="s">
        <v>649</v>
      </c>
      <c r="G205" s="209"/>
      <c r="H205" s="212">
        <v>300.52</v>
      </c>
      <c r="I205" s="213"/>
      <c r="J205" s="209"/>
      <c r="K205" s="209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150</v>
      </c>
      <c r="AU205" s="218" t="s">
        <v>81</v>
      </c>
      <c r="AV205" s="14" t="s">
        <v>81</v>
      </c>
      <c r="AW205" s="14" t="s">
        <v>4</v>
      </c>
      <c r="AX205" s="14" t="s">
        <v>79</v>
      </c>
      <c r="AY205" s="218" t="s">
        <v>139</v>
      </c>
    </row>
    <row r="206" spans="1:65" s="2" customFormat="1" ht="44.25" customHeight="1">
      <c r="A206" s="35"/>
      <c r="B206" s="36"/>
      <c r="C206" s="179" t="s">
        <v>488</v>
      </c>
      <c r="D206" s="179" t="s">
        <v>141</v>
      </c>
      <c r="E206" s="180" t="s">
        <v>650</v>
      </c>
      <c r="F206" s="181" t="s">
        <v>651</v>
      </c>
      <c r="G206" s="182" t="s">
        <v>195</v>
      </c>
      <c r="H206" s="183">
        <v>10.36</v>
      </c>
      <c r="I206" s="184"/>
      <c r="J206" s="185">
        <f>ROUND(I206*H206,2)</f>
        <v>0</v>
      </c>
      <c r="K206" s="181" t="s">
        <v>145</v>
      </c>
      <c r="L206" s="40"/>
      <c r="M206" s="186" t="s">
        <v>19</v>
      </c>
      <c r="N206" s="187" t="s">
        <v>43</v>
      </c>
      <c r="O206" s="65"/>
      <c r="P206" s="188">
        <f>O206*H206</f>
        <v>0</v>
      </c>
      <c r="Q206" s="188">
        <v>0</v>
      </c>
      <c r="R206" s="188">
        <f>Q206*H206</f>
        <v>0</v>
      </c>
      <c r="S206" s="188">
        <v>0</v>
      </c>
      <c r="T206" s="18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0" t="s">
        <v>146</v>
      </c>
      <c r="AT206" s="190" t="s">
        <v>141</v>
      </c>
      <c r="AU206" s="190" t="s">
        <v>81</v>
      </c>
      <c r="AY206" s="18" t="s">
        <v>139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8" t="s">
        <v>79</v>
      </c>
      <c r="BK206" s="191">
        <f>ROUND(I206*H206,2)</f>
        <v>0</v>
      </c>
      <c r="BL206" s="18" t="s">
        <v>146</v>
      </c>
      <c r="BM206" s="190" t="s">
        <v>652</v>
      </c>
    </row>
    <row r="207" spans="1:65" s="2" customFormat="1" ht="11.25">
      <c r="A207" s="35"/>
      <c r="B207" s="36"/>
      <c r="C207" s="37"/>
      <c r="D207" s="192" t="s">
        <v>148</v>
      </c>
      <c r="E207" s="37"/>
      <c r="F207" s="193" t="s">
        <v>653</v>
      </c>
      <c r="G207" s="37"/>
      <c r="H207" s="37"/>
      <c r="I207" s="194"/>
      <c r="J207" s="37"/>
      <c r="K207" s="37"/>
      <c r="L207" s="40"/>
      <c r="M207" s="195"/>
      <c r="N207" s="196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148</v>
      </c>
      <c r="AU207" s="18" t="s">
        <v>81</v>
      </c>
    </row>
    <row r="208" spans="1:65" s="2" customFormat="1" ht="44.25" customHeight="1">
      <c r="A208" s="35"/>
      <c r="B208" s="36"/>
      <c r="C208" s="179" t="s">
        <v>493</v>
      </c>
      <c r="D208" s="179" t="s">
        <v>141</v>
      </c>
      <c r="E208" s="180" t="s">
        <v>308</v>
      </c>
      <c r="F208" s="181" t="s">
        <v>194</v>
      </c>
      <c r="G208" s="182" t="s">
        <v>195</v>
      </c>
      <c r="H208" s="183">
        <v>12.295999999999999</v>
      </c>
      <c r="I208" s="184"/>
      <c r="J208" s="185">
        <f>ROUND(I208*H208,2)</f>
        <v>0</v>
      </c>
      <c r="K208" s="181" t="s">
        <v>145</v>
      </c>
      <c r="L208" s="40"/>
      <c r="M208" s="186" t="s">
        <v>19</v>
      </c>
      <c r="N208" s="187" t="s">
        <v>43</v>
      </c>
      <c r="O208" s="65"/>
      <c r="P208" s="188">
        <f>O208*H208</f>
        <v>0</v>
      </c>
      <c r="Q208" s="188">
        <v>0</v>
      </c>
      <c r="R208" s="188">
        <f>Q208*H208</f>
        <v>0</v>
      </c>
      <c r="S208" s="188">
        <v>0</v>
      </c>
      <c r="T208" s="18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0" t="s">
        <v>146</v>
      </c>
      <c r="AT208" s="190" t="s">
        <v>141</v>
      </c>
      <c r="AU208" s="190" t="s">
        <v>81</v>
      </c>
      <c r="AY208" s="18" t="s">
        <v>139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8" t="s">
        <v>79</v>
      </c>
      <c r="BK208" s="191">
        <f>ROUND(I208*H208,2)</f>
        <v>0</v>
      </c>
      <c r="BL208" s="18" t="s">
        <v>146</v>
      </c>
      <c r="BM208" s="190" t="s">
        <v>654</v>
      </c>
    </row>
    <row r="209" spans="1:65" s="2" customFormat="1" ht="11.25">
      <c r="A209" s="35"/>
      <c r="B209" s="36"/>
      <c r="C209" s="37"/>
      <c r="D209" s="192" t="s">
        <v>148</v>
      </c>
      <c r="E209" s="37"/>
      <c r="F209" s="193" t="s">
        <v>310</v>
      </c>
      <c r="G209" s="37"/>
      <c r="H209" s="37"/>
      <c r="I209" s="194"/>
      <c r="J209" s="37"/>
      <c r="K209" s="37"/>
      <c r="L209" s="40"/>
      <c r="M209" s="195"/>
      <c r="N209" s="196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148</v>
      </c>
      <c r="AU209" s="18" t="s">
        <v>81</v>
      </c>
    </row>
    <row r="210" spans="1:65" s="13" customFormat="1" ht="11.25">
      <c r="B210" s="197"/>
      <c r="C210" s="198"/>
      <c r="D210" s="199" t="s">
        <v>150</v>
      </c>
      <c r="E210" s="200" t="s">
        <v>19</v>
      </c>
      <c r="F210" s="201" t="s">
        <v>655</v>
      </c>
      <c r="G210" s="198"/>
      <c r="H210" s="200" t="s">
        <v>19</v>
      </c>
      <c r="I210" s="202"/>
      <c r="J210" s="198"/>
      <c r="K210" s="198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150</v>
      </c>
      <c r="AU210" s="207" t="s">
        <v>81</v>
      </c>
      <c r="AV210" s="13" t="s">
        <v>79</v>
      </c>
      <c r="AW210" s="13" t="s">
        <v>33</v>
      </c>
      <c r="AX210" s="13" t="s">
        <v>72</v>
      </c>
      <c r="AY210" s="207" t="s">
        <v>139</v>
      </c>
    </row>
    <row r="211" spans="1:65" s="14" customFormat="1" ht="11.25">
      <c r="B211" s="208"/>
      <c r="C211" s="209"/>
      <c r="D211" s="199" t="s">
        <v>150</v>
      </c>
      <c r="E211" s="210" t="s">
        <v>19</v>
      </c>
      <c r="F211" s="211" t="s">
        <v>656</v>
      </c>
      <c r="G211" s="209"/>
      <c r="H211" s="212">
        <v>12.295999999999999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150</v>
      </c>
      <c r="AU211" s="218" t="s">
        <v>81</v>
      </c>
      <c r="AV211" s="14" t="s">
        <v>81</v>
      </c>
      <c r="AW211" s="14" t="s">
        <v>33</v>
      </c>
      <c r="AX211" s="14" t="s">
        <v>72</v>
      </c>
      <c r="AY211" s="218" t="s">
        <v>139</v>
      </c>
    </row>
    <row r="212" spans="1:65" s="2" customFormat="1" ht="44.25" customHeight="1">
      <c r="A212" s="35"/>
      <c r="B212" s="36"/>
      <c r="C212" s="179" t="s">
        <v>495</v>
      </c>
      <c r="D212" s="179" t="s">
        <v>141</v>
      </c>
      <c r="E212" s="180" t="s">
        <v>314</v>
      </c>
      <c r="F212" s="181" t="s">
        <v>315</v>
      </c>
      <c r="G212" s="182" t="s">
        <v>195</v>
      </c>
      <c r="H212" s="183">
        <v>4.6639999999999997</v>
      </c>
      <c r="I212" s="184"/>
      <c r="J212" s="185">
        <f>ROUND(I212*H212,2)</f>
        <v>0</v>
      </c>
      <c r="K212" s="181" t="s">
        <v>145</v>
      </c>
      <c r="L212" s="40"/>
      <c r="M212" s="186" t="s">
        <v>19</v>
      </c>
      <c r="N212" s="187" t="s">
        <v>43</v>
      </c>
      <c r="O212" s="65"/>
      <c r="P212" s="188">
        <f>O212*H212</f>
        <v>0</v>
      </c>
      <c r="Q212" s="188">
        <v>0</v>
      </c>
      <c r="R212" s="188">
        <f>Q212*H212</f>
        <v>0</v>
      </c>
      <c r="S212" s="188">
        <v>0</v>
      </c>
      <c r="T212" s="18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0" t="s">
        <v>146</v>
      </c>
      <c r="AT212" s="190" t="s">
        <v>141</v>
      </c>
      <c r="AU212" s="190" t="s">
        <v>81</v>
      </c>
      <c r="AY212" s="18" t="s">
        <v>139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8" t="s">
        <v>79</v>
      </c>
      <c r="BK212" s="191">
        <f>ROUND(I212*H212,2)</f>
        <v>0</v>
      </c>
      <c r="BL212" s="18" t="s">
        <v>146</v>
      </c>
      <c r="BM212" s="190" t="s">
        <v>657</v>
      </c>
    </row>
    <row r="213" spans="1:65" s="2" customFormat="1" ht="11.25">
      <c r="A213" s="35"/>
      <c r="B213" s="36"/>
      <c r="C213" s="37"/>
      <c r="D213" s="192" t="s">
        <v>148</v>
      </c>
      <c r="E213" s="37"/>
      <c r="F213" s="193" t="s">
        <v>317</v>
      </c>
      <c r="G213" s="37"/>
      <c r="H213" s="37"/>
      <c r="I213" s="194"/>
      <c r="J213" s="37"/>
      <c r="K213" s="37"/>
      <c r="L213" s="40"/>
      <c r="M213" s="195"/>
      <c r="N213" s="196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148</v>
      </c>
      <c r="AU213" s="18" t="s">
        <v>81</v>
      </c>
    </row>
    <row r="214" spans="1:65" s="13" customFormat="1" ht="11.25">
      <c r="B214" s="197"/>
      <c r="C214" s="198"/>
      <c r="D214" s="199" t="s">
        <v>150</v>
      </c>
      <c r="E214" s="200" t="s">
        <v>19</v>
      </c>
      <c r="F214" s="201" t="s">
        <v>655</v>
      </c>
      <c r="G214" s="198"/>
      <c r="H214" s="200" t="s">
        <v>19</v>
      </c>
      <c r="I214" s="202"/>
      <c r="J214" s="198"/>
      <c r="K214" s="198"/>
      <c r="L214" s="203"/>
      <c r="M214" s="204"/>
      <c r="N214" s="205"/>
      <c r="O214" s="205"/>
      <c r="P214" s="205"/>
      <c r="Q214" s="205"/>
      <c r="R214" s="205"/>
      <c r="S214" s="205"/>
      <c r="T214" s="206"/>
      <c r="AT214" s="207" t="s">
        <v>150</v>
      </c>
      <c r="AU214" s="207" t="s">
        <v>81</v>
      </c>
      <c r="AV214" s="13" t="s">
        <v>79</v>
      </c>
      <c r="AW214" s="13" t="s">
        <v>33</v>
      </c>
      <c r="AX214" s="13" t="s">
        <v>72</v>
      </c>
      <c r="AY214" s="207" t="s">
        <v>139</v>
      </c>
    </row>
    <row r="215" spans="1:65" s="14" customFormat="1" ht="11.25">
      <c r="B215" s="208"/>
      <c r="C215" s="209"/>
      <c r="D215" s="199" t="s">
        <v>150</v>
      </c>
      <c r="E215" s="210" t="s">
        <v>19</v>
      </c>
      <c r="F215" s="211" t="s">
        <v>658</v>
      </c>
      <c r="G215" s="209"/>
      <c r="H215" s="212">
        <v>4.6639999999999997</v>
      </c>
      <c r="I215" s="213"/>
      <c r="J215" s="209"/>
      <c r="K215" s="209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150</v>
      </c>
      <c r="AU215" s="218" t="s">
        <v>81</v>
      </c>
      <c r="AV215" s="14" t="s">
        <v>81</v>
      </c>
      <c r="AW215" s="14" t="s">
        <v>33</v>
      </c>
      <c r="AX215" s="14" t="s">
        <v>72</v>
      </c>
      <c r="AY215" s="218" t="s">
        <v>139</v>
      </c>
    </row>
    <row r="216" spans="1:65" s="12" customFormat="1" ht="22.9" customHeight="1">
      <c r="B216" s="163"/>
      <c r="C216" s="164"/>
      <c r="D216" s="165" t="s">
        <v>71</v>
      </c>
      <c r="E216" s="177" t="s">
        <v>320</v>
      </c>
      <c r="F216" s="177" t="s">
        <v>321</v>
      </c>
      <c r="G216" s="164"/>
      <c r="H216" s="164"/>
      <c r="I216" s="167"/>
      <c r="J216" s="178">
        <f>BK216</f>
        <v>0</v>
      </c>
      <c r="K216" s="164"/>
      <c r="L216" s="169"/>
      <c r="M216" s="170"/>
      <c r="N216" s="171"/>
      <c r="O216" s="171"/>
      <c r="P216" s="172">
        <f>SUM(P217:P218)</f>
        <v>0</v>
      </c>
      <c r="Q216" s="171"/>
      <c r="R216" s="172">
        <f>SUM(R217:R218)</f>
        <v>0</v>
      </c>
      <c r="S216" s="171"/>
      <c r="T216" s="173">
        <f>SUM(T217:T218)</f>
        <v>0</v>
      </c>
      <c r="AR216" s="174" t="s">
        <v>79</v>
      </c>
      <c r="AT216" s="175" t="s">
        <v>71</v>
      </c>
      <c r="AU216" s="175" t="s">
        <v>79</v>
      </c>
      <c r="AY216" s="174" t="s">
        <v>139</v>
      </c>
      <c r="BK216" s="176">
        <f>SUM(BK217:BK218)</f>
        <v>0</v>
      </c>
    </row>
    <row r="217" spans="1:65" s="2" customFormat="1" ht="44.25" customHeight="1">
      <c r="A217" s="35"/>
      <c r="B217" s="36"/>
      <c r="C217" s="179" t="s">
        <v>500</v>
      </c>
      <c r="D217" s="179" t="s">
        <v>141</v>
      </c>
      <c r="E217" s="180" t="s">
        <v>323</v>
      </c>
      <c r="F217" s="181" t="s">
        <v>324</v>
      </c>
      <c r="G217" s="182" t="s">
        <v>195</v>
      </c>
      <c r="H217" s="183">
        <v>111.605</v>
      </c>
      <c r="I217" s="184"/>
      <c r="J217" s="185">
        <f>ROUND(I217*H217,2)</f>
        <v>0</v>
      </c>
      <c r="K217" s="181" t="s">
        <v>145</v>
      </c>
      <c r="L217" s="40"/>
      <c r="M217" s="186" t="s">
        <v>19</v>
      </c>
      <c r="N217" s="187" t="s">
        <v>43</v>
      </c>
      <c r="O217" s="65"/>
      <c r="P217" s="188">
        <f>O217*H217</f>
        <v>0</v>
      </c>
      <c r="Q217" s="188">
        <v>0</v>
      </c>
      <c r="R217" s="188">
        <f>Q217*H217</f>
        <v>0</v>
      </c>
      <c r="S217" s="188">
        <v>0</v>
      </c>
      <c r="T217" s="18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0" t="s">
        <v>146</v>
      </c>
      <c r="AT217" s="190" t="s">
        <v>141</v>
      </c>
      <c r="AU217" s="190" t="s">
        <v>81</v>
      </c>
      <c r="AY217" s="18" t="s">
        <v>139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8" t="s">
        <v>79</v>
      </c>
      <c r="BK217" s="191">
        <f>ROUND(I217*H217,2)</f>
        <v>0</v>
      </c>
      <c r="BL217" s="18" t="s">
        <v>146</v>
      </c>
      <c r="BM217" s="190" t="s">
        <v>659</v>
      </c>
    </row>
    <row r="218" spans="1:65" s="2" customFormat="1" ht="11.25">
      <c r="A218" s="35"/>
      <c r="B218" s="36"/>
      <c r="C218" s="37"/>
      <c r="D218" s="192" t="s">
        <v>148</v>
      </c>
      <c r="E218" s="37"/>
      <c r="F218" s="193" t="s">
        <v>326</v>
      </c>
      <c r="G218" s="37"/>
      <c r="H218" s="37"/>
      <c r="I218" s="194"/>
      <c r="J218" s="37"/>
      <c r="K218" s="37"/>
      <c r="L218" s="40"/>
      <c r="M218" s="219"/>
      <c r="N218" s="220"/>
      <c r="O218" s="221"/>
      <c r="P218" s="221"/>
      <c r="Q218" s="221"/>
      <c r="R218" s="221"/>
      <c r="S218" s="221"/>
      <c r="T218" s="222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148</v>
      </c>
      <c r="AU218" s="18" t="s">
        <v>81</v>
      </c>
    </row>
    <row r="219" spans="1:65" s="2" customFormat="1" ht="6.95" customHeight="1">
      <c r="A219" s="35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0"/>
      <c r="M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</row>
  </sheetData>
  <sheetProtection algorithmName="SHA-512" hashValue="frw103GzxiqwzaMfudu6Dg39JU7ZOJPobQbKgGEQshhjPUosG1+KkdZRATdM2TOec4IRslEMshcL7XVJ9Q62pg==" saltValue="ZCihU5cyndxeFFa2/ub6CxBKjZRxNBeTKasJzoao2jaH0jxfE7Ix86mRz7jnnykNNeew6mlcifBY1lLbKb1wog==" spinCount="100000" sheet="1" objects="1" scenarios="1" formatColumns="0" formatRows="0" autoFilter="0"/>
  <autoFilter ref="C96:K218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/>
    <hyperlink ref="F105" r:id="rId2"/>
    <hyperlink ref="F107" r:id="rId3"/>
    <hyperlink ref="F111" r:id="rId4"/>
    <hyperlink ref="F114" r:id="rId5"/>
    <hyperlink ref="F118" r:id="rId6"/>
    <hyperlink ref="F122" r:id="rId7"/>
    <hyperlink ref="F125" r:id="rId8"/>
    <hyperlink ref="F131" r:id="rId9"/>
    <hyperlink ref="F137" r:id="rId10"/>
    <hyperlink ref="F142" r:id="rId11"/>
    <hyperlink ref="F146" r:id="rId12"/>
    <hyperlink ref="F150" r:id="rId13"/>
    <hyperlink ref="F152" r:id="rId14"/>
    <hyperlink ref="F155" r:id="rId15"/>
    <hyperlink ref="F160" r:id="rId16"/>
    <hyperlink ref="F167" r:id="rId17"/>
    <hyperlink ref="F172" r:id="rId18"/>
    <hyperlink ref="F175" r:id="rId19"/>
    <hyperlink ref="F181" r:id="rId20"/>
    <hyperlink ref="F187" r:id="rId21"/>
    <hyperlink ref="F190" r:id="rId22"/>
    <hyperlink ref="F195" r:id="rId23"/>
    <hyperlink ref="F197" r:id="rId24"/>
    <hyperlink ref="F201" r:id="rId25"/>
    <hyperlink ref="F203" r:id="rId26"/>
    <hyperlink ref="F207" r:id="rId27"/>
    <hyperlink ref="F209" r:id="rId28"/>
    <hyperlink ref="F213" r:id="rId29"/>
    <hyperlink ref="F218" r:id="rId3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95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5" customHeight="1">
      <c r="B4" s="21"/>
      <c r="D4" s="111" t="s">
        <v>109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II230 Přeštice - x Kucíny</v>
      </c>
      <c r="F7" s="372"/>
      <c r="G7" s="372"/>
      <c r="H7" s="372"/>
      <c r="L7" s="21"/>
    </row>
    <row r="8" spans="1:46" s="1" customFormat="1" ht="12" customHeight="1">
      <c r="B8" s="21"/>
      <c r="D8" s="113" t="s">
        <v>110</v>
      </c>
      <c r="L8" s="21"/>
    </row>
    <row r="9" spans="1:46" s="2" customFormat="1" ht="16.5" customHeight="1">
      <c r="A9" s="35"/>
      <c r="B9" s="40"/>
      <c r="C9" s="35"/>
      <c r="D9" s="35"/>
      <c r="E9" s="371" t="s">
        <v>327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112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660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11. 2. 2024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35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38</v>
      </c>
      <c r="E32" s="35"/>
      <c r="F32" s="35"/>
      <c r="G32" s="35"/>
      <c r="H32" s="35"/>
      <c r="I32" s="35"/>
      <c r="J32" s="121">
        <f>ROUND(J98,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40</v>
      </c>
      <c r="G34" s="35"/>
      <c r="H34" s="35"/>
      <c r="I34" s="122" t="s">
        <v>39</v>
      </c>
      <c r="J34" s="122" t="s">
        <v>41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42</v>
      </c>
      <c r="E35" s="113" t="s">
        <v>43</v>
      </c>
      <c r="F35" s="124">
        <f>ROUND((SUM(BE98:BE228)),  2)</f>
        <v>0</v>
      </c>
      <c r="G35" s="35"/>
      <c r="H35" s="35"/>
      <c r="I35" s="125">
        <v>0.21</v>
      </c>
      <c r="J35" s="124">
        <f>ROUND(((SUM(BE98:BE228))*I35),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44</v>
      </c>
      <c r="F36" s="124">
        <f>ROUND((SUM(BF98:BF228)),  2)</f>
        <v>0</v>
      </c>
      <c r="G36" s="35"/>
      <c r="H36" s="35"/>
      <c r="I36" s="125">
        <v>0.12</v>
      </c>
      <c r="J36" s="124">
        <f>ROUND(((SUM(BF98:BF228))*I36),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ROUND((SUM(BG98:BG228)),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46</v>
      </c>
      <c r="F38" s="124">
        <f>ROUND((SUM(BH98:BH228)),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47</v>
      </c>
      <c r="F39" s="124">
        <f>ROUND((SUM(BI98:BI228)),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48</v>
      </c>
      <c r="E41" s="128"/>
      <c r="F41" s="128"/>
      <c r="G41" s="129" t="s">
        <v>49</v>
      </c>
      <c r="H41" s="130" t="s">
        <v>50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114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II230 Přeštice - x Kucíny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110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327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112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03 - Hospodářské sjezdy s propustkem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11. 2. 2024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SÚS PK, p.o.</v>
      </c>
      <c r="G58" s="37"/>
      <c r="H58" s="37"/>
      <c r="I58" s="30" t="s">
        <v>31</v>
      </c>
      <c r="J58" s="33" t="str">
        <f>E23</f>
        <v>IK Plzeň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Václav Nový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115</v>
      </c>
      <c r="D61" s="138"/>
      <c r="E61" s="138"/>
      <c r="F61" s="138"/>
      <c r="G61" s="138"/>
      <c r="H61" s="138"/>
      <c r="I61" s="138"/>
      <c r="J61" s="139" t="s">
        <v>116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70</v>
      </c>
      <c r="D63" s="37"/>
      <c r="E63" s="37"/>
      <c r="F63" s="37"/>
      <c r="G63" s="37"/>
      <c r="H63" s="37"/>
      <c r="I63" s="37"/>
      <c r="J63" s="78">
        <f>J98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117</v>
      </c>
    </row>
    <row r="64" spans="1:47" s="9" customFormat="1" ht="24.95" customHeight="1">
      <c r="B64" s="141"/>
      <c r="C64" s="142"/>
      <c r="D64" s="143" t="s">
        <v>118</v>
      </c>
      <c r="E64" s="144"/>
      <c r="F64" s="144"/>
      <c r="G64" s="144"/>
      <c r="H64" s="144"/>
      <c r="I64" s="144"/>
      <c r="J64" s="145">
        <f>J99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119</v>
      </c>
      <c r="E65" s="149"/>
      <c r="F65" s="149"/>
      <c r="G65" s="149"/>
      <c r="H65" s="149"/>
      <c r="I65" s="149"/>
      <c r="J65" s="150">
        <f>J100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329</v>
      </c>
      <c r="E66" s="149"/>
      <c r="F66" s="149"/>
      <c r="G66" s="149"/>
      <c r="H66" s="149"/>
      <c r="I66" s="149"/>
      <c r="J66" s="150">
        <f>J144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513</v>
      </c>
      <c r="E67" s="149"/>
      <c r="F67" s="149"/>
      <c r="G67" s="149"/>
      <c r="H67" s="149"/>
      <c r="I67" s="149"/>
      <c r="J67" s="150">
        <f>J157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330</v>
      </c>
      <c r="E68" s="149"/>
      <c r="F68" s="149"/>
      <c r="G68" s="149"/>
      <c r="H68" s="149"/>
      <c r="I68" s="149"/>
      <c r="J68" s="150">
        <f>J161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120</v>
      </c>
      <c r="E69" s="149"/>
      <c r="F69" s="149"/>
      <c r="G69" s="149"/>
      <c r="H69" s="149"/>
      <c r="I69" s="149"/>
      <c r="J69" s="150">
        <f>J164</f>
        <v>0</v>
      </c>
      <c r="K69" s="98"/>
      <c r="L69" s="151"/>
    </row>
    <row r="70" spans="1:31" s="10" customFormat="1" ht="19.899999999999999" customHeight="1">
      <c r="B70" s="147"/>
      <c r="C70" s="98"/>
      <c r="D70" s="148" t="s">
        <v>514</v>
      </c>
      <c r="E70" s="149"/>
      <c r="F70" s="149"/>
      <c r="G70" s="149"/>
      <c r="H70" s="149"/>
      <c r="I70" s="149"/>
      <c r="J70" s="150">
        <f>J181</f>
        <v>0</v>
      </c>
      <c r="K70" s="98"/>
      <c r="L70" s="151"/>
    </row>
    <row r="71" spans="1:31" s="10" customFormat="1" ht="19.899999999999999" customHeight="1">
      <c r="B71" s="147"/>
      <c r="C71" s="98"/>
      <c r="D71" s="148" t="s">
        <v>661</v>
      </c>
      <c r="E71" s="149"/>
      <c r="F71" s="149"/>
      <c r="G71" s="149"/>
      <c r="H71" s="149"/>
      <c r="I71" s="149"/>
      <c r="J71" s="150">
        <f>J185</f>
        <v>0</v>
      </c>
      <c r="K71" s="98"/>
      <c r="L71" s="151"/>
    </row>
    <row r="72" spans="1:31" s="10" customFormat="1" ht="19.899999999999999" customHeight="1">
      <c r="B72" s="147"/>
      <c r="C72" s="98"/>
      <c r="D72" s="148" t="s">
        <v>515</v>
      </c>
      <c r="E72" s="149"/>
      <c r="F72" s="149"/>
      <c r="G72" s="149"/>
      <c r="H72" s="149"/>
      <c r="I72" s="149"/>
      <c r="J72" s="150">
        <f>J189</f>
        <v>0</v>
      </c>
      <c r="K72" s="98"/>
      <c r="L72" s="151"/>
    </row>
    <row r="73" spans="1:31" s="10" customFormat="1" ht="19.899999999999999" customHeight="1">
      <c r="B73" s="147"/>
      <c r="C73" s="98"/>
      <c r="D73" s="148" t="s">
        <v>121</v>
      </c>
      <c r="E73" s="149"/>
      <c r="F73" s="149"/>
      <c r="G73" s="149"/>
      <c r="H73" s="149"/>
      <c r="I73" s="149"/>
      <c r="J73" s="150">
        <f>J199</f>
        <v>0</v>
      </c>
      <c r="K73" s="98"/>
      <c r="L73" s="151"/>
    </row>
    <row r="74" spans="1:31" s="10" customFormat="1" ht="19.899999999999999" customHeight="1">
      <c r="B74" s="147"/>
      <c r="C74" s="98"/>
      <c r="D74" s="148" t="s">
        <v>516</v>
      </c>
      <c r="E74" s="149"/>
      <c r="F74" s="149"/>
      <c r="G74" s="149"/>
      <c r="H74" s="149"/>
      <c r="I74" s="149"/>
      <c r="J74" s="150">
        <f>J207</f>
        <v>0</v>
      </c>
      <c r="K74" s="98"/>
      <c r="L74" s="151"/>
    </row>
    <row r="75" spans="1:31" s="10" customFormat="1" ht="19.899999999999999" customHeight="1">
      <c r="B75" s="147"/>
      <c r="C75" s="98"/>
      <c r="D75" s="148" t="s">
        <v>122</v>
      </c>
      <c r="E75" s="149"/>
      <c r="F75" s="149"/>
      <c r="G75" s="149"/>
      <c r="H75" s="149"/>
      <c r="I75" s="149"/>
      <c r="J75" s="150">
        <f>J211</f>
        <v>0</v>
      </c>
      <c r="K75" s="98"/>
      <c r="L75" s="151"/>
    </row>
    <row r="76" spans="1:31" s="10" customFormat="1" ht="19.899999999999999" customHeight="1">
      <c r="B76" s="147"/>
      <c r="C76" s="98"/>
      <c r="D76" s="148" t="s">
        <v>123</v>
      </c>
      <c r="E76" s="149"/>
      <c r="F76" s="149"/>
      <c r="G76" s="149"/>
      <c r="H76" s="149"/>
      <c r="I76" s="149"/>
      <c r="J76" s="150">
        <f>J226</f>
        <v>0</v>
      </c>
      <c r="K76" s="98"/>
      <c r="L76" s="151"/>
    </row>
    <row r="77" spans="1:31" s="2" customFormat="1" ht="21.7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82" spans="1:31" s="2" customFormat="1" ht="6.95" customHeight="1">
      <c r="A82" s="35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24.95" customHeight="1">
      <c r="A83" s="35"/>
      <c r="B83" s="36"/>
      <c r="C83" s="24" t="s">
        <v>124</v>
      </c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2" customHeight="1">
      <c r="A85" s="35"/>
      <c r="B85" s="36"/>
      <c r="C85" s="30" t="s">
        <v>16</v>
      </c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2" customFormat="1" ht="16.5" customHeight="1">
      <c r="A86" s="35"/>
      <c r="B86" s="36"/>
      <c r="C86" s="37"/>
      <c r="D86" s="37"/>
      <c r="E86" s="378" t="str">
        <f>E7</f>
        <v>II230 Přeštice - x Kucíny</v>
      </c>
      <c r="F86" s="379"/>
      <c r="G86" s="379"/>
      <c r="H86" s="379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31" s="1" customFormat="1" ht="12" customHeight="1">
      <c r="B87" s="22"/>
      <c r="C87" s="30" t="s">
        <v>110</v>
      </c>
      <c r="D87" s="23"/>
      <c r="E87" s="23"/>
      <c r="F87" s="23"/>
      <c r="G87" s="23"/>
      <c r="H87" s="23"/>
      <c r="I87" s="23"/>
      <c r="J87" s="23"/>
      <c r="K87" s="23"/>
      <c r="L87" s="21"/>
    </row>
    <row r="88" spans="1:31" s="2" customFormat="1" ht="16.5" customHeight="1">
      <c r="A88" s="35"/>
      <c r="B88" s="36"/>
      <c r="C88" s="37"/>
      <c r="D88" s="37"/>
      <c r="E88" s="378" t="s">
        <v>327</v>
      </c>
      <c r="F88" s="380"/>
      <c r="G88" s="380"/>
      <c r="H88" s="380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2" customHeight="1">
      <c r="A89" s="35"/>
      <c r="B89" s="36"/>
      <c r="C89" s="30" t="s">
        <v>112</v>
      </c>
      <c r="D89" s="37"/>
      <c r="E89" s="37"/>
      <c r="F89" s="37"/>
      <c r="G89" s="37"/>
      <c r="H89" s="37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6.5" customHeight="1">
      <c r="A90" s="35"/>
      <c r="B90" s="36"/>
      <c r="C90" s="37"/>
      <c r="D90" s="37"/>
      <c r="E90" s="332" t="str">
        <f>E11</f>
        <v>03 - Hospodářské sjezdy s propustkem</v>
      </c>
      <c r="F90" s="380"/>
      <c r="G90" s="380"/>
      <c r="H90" s="380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6.9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12" customHeight="1">
      <c r="A92" s="35"/>
      <c r="B92" s="36"/>
      <c r="C92" s="30" t="s">
        <v>21</v>
      </c>
      <c r="D92" s="37"/>
      <c r="E92" s="37"/>
      <c r="F92" s="28" t="str">
        <f>F14</f>
        <v xml:space="preserve"> </v>
      </c>
      <c r="G92" s="37"/>
      <c r="H92" s="37"/>
      <c r="I92" s="30" t="s">
        <v>23</v>
      </c>
      <c r="J92" s="60" t="str">
        <f>IF(J14="","",J14)</f>
        <v>11. 2. 2024</v>
      </c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6.9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25</v>
      </c>
      <c r="D94" s="37"/>
      <c r="E94" s="37"/>
      <c r="F94" s="28" t="str">
        <f>E17</f>
        <v>SÚS PK, p.o.</v>
      </c>
      <c r="G94" s="37"/>
      <c r="H94" s="37"/>
      <c r="I94" s="30" t="s">
        <v>31</v>
      </c>
      <c r="J94" s="33" t="str">
        <f>E23</f>
        <v>IK Plzeň s.r.o.</v>
      </c>
      <c r="K94" s="37"/>
      <c r="L94" s="114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29</v>
      </c>
      <c r="D95" s="37"/>
      <c r="E95" s="37"/>
      <c r="F95" s="28" t="str">
        <f>IF(E20="","",E20)</f>
        <v>Vyplň údaj</v>
      </c>
      <c r="G95" s="37"/>
      <c r="H95" s="37"/>
      <c r="I95" s="30" t="s">
        <v>34</v>
      </c>
      <c r="J95" s="33" t="str">
        <f>E26</f>
        <v>Václav Nový</v>
      </c>
      <c r="K95" s="37"/>
      <c r="L95" s="114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0.35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114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11" customFormat="1" ht="29.25" customHeight="1">
      <c r="A97" s="152"/>
      <c r="B97" s="153"/>
      <c r="C97" s="154" t="s">
        <v>125</v>
      </c>
      <c r="D97" s="155" t="s">
        <v>57</v>
      </c>
      <c r="E97" s="155" t="s">
        <v>53</v>
      </c>
      <c r="F97" s="155" t="s">
        <v>54</v>
      </c>
      <c r="G97" s="155" t="s">
        <v>126</v>
      </c>
      <c r="H97" s="155" t="s">
        <v>127</v>
      </c>
      <c r="I97" s="155" t="s">
        <v>128</v>
      </c>
      <c r="J97" s="155" t="s">
        <v>116</v>
      </c>
      <c r="K97" s="156" t="s">
        <v>129</v>
      </c>
      <c r="L97" s="157"/>
      <c r="M97" s="69" t="s">
        <v>19</v>
      </c>
      <c r="N97" s="70" t="s">
        <v>42</v>
      </c>
      <c r="O97" s="70" t="s">
        <v>130</v>
      </c>
      <c r="P97" s="70" t="s">
        <v>131</v>
      </c>
      <c r="Q97" s="70" t="s">
        <v>132</v>
      </c>
      <c r="R97" s="70" t="s">
        <v>133</v>
      </c>
      <c r="S97" s="70" t="s">
        <v>134</v>
      </c>
      <c r="T97" s="71" t="s">
        <v>135</v>
      </c>
      <c r="U97" s="152"/>
      <c r="V97" s="152"/>
      <c r="W97" s="152"/>
      <c r="X97" s="152"/>
      <c r="Y97" s="152"/>
      <c r="Z97" s="152"/>
      <c r="AA97" s="152"/>
      <c r="AB97" s="152"/>
      <c r="AC97" s="152"/>
      <c r="AD97" s="152"/>
      <c r="AE97" s="152"/>
    </row>
    <row r="98" spans="1:65" s="2" customFormat="1" ht="22.9" customHeight="1">
      <c r="A98" s="35"/>
      <c r="B98" s="36"/>
      <c r="C98" s="76" t="s">
        <v>136</v>
      </c>
      <c r="D98" s="37"/>
      <c r="E98" s="37"/>
      <c r="F98" s="37"/>
      <c r="G98" s="37"/>
      <c r="H98" s="37"/>
      <c r="I98" s="37"/>
      <c r="J98" s="158">
        <f>BK98</f>
        <v>0</v>
      </c>
      <c r="K98" s="37"/>
      <c r="L98" s="40"/>
      <c r="M98" s="72"/>
      <c r="N98" s="159"/>
      <c r="O98" s="73"/>
      <c r="P98" s="160">
        <f>P99</f>
        <v>0</v>
      </c>
      <c r="Q98" s="73"/>
      <c r="R98" s="160">
        <f>R99</f>
        <v>214.37451679</v>
      </c>
      <c r="S98" s="73"/>
      <c r="T98" s="161">
        <f>T99</f>
        <v>70.477199999999996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71</v>
      </c>
      <c r="AU98" s="18" t="s">
        <v>117</v>
      </c>
      <c r="BK98" s="162">
        <f>BK99</f>
        <v>0</v>
      </c>
    </row>
    <row r="99" spans="1:65" s="12" customFormat="1" ht="25.9" customHeight="1">
      <c r="B99" s="163"/>
      <c r="C99" s="164"/>
      <c r="D99" s="165" t="s">
        <v>71</v>
      </c>
      <c r="E99" s="166" t="s">
        <v>137</v>
      </c>
      <c r="F99" s="166" t="s">
        <v>138</v>
      </c>
      <c r="G99" s="164"/>
      <c r="H99" s="164"/>
      <c r="I99" s="167"/>
      <c r="J99" s="168">
        <f>BK99</f>
        <v>0</v>
      </c>
      <c r="K99" s="164"/>
      <c r="L99" s="169"/>
      <c r="M99" s="170"/>
      <c r="N99" s="171"/>
      <c r="O99" s="171"/>
      <c r="P99" s="172">
        <f>P100+P144+P157+P161+P164+P181+P185+P189+P199+P207+P211+P226</f>
        <v>0</v>
      </c>
      <c r="Q99" s="171"/>
      <c r="R99" s="172">
        <f>R100+R144+R157+R161+R164+R181+R185+R189+R199+R207+R211+R226</f>
        <v>214.37451679</v>
      </c>
      <c r="S99" s="171"/>
      <c r="T99" s="173">
        <f>T100+T144+T157+T161+T164+T181+T185+T189+T199+T207+T211+T226</f>
        <v>70.477199999999996</v>
      </c>
      <c r="AR99" s="174" t="s">
        <v>79</v>
      </c>
      <c r="AT99" s="175" t="s">
        <v>71</v>
      </c>
      <c r="AU99" s="175" t="s">
        <v>72</v>
      </c>
      <c r="AY99" s="174" t="s">
        <v>139</v>
      </c>
      <c r="BK99" s="176">
        <f>BK100+BK144+BK157+BK161+BK164+BK181+BK185+BK189+BK199+BK207+BK211+BK226</f>
        <v>0</v>
      </c>
    </row>
    <row r="100" spans="1:65" s="12" customFormat="1" ht="22.9" customHeight="1">
      <c r="B100" s="163"/>
      <c r="C100" s="164"/>
      <c r="D100" s="165" t="s">
        <v>71</v>
      </c>
      <c r="E100" s="177" t="s">
        <v>79</v>
      </c>
      <c r="F100" s="177" t="s">
        <v>140</v>
      </c>
      <c r="G100" s="164"/>
      <c r="H100" s="164"/>
      <c r="I100" s="167"/>
      <c r="J100" s="178">
        <f>BK100</f>
        <v>0</v>
      </c>
      <c r="K100" s="164"/>
      <c r="L100" s="169"/>
      <c r="M100" s="170"/>
      <c r="N100" s="171"/>
      <c r="O100" s="171"/>
      <c r="P100" s="172">
        <f>SUM(P101:P143)</f>
        <v>0</v>
      </c>
      <c r="Q100" s="171"/>
      <c r="R100" s="172">
        <f>SUM(R101:R143)</f>
        <v>11.167</v>
      </c>
      <c r="S100" s="171"/>
      <c r="T100" s="173">
        <f>SUM(T101:T143)</f>
        <v>51.611999999999995</v>
      </c>
      <c r="AR100" s="174" t="s">
        <v>79</v>
      </c>
      <c r="AT100" s="175" t="s">
        <v>71</v>
      </c>
      <c r="AU100" s="175" t="s">
        <v>79</v>
      </c>
      <c r="AY100" s="174" t="s">
        <v>139</v>
      </c>
      <c r="BK100" s="176">
        <f>SUM(BK101:BK143)</f>
        <v>0</v>
      </c>
    </row>
    <row r="101" spans="1:65" s="2" customFormat="1" ht="66.75" customHeight="1">
      <c r="A101" s="35"/>
      <c r="B101" s="36"/>
      <c r="C101" s="179" t="s">
        <v>79</v>
      </c>
      <c r="D101" s="179" t="s">
        <v>141</v>
      </c>
      <c r="E101" s="180" t="s">
        <v>662</v>
      </c>
      <c r="F101" s="181" t="s">
        <v>663</v>
      </c>
      <c r="G101" s="182" t="s">
        <v>144</v>
      </c>
      <c r="H101" s="183">
        <v>87.3</v>
      </c>
      <c r="I101" s="184"/>
      <c r="J101" s="185">
        <f>ROUND(I101*H101,2)</f>
        <v>0</v>
      </c>
      <c r="K101" s="181" t="s">
        <v>145</v>
      </c>
      <c r="L101" s="40"/>
      <c r="M101" s="186" t="s">
        <v>19</v>
      </c>
      <c r="N101" s="187" t="s">
        <v>43</v>
      </c>
      <c r="O101" s="65"/>
      <c r="P101" s="188">
        <f>O101*H101</f>
        <v>0</v>
      </c>
      <c r="Q101" s="188">
        <v>0</v>
      </c>
      <c r="R101" s="188">
        <f>Q101*H101</f>
        <v>0</v>
      </c>
      <c r="S101" s="188">
        <v>0.44</v>
      </c>
      <c r="T101" s="189">
        <f>S101*H101</f>
        <v>38.411999999999999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0" t="s">
        <v>146</v>
      </c>
      <c r="AT101" s="190" t="s">
        <v>141</v>
      </c>
      <c r="AU101" s="190" t="s">
        <v>81</v>
      </c>
      <c r="AY101" s="18" t="s">
        <v>139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79</v>
      </c>
      <c r="BK101" s="191">
        <f>ROUND(I101*H101,2)</f>
        <v>0</v>
      </c>
      <c r="BL101" s="18" t="s">
        <v>146</v>
      </c>
      <c r="BM101" s="190" t="s">
        <v>664</v>
      </c>
    </row>
    <row r="102" spans="1:65" s="2" customFormat="1" ht="11.25">
      <c r="A102" s="35"/>
      <c r="B102" s="36"/>
      <c r="C102" s="37"/>
      <c r="D102" s="192" t="s">
        <v>148</v>
      </c>
      <c r="E102" s="37"/>
      <c r="F102" s="193" t="s">
        <v>665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148</v>
      </c>
      <c r="AU102" s="18" t="s">
        <v>81</v>
      </c>
    </row>
    <row r="103" spans="1:65" s="13" customFormat="1" ht="11.25">
      <c r="B103" s="197"/>
      <c r="C103" s="198"/>
      <c r="D103" s="199" t="s">
        <v>150</v>
      </c>
      <c r="E103" s="200" t="s">
        <v>19</v>
      </c>
      <c r="F103" s="201" t="s">
        <v>666</v>
      </c>
      <c r="G103" s="198"/>
      <c r="H103" s="200" t="s">
        <v>19</v>
      </c>
      <c r="I103" s="202"/>
      <c r="J103" s="198"/>
      <c r="K103" s="198"/>
      <c r="L103" s="203"/>
      <c r="M103" s="204"/>
      <c r="N103" s="205"/>
      <c r="O103" s="205"/>
      <c r="P103" s="205"/>
      <c r="Q103" s="205"/>
      <c r="R103" s="205"/>
      <c r="S103" s="205"/>
      <c r="T103" s="206"/>
      <c r="AT103" s="207" t="s">
        <v>150</v>
      </c>
      <c r="AU103" s="207" t="s">
        <v>81</v>
      </c>
      <c r="AV103" s="13" t="s">
        <v>79</v>
      </c>
      <c r="AW103" s="13" t="s">
        <v>33</v>
      </c>
      <c r="AX103" s="13" t="s">
        <v>72</v>
      </c>
      <c r="AY103" s="207" t="s">
        <v>139</v>
      </c>
    </row>
    <row r="104" spans="1:65" s="14" customFormat="1" ht="11.25">
      <c r="B104" s="208"/>
      <c r="C104" s="209"/>
      <c r="D104" s="199" t="s">
        <v>150</v>
      </c>
      <c r="E104" s="210" t="s">
        <v>19</v>
      </c>
      <c r="F104" s="211" t="s">
        <v>667</v>
      </c>
      <c r="G104" s="209"/>
      <c r="H104" s="212">
        <v>87.3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150</v>
      </c>
      <c r="AU104" s="218" t="s">
        <v>81</v>
      </c>
      <c r="AV104" s="14" t="s">
        <v>81</v>
      </c>
      <c r="AW104" s="14" t="s">
        <v>33</v>
      </c>
      <c r="AX104" s="14" t="s">
        <v>72</v>
      </c>
      <c r="AY104" s="218" t="s">
        <v>139</v>
      </c>
    </row>
    <row r="105" spans="1:65" s="2" customFormat="1" ht="55.5" customHeight="1">
      <c r="A105" s="35"/>
      <c r="B105" s="36"/>
      <c r="C105" s="179" t="s">
        <v>81</v>
      </c>
      <c r="D105" s="179" t="s">
        <v>141</v>
      </c>
      <c r="E105" s="180" t="s">
        <v>523</v>
      </c>
      <c r="F105" s="181" t="s">
        <v>524</v>
      </c>
      <c r="G105" s="182" t="s">
        <v>144</v>
      </c>
      <c r="H105" s="183">
        <v>60</v>
      </c>
      <c r="I105" s="184"/>
      <c r="J105" s="185">
        <f>ROUND(I105*H105,2)</f>
        <v>0</v>
      </c>
      <c r="K105" s="181" t="s">
        <v>145</v>
      </c>
      <c r="L105" s="40"/>
      <c r="M105" s="186" t="s">
        <v>19</v>
      </c>
      <c r="N105" s="187" t="s">
        <v>43</v>
      </c>
      <c r="O105" s="65"/>
      <c r="P105" s="188">
        <f>O105*H105</f>
        <v>0</v>
      </c>
      <c r="Q105" s="188">
        <v>0</v>
      </c>
      <c r="R105" s="188">
        <f>Q105*H105</f>
        <v>0</v>
      </c>
      <c r="S105" s="188">
        <v>0.22</v>
      </c>
      <c r="T105" s="189">
        <f>S105*H105</f>
        <v>13.2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0" t="s">
        <v>146</v>
      </c>
      <c r="AT105" s="190" t="s">
        <v>141</v>
      </c>
      <c r="AU105" s="190" t="s">
        <v>81</v>
      </c>
      <c r="AY105" s="18" t="s">
        <v>139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8" t="s">
        <v>79</v>
      </c>
      <c r="BK105" s="191">
        <f>ROUND(I105*H105,2)</f>
        <v>0</v>
      </c>
      <c r="BL105" s="18" t="s">
        <v>146</v>
      </c>
      <c r="BM105" s="190" t="s">
        <v>668</v>
      </c>
    </row>
    <row r="106" spans="1:65" s="2" customFormat="1" ht="11.25">
      <c r="A106" s="35"/>
      <c r="B106" s="36"/>
      <c r="C106" s="37"/>
      <c r="D106" s="192" t="s">
        <v>148</v>
      </c>
      <c r="E106" s="37"/>
      <c r="F106" s="193" t="s">
        <v>526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148</v>
      </c>
      <c r="AU106" s="18" t="s">
        <v>81</v>
      </c>
    </row>
    <row r="107" spans="1:65" s="13" customFormat="1" ht="11.25">
      <c r="B107" s="197"/>
      <c r="C107" s="198"/>
      <c r="D107" s="199" t="s">
        <v>150</v>
      </c>
      <c r="E107" s="200" t="s">
        <v>19</v>
      </c>
      <c r="F107" s="201" t="s">
        <v>669</v>
      </c>
      <c r="G107" s="198"/>
      <c r="H107" s="200" t="s">
        <v>19</v>
      </c>
      <c r="I107" s="202"/>
      <c r="J107" s="198"/>
      <c r="K107" s="198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150</v>
      </c>
      <c r="AU107" s="207" t="s">
        <v>81</v>
      </c>
      <c r="AV107" s="13" t="s">
        <v>79</v>
      </c>
      <c r="AW107" s="13" t="s">
        <v>33</v>
      </c>
      <c r="AX107" s="13" t="s">
        <v>72</v>
      </c>
      <c r="AY107" s="207" t="s">
        <v>139</v>
      </c>
    </row>
    <row r="108" spans="1:65" s="14" customFormat="1" ht="11.25">
      <c r="B108" s="208"/>
      <c r="C108" s="209"/>
      <c r="D108" s="199" t="s">
        <v>150</v>
      </c>
      <c r="E108" s="210" t="s">
        <v>19</v>
      </c>
      <c r="F108" s="211" t="s">
        <v>670</v>
      </c>
      <c r="G108" s="209"/>
      <c r="H108" s="212">
        <v>60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150</v>
      </c>
      <c r="AU108" s="218" t="s">
        <v>81</v>
      </c>
      <c r="AV108" s="14" t="s">
        <v>81</v>
      </c>
      <c r="AW108" s="14" t="s">
        <v>33</v>
      </c>
      <c r="AX108" s="14" t="s">
        <v>72</v>
      </c>
      <c r="AY108" s="218" t="s">
        <v>139</v>
      </c>
    </row>
    <row r="109" spans="1:65" s="2" customFormat="1" ht="24.2" customHeight="1">
      <c r="A109" s="35"/>
      <c r="B109" s="36"/>
      <c r="C109" s="179" t="s">
        <v>163</v>
      </c>
      <c r="D109" s="179" t="s">
        <v>141</v>
      </c>
      <c r="E109" s="180" t="s">
        <v>671</v>
      </c>
      <c r="F109" s="181" t="s">
        <v>672</v>
      </c>
      <c r="G109" s="182" t="s">
        <v>174</v>
      </c>
      <c r="H109" s="183">
        <v>9</v>
      </c>
      <c r="I109" s="184"/>
      <c r="J109" s="185">
        <f>ROUND(I109*H109,2)</f>
        <v>0</v>
      </c>
      <c r="K109" s="181" t="s">
        <v>145</v>
      </c>
      <c r="L109" s="40"/>
      <c r="M109" s="186" t="s">
        <v>19</v>
      </c>
      <c r="N109" s="187" t="s">
        <v>43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146</v>
      </c>
      <c r="AT109" s="190" t="s">
        <v>141</v>
      </c>
      <c r="AU109" s="190" t="s">
        <v>81</v>
      </c>
      <c r="AY109" s="18" t="s">
        <v>139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8" t="s">
        <v>79</v>
      </c>
      <c r="BK109" s="191">
        <f>ROUND(I109*H109,2)</f>
        <v>0</v>
      </c>
      <c r="BL109" s="18" t="s">
        <v>146</v>
      </c>
      <c r="BM109" s="190" t="s">
        <v>673</v>
      </c>
    </row>
    <row r="110" spans="1:65" s="2" customFormat="1" ht="11.25">
      <c r="A110" s="35"/>
      <c r="B110" s="36"/>
      <c r="C110" s="37"/>
      <c r="D110" s="192" t="s">
        <v>148</v>
      </c>
      <c r="E110" s="37"/>
      <c r="F110" s="193" t="s">
        <v>674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148</v>
      </c>
      <c r="AU110" s="18" t="s">
        <v>81</v>
      </c>
    </row>
    <row r="111" spans="1:65" s="13" customFormat="1" ht="11.25">
      <c r="B111" s="197"/>
      <c r="C111" s="198"/>
      <c r="D111" s="199" t="s">
        <v>150</v>
      </c>
      <c r="E111" s="200" t="s">
        <v>19</v>
      </c>
      <c r="F111" s="201" t="s">
        <v>669</v>
      </c>
      <c r="G111" s="198"/>
      <c r="H111" s="200" t="s">
        <v>19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150</v>
      </c>
      <c r="AU111" s="207" t="s">
        <v>81</v>
      </c>
      <c r="AV111" s="13" t="s">
        <v>79</v>
      </c>
      <c r="AW111" s="13" t="s">
        <v>33</v>
      </c>
      <c r="AX111" s="13" t="s">
        <v>72</v>
      </c>
      <c r="AY111" s="207" t="s">
        <v>139</v>
      </c>
    </row>
    <row r="112" spans="1:65" s="14" customFormat="1" ht="11.25">
      <c r="B112" s="208"/>
      <c r="C112" s="209"/>
      <c r="D112" s="199" t="s">
        <v>150</v>
      </c>
      <c r="E112" s="210" t="s">
        <v>19</v>
      </c>
      <c r="F112" s="211" t="s">
        <v>675</v>
      </c>
      <c r="G112" s="209"/>
      <c r="H112" s="212">
        <v>9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150</v>
      </c>
      <c r="AU112" s="218" t="s">
        <v>81</v>
      </c>
      <c r="AV112" s="14" t="s">
        <v>81</v>
      </c>
      <c r="AW112" s="14" t="s">
        <v>33</v>
      </c>
      <c r="AX112" s="14" t="s">
        <v>72</v>
      </c>
      <c r="AY112" s="218" t="s">
        <v>139</v>
      </c>
    </row>
    <row r="113" spans="1:65" s="2" customFormat="1" ht="55.5" customHeight="1">
      <c r="A113" s="35"/>
      <c r="B113" s="36"/>
      <c r="C113" s="179" t="s">
        <v>146</v>
      </c>
      <c r="D113" s="179" t="s">
        <v>141</v>
      </c>
      <c r="E113" s="180" t="s">
        <v>676</v>
      </c>
      <c r="F113" s="181" t="s">
        <v>677</v>
      </c>
      <c r="G113" s="182" t="s">
        <v>174</v>
      </c>
      <c r="H113" s="183">
        <v>2</v>
      </c>
      <c r="I113" s="184"/>
      <c r="J113" s="185">
        <f>ROUND(I113*H113,2)</f>
        <v>0</v>
      </c>
      <c r="K113" s="181" t="s">
        <v>145</v>
      </c>
      <c r="L113" s="40"/>
      <c r="M113" s="186" t="s">
        <v>19</v>
      </c>
      <c r="N113" s="187" t="s">
        <v>43</v>
      </c>
      <c r="O113" s="65"/>
      <c r="P113" s="188">
        <f>O113*H113</f>
        <v>0</v>
      </c>
      <c r="Q113" s="188">
        <v>0</v>
      </c>
      <c r="R113" s="188">
        <f>Q113*H113</f>
        <v>0</v>
      </c>
      <c r="S113" s="188">
        <v>0</v>
      </c>
      <c r="T113" s="189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0" t="s">
        <v>146</v>
      </c>
      <c r="AT113" s="190" t="s">
        <v>141</v>
      </c>
      <c r="AU113" s="190" t="s">
        <v>81</v>
      </c>
      <c r="AY113" s="18" t="s">
        <v>139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8" t="s">
        <v>79</v>
      </c>
      <c r="BK113" s="191">
        <f>ROUND(I113*H113,2)</f>
        <v>0</v>
      </c>
      <c r="BL113" s="18" t="s">
        <v>146</v>
      </c>
      <c r="BM113" s="190" t="s">
        <v>678</v>
      </c>
    </row>
    <row r="114" spans="1:65" s="2" customFormat="1" ht="11.25">
      <c r="A114" s="35"/>
      <c r="B114" s="36"/>
      <c r="C114" s="37"/>
      <c r="D114" s="192" t="s">
        <v>148</v>
      </c>
      <c r="E114" s="37"/>
      <c r="F114" s="193" t="s">
        <v>679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148</v>
      </c>
      <c r="AU114" s="18" t="s">
        <v>81</v>
      </c>
    </row>
    <row r="115" spans="1:65" s="13" customFormat="1" ht="11.25">
      <c r="B115" s="197"/>
      <c r="C115" s="198"/>
      <c r="D115" s="199" t="s">
        <v>150</v>
      </c>
      <c r="E115" s="200" t="s">
        <v>19</v>
      </c>
      <c r="F115" s="201" t="s">
        <v>680</v>
      </c>
      <c r="G115" s="198"/>
      <c r="H115" s="200" t="s">
        <v>19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150</v>
      </c>
      <c r="AU115" s="207" t="s">
        <v>81</v>
      </c>
      <c r="AV115" s="13" t="s">
        <v>79</v>
      </c>
      <c r="AW115" s="13" t="s">
        <v>33</v>
      </c>
      <c r="AX115" s="13" t="s">
        <v>72</v>
      </c>
      <c r="AY115" s="207" t="s">
        <v>139</v>
      </c>
    </row>
    <row r="116" spans="1:65" s="14" customFormat="1" ht="11.25">
      <c r="B116" s="208"/>
      <c r="C116" s="209"/>
      <c r="D116" s="199" t="s">
        <v>150</v>
      </c>
      <c r="E116" s="210" t="s">
        <v>19</v>
      </c>
      <c r="F116" s="211" t="s">
        <v>681</v>
      </c>
      <c r="G116" s="209"/>
      <c r="H116" s="212">
        <v>2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150</v>
      </c>
      <c r="AU116" s="218" t="s">
        <v>81</v>
      </c>
      <c r="AV116" s="14" t="s">
        <v>81</v>
      </c>
      <c r="AW116" s="14" t="s">
        <v>33</v>
      </c>
      <c r="AX116" s="14" t="s">
        <v>72</v>
      </c>
      <c r="AY116" s="218" t="s">
        <v>139</v>
      </c>
    </row>
    <row r="117" spans="1:65" s="2" customFormat="1" ht="44.25" customHeight="1">
      <c r="A117" s="35"/>
      <c r="B117" s="36"/>
      <c r="C117" s="179" t="s">
        <v>171</v>
      </c>
      <c r="D117" s="179" t="s">
        <v>141</v>
      </c>
      <c r="E117" s="180" t="s">
        <v>339</v>
      </c>
      <c r="F117" s="181" t="s">
        <v>340</v>
      </c>
      <c r="G117" s="182" t="s">
        <v>174</v>
      </c>
      <c r="H117" s="183">
        <v>0.9</v>
      </c>
      <c r="I117" s="184"/>
      <c r="J117" s="185">
        <f>ROUND(I117*H117,2)</f>
        <v>0</v>
      </c>
      <c r="K117" s="181" t="s">
        <v>145</v>
      </c>
      <c r="L117" s="40"/>
      <c r="M117" s="186" t="s">
        <v>19</v>
      </c>
      <c r="N117" s="187" t="s">
        <v>43</v>
      </c>
      <c r="O117" s="65"/>
      <c r="P117" s="188">
        <f>O117*H117</f>
        <v>0</v>
      </c>
      <c r="Q117" s="188">
        <v>0</v>
      </c>
      <c r="R117" s="188">
        <f>Q117*H117</f>
        <v>0</v>
      </c>
      <c r="S117" s="188">
        <v>0</v>
      </c>
      <c r="T117" s="189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0" t="s">
        <v>146</v>
      </c>
      <c r="AT117" s="190" t="s">
        <v>141</v>
      </c>
      <c r="AU117" s="190" t="s">
        <v>81</v>
      </c>
      <c r="AY117" s="18" t="s">
        <v>139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8" t="s">
        <v>79</v>
      </c>
      <c r="BK117" s="191">
        <f>ROUND(I117*H117,2)</f>
        <v>0</v>
      </c>
      <c r="BL117" s="18" t="s">
        <v>146</v>
      </c>
      <c r="BM117" s="190" t="s">
        <v>682</v>
      </c>
    </row>
    <row r="118" spans="1:65" s="2" customFormat="1" ht="11.25">
      <c r="A118" s="35"/>
      <c r="B118" s="36"/>
      <c r="C118" s="37"/>
      <c r="D118" s="192" t="s">
        <v>148</v>
      </c>
      <c r="E118" s="37"/>
      <c r="F118" s="193" t="s">
        <v>342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148</v>
      </c>
      <c r="AU118" s="18" t="s">
        <v>81</v>
      </c>
    </row>
    <row r="119" spans="1:65" s="13" customFormat="1" ht="11.25">
      <c r="B119" s="197"/>
      <c r="C119" s="198"/>
      <c r="D119" s="199" t="s">
        <v>150</v>
      </c>
      <c r="E119" s="200" t="s">
        <v>19</v>
      </c>
      <c r="F119" s="201" t="s">
        <v>528</v>
      </c>
      <c r="G119" s="198"/>
      <c r="H119" s="200" t="s">
        <v>19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150</v>
      </c>
      <c r="AU119" s="207" t="s">
        <v>81</v>
      </c>
      <c r="AV119" s="13" t="s">
        <v>79</v>
      </c>
      <c r="AW119" s="13" t="s">
        <v>33</v>
      </c>
      <c r="AX119" s="13" t="s">
        <v>72</v>
      </c>
      <c r="AY119" s="207" t="s">
        <v>139</v>
      </c>
    </row>
    <row r="120" spans="1:65" s="14" customFormat="1" ht="11.25">
      <c r="B120" s="208"/>
      <c r="C120" s="209"/>
      <c r="D120" s="199" t="s">
        <v>150</v>
      </c>
      <c r="E120" s="210" t="s">
        <v>19</v>
      </c>
      <c r="F120" s="211" t="s">
        <v>683</v>
      </c>
      <c r="G120" s="209"/>
      <c r="H120" s="212">
        <v>0.9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150</v>
      </c>
      <c r="AU120" s="218" t="s">
        <v>81</v>
      </c>
      <c r="AV120" s="14" t="s">
        <v>81</v>
      </c>
      <c r="AW120" s="14" t="s">
        <v>33</v>
      </c>
      <c r="AX120" s="14" t="s">
        <v>72</v>
      </c>
      <c r="AY120" s="218" t="s">
        <v>139</v>
      </c>
    </row>
    <row r="121" spans="1:65" s="2" customFormat="1" ht="44.25" customHeight="1">
      <c r="A121" s="35"/>
      <c r="B121" s="36"/>
      <c r="C121" s="179" t="s">
        <v>179</v>
      </c>
      <c r="D121" s="179" t="s">
        <v>141</v>
      </c>
      <c r="E121" s="180" t="s">
        <v>530</v>
      </c>
      <c r="F121" s="181" t="s">
        <v>531</v>
      </c>
      <c r="G121" s="182" t="s">
        <v>174</v>
      </c>
      <c r="H121" s="183">
        <v>32.161999999999999</v>
      </c>
      <c r="I121" s="184"/>
      <c r="J121" s="185">
        <f>ROUND(I121*H121,2)</f>
        <v>0</v>
      </c>
      <c r="K121" s="181" t="s">
        <v>145</v>
      </c>
      <c r="L121" s="40"/>
      <c r="M121" s="186" t="s">
        <v>19</v>
      </c>
      <c r="N121" s="187" t="s">
        <v>43</v>
      </c>
      <c r="O121" s="65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0" t="s">
        <v>146</v>
      </c>
      <c r="AT121" s="190" t="s">
        <v>141</v>
      </c>
      <c r="AU121" s="190" t="s">
        <v>81</v>
      </c>
      <c r="AY121" s="18" t="s">
        <v>139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8" t="s">
        <v>79</v>
      </c>
      <c r="BK121" s="191">
        <f>ROUND(I121*H121,2)</f>
        <v>0</v>
      </c>
      <c r="BL121" s="18" t="s">
        <v>146</v>
      </c>
      <c r="BM121" s="190" t="s">
        <v>684</v>
      </c>
    </row>
    <row r="122" spans="1:65" s="2" customFormat="1" ht="11.25">
      <c r="A122" s="35"/>
      <c r="B122" s="36"/>
      <c r="C122" s="37"/>
      <c r="D122" s="192" t="s">
        <v>148</v>
      </c>
      <c r="E122" s="37"/>
      <c r="F122" s="193" t="s">
        <v>533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148</v>
      </c>
      <c r="AU122" s="18" t="s">
        <v>81</v>
      </c>
    </row>
    <row r="123" spans="1:65" s="14" customFormat="1" ht="11.25">
      <c r="B123" s="208"/>
      <c r="C123" s="209"/>
      <c r="D123" s="199" t="s">
        <v>150</v>
      </c>
      <c r="E123" s="210" t="s">
        <v>19</v>
      </c>
      <c r="F123" s="211" t="s">
        <v>685</v>
      </c>
      <c r="G123" s="209"/>
      <c r="H123" s="212">
        <v>38.479999999999997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150</v>
      </c>
      <c r="AU123" s="218" t="s">
        <v>81</v>
      </c>
      <c r="AV123" s="14" t="s">
        <v>81</v>
      </c>
      <c r="AW123" s="14" t="s">
        <v>33</v>
      </c>
      <c r="AX123" s="14" t="s">
        <v>72</v>
      </c>
      <c r="AY123" s="218" t="s">
        <v>139</v>
      </c>
    </row>
    <row r="124" spans="1:65" s="14" customFormat="1" ht="11.25">
      <c r="B124" s="208"/>
      <c r="C124" s="209"/>
      <c r="D124" s="199" t="s">
        <v>150</v>
      </c>
      <c r="E124" s="210" t="s">
        <v>19</v>
      </c>
      <c r="F124" s="211" t="s">
        <v>686</v>
      </c>
      <c r="G124" s="209"/>
      <c r="H124" s="212">
        <v>-6.3179999999999996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150</v>
      </c>
      <c r="AU124" s="218" t="s">
        <v>81</v>
      </c>
      <c r="AV124" s="14" t="s">
        <v>81</v>
      </c>
      <c r="AW124" s="14" t="s">
        <v>33</v>
      </c>
      <c r="AX124" s="14" t="s">
        <v>72</v>
      </c>
      <c r="AY124" s="218" t="s">
        <v>139</v>
      </c>
    </row>
    <row r="125" spans="1:65" s="2" customFormat="1" ht="62.65" customHeight="1">
      <c r="A125" s="35"/>
      <c r="B125" s="36"/>
      <c r="C125" s="179" t="s">
        <v>186</v>
      </c>
      <c r="D125" s="179" t="s">
        <v>141</v>
      </c>
      <c r="E125" s="180" t="s">
        <v>180</v>
      </c>
      <c r="F125" s="181" t="s">
        <v>181</v>
      </c>
      <c r="G125" s="182" t="s">
        <v>174</v>
      </c>
      <c r="H125" s="183">
        <v>42.061999999999998</v>
      </c>
      <c r="I125" s="184"/>
      <c r="J125" s="185">
        <f>ROUND(I125*H125,2)</f>
        <v>0</v>
      </c>
      <c r="K125" s="181" t="s">
        <v>145</v>
      </c>
      <c r="L125" s="40"/>
      <c r="M125" s="186" t="s">
        <v>19</v>
      </c>
      <c r="N125" s="187" t="s">
        <v>43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146</v>
      </c>
      <c r="AT125" s="190" t="s">
        <v>141</v>
      </c>
      <c r="AU125" s="190" t="s">
        <v>81</v>
      </c>
      <c r="AY125" s="18" t="s">
        <v>139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79</v>
      </c>
      <c r="BK125" s="191">
        <f>ROUND(I125*H125,2)</f>
        <v>0</v>
      </c>
      <c r="BL125" s="18" t="s">
        <v>146</v>
      </c>
      <c r="BM125" s="190" t="s">
        <v>687</v>
      </c>
    </row>
    <row r="126" spans="1:65" s="2" customFormat="1" ht="11.25">
      <c r="A126" s="35"/>
      <c r="B126" s="36"/>
      <c r="C126" s="37"/>
      <c r="D126" s="192" t="s">
        <v>148</v>
      </c>
      <c r="E126" s="37"/>
      <c r="F126" s="193" t="s">
        <v>183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148</v>
      </c>
      <c r="AU126" s="18" t="s">
        <v>81</v>
      </c>
    </row>
    <row r="127" spans="1:65" s="13" customFormat="1" ht="11.25">
      <c r="B127" s="197"/>
      <c r="C127" s="198"/>
      <c r="D127" s="199" t="s">
        <v>150</v>
      </c>
      <c r="E127" s="200" t="s">
        <v>19</v>
      </c>
      <c r="F127" s="201" t="s">
        <v>536</v>
      </c>
      <c r="G127" s="198"/>
      <c r="H127" s="200" t="s">
        <v>19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150</v>
      </c>
      <c r="AU127" s="207" t="s">
        <v>81</v>
      </c>
      <c r="AV127" s="13" t="s">
        <v>79</v>
      </c>
      <c r="AW127" s="13" t="s">
        <v>33</v>
      </c>
      <c r="AX127" s="13" t="s">
        <v>72</v>
      </c>
      <c r="AY127" s="207" t="s">
        <v>139</v>
      </c>
    </row>
    <row r="128" spans="1:65" s="14" customFormat="1" ht="11.25">
      <c r="B128" s="208"/>
      <c r="C128" s="209"/>
      <c r="D128" s="199" t="s">
        <v>150</v>
      </c>
      <c r="E128" s="210" t="s">
        <v>19</v>
      </c>
      <c r="F128" s="211" t="s">
        <v>688</v>
      </c>
      <c r="G128" s="209"/>
      <c r="H128" s="212">
        <v>42.061999999999998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150</v>
      </c>
      <c r="AU128" s="218" t="s">
        <v>81</v>
      </c>
      <c r="AV128" s="14" t="s">
        <v>81</v>
      </c>
      <c r="AW128" s="14" t="s">
        <v>33</v>
      </c>
      <c r="AX128" s="14" t="s">
        <v>72</v>
      </c>
      <c r="AY128" s="218" t="s">
        <v>139</v>
      </c>
    </row>
    <row r="129" spans="1:65" s="2" customFormat="1" ht="66.75" customHeight="1">
      <c r="A129" s="35"/>
      <c r="B129" s="36"/>
      <c r="C129" s="179" t="s">
        <v>192</v>
      </c>
      <c r="D129" s="179" t="s">
        <v>141</v>
      </c>
      <c r="E129" s="180" t="s">
        <v>187</v>
      </c>
      <c r="F129" s="181" t="s">
        <v>188</v>
      </c>
      <c r="G129" s="182" t="s">
        <v>174</v>
      </c>
      <c r="H129" s="183">
        <v>462.68200000000002</v>
      </c>
      <c r="I129" s="184"/>
      <c r="J129" s="185">
        <f>ROUND(I129*H129,2)</f>
        <v>0</v>
      </c>
      <c r="K129" s="181" t="s">
        <v>145</v>
      </c>
      <c r="L129" s="40"/>
      <c r="M129" s="186" t="s">
        <v>19</v>
      </c>
      <c r="N129" s="187" t="s">
        <v>43</v>
      </c>
      <c r="O129" s="65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0" t="s">
        <v>146</v>
      </c>
      <c r="AT129" s="190" t="s">
        <v>141</v>
      </c>
      <c r="AU129" s="190" t="s">
        <v>81</v>
      </c>
      <c r="AY129" s="18" t="s">
        <v>139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79</v>
      </c>
      <c r="BK129" s="191">
        <f>ROUND(I129*H129,2)</f>
        <v>0</v>
      </c>
      <c r="BL129" s="18" t="s">
        <v>146</v>
      </c>
      <c r="BM129" s="190" t="s">
        <v>689</v>
      </c>
    </row>
    <row r="130" spans="1:65" s="2" customFormat="1" ht="11.25">
      <c r="A130" s="35"/>
      <c r="B130" s="36"/>
      <c r="C130" s="37"/>
      <c r="D130" s="192" t="s">
        <v>148</v>
      </c>
      <c r="E130" s="37"/>
      <c r="F130" s="193" t="s">
        <v>190</v>
      </c>
      <c r="G130" s="37"/>
      <c r="H130" s="37"/>
      <c r="I130" s="194"/>
      <c r="J130" s="37"/>
      <c r="K130" s="37"/>
      <c r="L130" s="40"/>
      <c r="M130" s="195"/>
      <c r="N130" s="196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148</v>
      </c>
      <c r="AU130" s="18" t="s">
        <v>81</v>
      </c>
    </row>
    <row r="131" spans="1:65" s="14" customFormat="1" ht="11.25">
      <c r="B131" s="208"/>
      <c r="C131" s="209"/>
      <c r="D131" s="199" t="s">
        <v>150</v>
      </c>
      <c r="E131" s="210" t="s">
        <v>19</v>
      </c>
      <c r="F131" s="211" t="s">
        <v>690</v>
      </c>
      <c r="G131" s="209"/>
      <c r="H131" s="212">
        <v>42.061999999999998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150</v>
      </c>
      <c r="AU131" s="218" t="s">
        <v>81</v>
      </c>
      <c r="AV131" s="14" t="s">
        <v>81</v>
      </c>
      <c r="AW131" s="14" t="s">
        <v>33</v>
      </c>
      <c r="AX131" s="14" t="s">
        <v>72</v>
      </c>
      <c r="AY131" s="218" t="s">
        <v>139</v>
      </c>
    </row>
    <row r="132" spans="1:65" s="14" customFormat="1" ht="11.25">
      <c r="B132" s="208"/>
      <c r="C132" s="209"/>
      <c r="D132" s="199" t="s">
        <v>150</v>
      </c>
      <c r="E132" s="209"/>
      <c r="F132" s="211" t="s">
        <v>691</v>
      </c>
      <c r="G132" s="209"/>
      <c r="H132" s="212">
        <v>462.68200000000002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150</v>
      </c>
      <c r="AU132" s="218" t="s">
        <v>81</v>
      </c>
      <c r="AV132" s="14" t="s">
        <v>81</v>
      </c>
      <c r="AW132" s="14" t="s">
        <v>4</v>
      </c>
      <c r="AX132" s="14" t="s">
        <v>79</v>
      </c>
      <c r="AY132" s="218" t="s">
        <v>139</v>
      </c>
    </row>
    <row r="133" spans="1:65" s="2" customFormat="1" ht="44.25" customHeight="1">
      <c r="A133" s="35"/>
      <c r="B133" s="36"/>
      <c r="C133" s="179" t="s">
        <v>199</v>
      </c>
      <c r="D133" s="179" t="s">
        <v>141</v>
      </c>
      <c r="E133" s="180" t="s">
        <v>193</v>
      </c>
      <c r="F133" s="181" t="s">
        <v>194</v>
      </c>
      <c r="G133" s="182" t="s">
        <v>195</v>
      </c>
      <c r="H133" s="183">
        <v>77.814999999999998</v>
      </c>
      <c r="I133" s="184"/>
      <c r="J133" s="185">
        <f>ROUND(I133*H133,2)</f>
        <v>0</v>
      </c>
      <c r="K133" s="181" t="s">
        <v>145</v>
      </c>
      <c r="L133" s="40"/>
      <c r="M133" s="186" t="s">
        <v>19</v>
      </c>
      <c r="N133" s="187" t="s">
        <v>43</v>
      </c>
      <c r="O133" s="65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0" t="s">
        <v>146</v>
      </c>
      <c r="AT133" s="190" t="s">
        <v>141</v>
      </c>
      <c r="AU133" s="190" t="s">
        <v>81</v>
      </c>
      <c r="AY133" s="18" t="s">
        <v>139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79</v>
      </c>
      <c r="BK133" s="191">
        <f>ROUND(I133*H133,2)</f>
        <v>0</v>
      </c>
      <c r="BL133" s="18" t="s">
        <v>146</v>
      </c>
      <c r="BM133" s="190" t="s">
        <v>692</v>
      </c>
    </row>
    <row r="134" spans="1:65" s="2" customFormat="1" ht="11.25">
      <c r="A134" s="35"/>
      <c r="B134" s="36"/>
      <c r="C134" s="37"/>
      <c r="D134" s="192" t="s">
        <v>148</v>
      </c>
      <c r="E134" s="37"/>
      <c r="F134" s="193" t="s">
        <v>197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148</v>
      </c>
      <c r="AU134" s="18" t="s">
        <v>81</v>
      </c>
    </row>
    <row r="135" spans="1:65" s="14" customFormat="1" ht="11.25">
      <c r="B135" s="208"/>
      <c r="C135" s="209"/>
      <c r="D135" s="199" t="s">
        <v>150</v>
      </c>
      <c r="E135" s="210" t="s">
        <v>19</v>
      </c>
      <c r="F135" s="211" t="s">
        <v>693</v>
      </c>
      <c r="G135" s="209"/>
      <c r="H135" s="212">
        <v>77.814999999999998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150</v>
      </c>
      <c r="AU135" s="218" t="s">
        <v>81</v>
      </c>
      <c r="AV135" s="14" t="s">
        <v>81</v>
      </c>
      <c r="AW135" s="14" t="s">
        <v>33</v>
      </c>
      <c r="AX135" s="14" t="s">
        <v>72</v>
      </c>
      <c r="AY135" s="218" t="s">
        <v>139</v>
      </c>
    </row>
    <row r="136" spans="1:65" s="2" customFormat="1" ht="66.75" customHeight="1">
      <c r="A136" s="35"/>
      <c r="B136" s="36"/>
      <c r="C136" s="179" t="s">
        <v>205</v>
      </c>
      <c r="D136" s="179" t="s">
        <v>141</v>
      </c>
      <c r="E136" s="180" t="s">
        <v>553</v>
      </c>
      <c r="F136" s="181" t="s">
        <v>554</v>
      </c>
      <c r="G136" s="182" t="s">
        <v>174</v>
      </c>
      <c r="H136" s="183">
        <v>6.0359999999999996</v>
      </c>
      <c r="I136" s="184"/>
      <c r="J136" s="185">
        <f>ROUND(I136*H136,2)</f>
        <v>0</v>
      </c>
      <c r="K136" s="181" t="s">
        <v>145</v>
      </c>
      <c r="L136" s="40"/>
      <c r="M136" s="186" t="s">
        <v>19</v>
      </c>
      <c r="N136" s="187" t="s">
        <v>43</v>
      </c>
      <c r="O136" s="65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146</v>
      </c>
      <c r="AT136" s="190" t="s">
        <v>141</v>
      </c>
      <c r="AU136" s="190" t="s">
        <v>81</v>
      </c>
      <c r="AY136" s="18" t="s">
        <v>139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79</v>
      </c>
      <c r="BK136" s="191">
        <f>ROUND(I136*H136,2)</f>
        <v>0</v>
      </c>
      <c r="BL136" s="18" t="s">
        <v>146</v>
      </c>
      <c r="BM136" s="190" t="s">
        <v>694</v>
      </c>
    </row>
    <row r="137" spans="1:65" s="2" customFormat="1" ht="11.25">
      <c r="A137" s="35"/>
      <c r="B137" s="36"/>
      <c r="C137" s="37"/>
      <c r="D137" s="192" t="s">
        <v>148</v>
      </c>
      <c r="E137" s="37"/>
      <c r="F137" s="193" t="s">
        <v>556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148</v>
      </c>
      <c r="AU137" s="18" t="s">
        <v>81</v>
      </c>
    </row>
    <row r="138" spans="1:65" s="14" customFormat="1" ht="11.25">
      <c r="B138" s="208"/>
      <c r="C138" s="209"/>
      <c r="D138" s="199" t="s">
        <v>150</v>
      </c>
      <c r="E138" s="210" t="s">
        <v>19</v>
      </c>
      <c r="F138" s="211" t="s">
        <v>695</v>
      </c>
      <c r="G138" s="209"/>
      <c r="H138" s="212">
        <v>6.0359999999999996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150</v>
      </c>
      <c r="AU138" s="218" t="s">
        <v>81</v>
      </c>
      <c r="AV138" s="14" t="s">
        <v>81</v>
      </c>
      <c r="AW138" s="14" t="s">
        <v>33</v>
      </c>
      <c r="AX138" s="14" t="s">
        <v>72</v>
      </c>
      <c r="AY138" s="218" t="s">
        <v>139</v>
      </c>
    </row>
    <row r="139" spans="1:65" s="2" customFormat="1" ht="16.5" customHeight="1">
      <c r="A139" s="35"/>
      <c r="B139" s="36"/>
      <c r="C139" s="223" t="s">
        <v>212</v>
      </c>
      <c r="D139" s="223" t="s">
        <v>369</v>
      </c>
      <c r="E139" s="224" t="s">
        <v>559</v>
      </c>
      <c r="F139" s="225" t="s">
        <v>560</v>
      </c>
      <c r="G139" s="226" t="s">
        <v>195</v>
      </c>
      <c r="H139" s="227">
        <v>11.167</v>
      </c>
      <c r="I139" s="228"/>
      <c r="J139" s="229">
        <f>ROUND(I139*H139,2)</f>
        <v>0</v>
      </c>
      <c r="K139" s="225" t="s">
        <v>145</v>
      </c>
      <c r="L139" s="230"/>
      <c r="M139" s="231" t="s">
        <v>19</v>
      </c>
      <c r="N139" s="232" t="s">
        <v>43</v>
      </c>
      <c r="O139" s="65"/>
      <c r="P139" s="188">
        <f>O139*H139</f>
        <v>0</v>
      </c>
      <c r="Q139" s="188">
        <v>1</v>
      </c>
      <c r="R139" s="188">
        <f>Q139*H139</f>
        <v>11.167</v>
      </c>
      <c r="S139" s="188">
        <v>0</v>
      </c>
      <c r="T139" s="18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0" t="s">
        <v>192</v>
      </c>
      <c r="AT139" s="190" t="s">
        <v>369</v>
      </c>
      <c r="AU139" s="190" t="s">
        <v>81</v>
      </c>
      <c r="AY139" s="18" t="s">
        <v>139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79</v>
      </c>
      <c r="BK139" s="191">
        <f>ROUND(I139*H139,2)</f>
        <v>0</v>
      </c>
      <c r="BL139" s="18" t="s">
        <v>146</v>
      </c>
      <c r="BM139" s="190" t="s">
        <v>696</v>
      </c>
    </row>
    <row r="140" spans="1:65" s="14" customFormat="1" ht="11.25">
      <c r="B140" s="208"/>
      <c r="C140" s="209"/>
      <c r="D140" s="199" t="s">
        <v>150</v>
      </c>
      <c r="E140" s="210" t="s">
        <v>19</v>
      </c>
      <c r="F140" s="211" t="s">
        <v>697</v>
      </c>
      <c r="G140" s="209"/>
      <c r="H140" s="212">
        <v>11.167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150</v>
      </c>
      <c r="AU140" s="218" t="s">
        <v>81</v>
      </c>
      <c r="AV140" s="14" t="s">
        <v>81</v>
      </c>
      <c r="AW140" s="14" t="s">
        <v>33</v>
      </c>
      <c r="AX140" s="14" t="s">
        <v>72</v>
      </c>
      <c r="AY140" s="218" t="s">
        <v>139</v>
      </c>
    </row>
    <row r="141" spans="1:65" s="2" customFormat="1" ht="33" customHeight="1">
      <c r="A141" s="35"/>
      <c r="B141" s="36"/>
      <c r="C141" s="179" t="s">
        <v>8</v>
      </c>
      <c r="D141" s="179" t="s">
        <v>141</v>
      </c>
      <c r="E141" s="180" t="s">
        <v>200</v>
      </c>
      <c r="F141" s="181" t="s">
        <v>201</v>
      </c>
      <c r="G141" s="182" t="s">
        <v>144</v>
      </c>
      <c r="H141" s="183">
        <v>117.3</v>
      </c>
      <c r="I141" s="184"/>
      <c r="J141" s="185">
        <f>ROUND(I141*H141,2)</f>
        <v>0</v>
      </c>
      <c r="K141" s="181" t="s">
        <v>145</v>
      </c>
      <c r="L141" s="40"/>
      <c r="M141" s="186" t="s">
        <v>19</v>
      </c>
      <c r="N141" s="187" t="s">
        <v>43</v>
      </c>
      <c r="O141" s="65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0" t="s">
        <v>146</v>
      </c>
      <c r="AT141" s="190" t="s">
        <v>141</v>
      </c>
      <c r="AU141" s="190" t="s">
        <v>81</v>
      </c>
      <c r="AY141" s="18" t="s">
        <v>139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79</v>
      </c>
      <c r="BK141" s="191">
        <f>ROUND(I141*H141,2)</f>
        <v>0</v>
      </c>
      <c r="BL141" s="18" t="s">
        <v>146</v>
      </c>
      <c r="BM141" s="190" t="s">
        <v>698</v>
      </c>
    </row>
    <row r="142" spans="1:65" s="2" customFormat="1" ht="11.25">
      <c r="A142" s="35"/>
      <c r="B142" s="36"/>
      <c r="C142" s="37"/>
      <c r="D142" s="192" t="s">
        <v>148</v>
      </c>
      <c r="E142" s="37"/>
      <c r="F142" s="193" t="s">
        <v>203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148</v>
      </c>
      <c r="AU142" s="18" t="s">
        <v>81</v>
      </c>
    </row>
    <row r="143" spans="1:65" s="14" customFormat="1" ht="11.25">
      <c r="B143" s="208"/>
      <c r="C143" s="209"/>
      <c r="D143" s="199" t="s">
        <v>150</v>
      </c>
      <c r="E143" s="210" t="s">
        <v>19</v>
      </c>
      <c r="F143" s="211" t="s">
        <v>699</v>
      </c>
      <c r="G143" s="209"/>
      <c r="H143" s="212">
        <v>117.3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150</v>
      </c>
      <c r="AU143" s="218" t="s">
        <v>81</v>
      </c>
      <c r="AV143" s="14" t="s">
        <v>81</v>
      </c>
      <c r="AW143" s="14" t="s">
        <v>33</v>
      </c>
      <c r="AX143" s="14" t="s">
        <v>72</v>
      </c>
      <c r="AY143" s="218" t="s">
        <v>139</v>
      </c>
    </row>
    <row r="144" spans="1:65" s="12" customFormat="1" ht="22.9" customHeight="1">
      <c r="B144" s="163"/>
      <c r="C144" s="164"/>
      <c r="D144" s="165" t="s">
        <v>71</v>
      </c>
      <c r="E144" s="177" t="s">
        <v>261</v>
      </c>
      <c r="F144" s="177" t="s">
        <v>364</v>
      </c>
      <c r="G144" s="164"/>
      <c r="H144" s="164"/>
      <c r="I144" s="167"/>
      <c r="J144" s="178">
        <f>BK144</f>
        <v>0</v>
      </c>
      <c r="K144" s="164"/>
      <c r="L144" s="169"/>
      <c r="M144" s="170"/>
      <c r="N144" s="171"/>
      <c r="O144" s="171"/>
      <c r="P144" s="172">
        <f>SUM(P145:P156)</f>
        <v>0</v>
      </c>
      <c r="Q144" s="171"/>
      <c r="R144" s="172">
        <f>SUM(R145:R156)</f>
        <v>1.2800000000000001E-3</v>
      </c>
      <c r="S144" s="171"/>
      <c r="T144" s="173">
        <f>SUM(T145:T156)</f>
        <v>0</v>
      </c>
      <c r="AR144" s="174" t="s">
        <v>79</v>
      </c>
      <c r="AT144" s="175" t="s">
        <v>71</v>
      </c>
      <c r="AU144" s="175" t="s">
        <v>79</v>
      </c>
      <c r="AY144" s="174" t="s">
        <v>139</v>
      </c>
      <c r="BK144" s="176">
        <f>SUM(BK145:BK156)</f>
        <v>0</v>
      </c>
    </row>
    <row r="145" spans="1:65" s="2" customFormat="1" ht="37.9" customHeight="1">
      <c r="A145" s="35"/>
      <c r="B145" s="36"/>
      <c r="C145" s="179" t="s">
        <v>224</v>
      </c>
      <c r="D145" s="179" t="s">
        <v>141</v>
      </c>
      <c r="E145" s="180" t="s">
        <v>566</v>
      </c>
      <c r="F145" s="181" t="s">
        <v>567</v>
      </c>
      <c r="G145" s="182" t="s">
        <v>144</v>
      </c>
      <c r="H145" s="183">
        <v>32</v>
      </c>
      <c r="I145" s="184"/>
      <c r="J145" s="185">
        <f>ROUND(I145*H145,2)</f>
        <v>0</v>
      </c>
      <c r="K145" s="181" t="s">
        <v>145</v>
      </c>
      <c r="L145" s="40"/>
      <c r="M145" s="186" t="s">
        <v>19</v>
      </c>
      <c r="N145" s="187" t="s">
        <v>43</v>
      </c>
      <c r="O145" s="65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0" t="s">
        <v>146</v>
      </c>
      <c r="AT145" s="190" t="s">
        <v>141</v>
      </c>
      <c r="AU145" s="190" t="s">
        <v>81</v>
      </c>
      <c r="AY145" s="18" t="s">
        <v>139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79</v>
      </c>
      <c r="BK145" s="191">
        <f>ROUND(I145*H145,2)</f>
        <v>0</v>
      </c>
      <c r="BL145" s="18" t="s">
        <v>146</v>
      </c>
      <c r="BM145" s="190" t="s">
        <v>700</v>
      </c>
    </row>
    <row r="146" spans="1:65" s="2" customFormat="1" ht="11.25">
      <c r="A146" s="35"/>
      <c r="B146" s="36"/>
      <c r="C146" s="37"/>
      <c r="D146" s="192" t="s">
        <v>148</v>
      </c>
      <c r="E146" s="37"/>
      <c r="F146" s="193" t="s">
        <v>569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148</v>
      </c>
      <c r="AU146" s="18" t="s">
        <v>81</v>
      </c>
    </row>
    <row r="147" spans="1:65" s="13" customFormat="1" ht="11.25">
      <c r="B147" s="197"/>
      <c r="C147" s="198"/>
      <c r="D147" s="199" t="s">
        <v>150</v>
      </c>
      <c r="E147" s="200" t="s">
        <v>19</v>
      </c>
      <c r="F147" s="201" t="s">
        <v>570</v>
      </c>
      <c r="G147" s="198"/>
      <c r="H147" s="200" t="s">
        <v>19</v>
      </c>
      <c r="I147" s="202"/>
      <c r="J147" s="198"/>
      <c r="K147" s="198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150</v>
      </c>
      <c r="AU147" s="207" t="s">
        <v>81</v>
      </c>
      <c r="AV147" s="13" t="s">
        <v>79</v>
      </c>
      <c r="AW147" s="13" t="s">
        <v>33</v>
      </c>
      <c r="AX147" s="13" t="s">
        <v>72</v>
      </c>
      <c r="AY147" s="207" t="s">
        <v>139</v>
      </c>
    </row>
    <row r="148" spans="1:65" s="14" customFormat="1" ht="11.25">
      <c r="B148" s="208"/>
      <c r="C148" s="209"/>
      <c r="D148" s="199" t="s">
        <v>150</v>
      </c>
      <c r="E148" s="210" t="s">
        <v>19</v>
      </c>
      <c r="F148" s="211" t="s">
        <v>701</v>
      </c>
      <c r="G148" s="209"/>
      <c r="H148" s="212">
        <v>32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150</v>
      </c>
      <c r="AU148" s="218" t="s">
        <v>81</v>
      </c>
      <c r="AV148" s="14" t="s">
        <v>81</v>
      </c>
      <c r="AW148" s="14" t="s">
        <v>33</v>
      </c>
      <c r="AX148" s="14" t="s">
        <v>72</v>
      </c>
      <c r="AY148" s="218" t="s">
        <v>139</v>
      </c>
    </row>
    <row r="149" spans="1:65" s="2" customFormat="1" ht="37.9" customHeight="1">
      <c r="A149" s="35"/>
      <c r="B149" s="36"/>
      <c r="C149" s="179" t="s">
        <v>228</v>
      </c>
      <c r="D149" s="179" t="s">
        <v>141</v>
      </c>
      <c r="E149" s="180" t="s">
        <v>365</v>
      </c>
      <c r="F149" s="181" t="s">
        <v>366</v>
      </c>
      <c r="G149" s="182" t="s">
        <v>144</v>
      </c>
      <c r="H149" s="183">
        <v>32</v>
      </c>
      <c r="I149" s="184"/>
      <c r="J149" s="185">
        <f>ROUND(I149*H149,2)</f>
        <v>0</v>
      </c>
      <c r="K149" s="181" t="s">
        <v>145</v>
      </c>
      <c r="L149" s="40"/>
      <c r="M149" s="186" t="s">
        <v>19</v>
      </c>
      <c r="N149" s="187" t="s">
        <v>43</v>
      </c>
      <c r="O149" s="65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0" t="s">
        <v>146</v>
      </c>
      <c r="AT149" s="190" t="s">
        <v>141</v>
      </c>
      <c r="AU149" s="190" t="s">
        <v>81</v>
      </c>
      <c r="AY149" s="18" t="s">
        <v>139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79</v>
      </c>
      <c r="BK149" s="191">
        <f>ROUND(I149*H149,2)</f>
        <v>0</v>
      </c>
      <c r="BL149" s="18" t="s">
        <v>146</v>
      </c>
      <c r="BM149" s="190" t="s">
        <v>702</v>
      </c>
    </row>
    <row r="150" spans="1:65" s="2" customFormat="1" ht="11.25">
      <c r="A150" s="35"/>
      <c r="B150" s="36"/>
      <c r="C150" s="37"/>
      <c r="D150" s="192" t="s">
        <v>148</v>
      </c>
      <c r="E150" s="37"/>
      <c r="F150" s="193" t="s">
        <v>368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148</v>
      </c>
      <c r="AU150" s="18" t="s">
        <v>81</v>
      </c>
    </row>
    <row r="151" spans="1:65" s="2" customFormat="1" ht="16.5" customHeight="1">
      <c r="A151" s="35"/>
      <c r="B151" s="36"/>
      <c r="C151" s="223" t="s">
        <v>236</v>
      </c>
      <c r="D151" s="223" t="s">
        <v>369</v>
      </c>
      <c r="E151" s="224" t="s">
        <v>370</v>
      </c>
      <c r="F151" s="225" t="s">
        <v>371</v>
      </c>
      <c r="G151" s="226" t="s">
        <v>372</v>
      </c>
      <c r="H151" s="227">
        <v>1.28</v>
      </c>
      <c r="I151" s="228"/>
      <c r="J151" s="229">
        <f>ROUND(I151*H151,2)</f>
        <v>0</v>
      </c>
      <c r="K151" s="225" t="s">
        <v>145</v>
      </c>
      <c r="L151" s="230"/>
      <c r="M151" s="231" t="s">
        <v>19</v>
      </c>
      <c r="N151" s="232" t="s">
        <v>43</v>
      </c>
      <c r="O151" s="65"/>
      <c r="P151" s="188">
        <f>O151*H151</f>
        <v>0</v>
      </c>
      <c r="Q151" s="188">
        <v>1E-3</v>
      </c>
      <c r="R151" s="188">
        <f>Q151*H151</f>
        <v>1.2800000000000001E-3</v>
      </c>
      <c r="S151" s="188">
        <v>0</v>
      </c>
      <c r="T151" s="18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0" t="s">
        <v>192</v>
      </c>
      <c r="AT151" s="190" t="s">
        <v>369</v>
      </c>
      <c r="AU151" s="190" t="s">
        <v>81</v>
      </c>
      <c r="AY151" s="18" t="s">
        <v>139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79</v>
      </c>
      <c r="BK151" s="191">
        <f>ROUND(I151*H151,2)</f>
        <v>0</v>
      </c>
      <c r="BL151" s="18" t="s">
        <v>146</v>
      </c>
      <c r="BM151" s="190" t="s">
        <v>703</v>
      </c>
    </row>
    <row r="152" spans="1:65" s="14" customFormat="1" ht="11.25">
      <c r="B152" s="208"/>
      <c r="C152" s="209"/>
      <c r="D152" s="199" t="s">
        <v>150</v>
      </c>
      <c r="E152" s="210" t="s">
        <v>19</v>
      </c>
      <c r="F152" s="211" t="s">
        <v>704</v>
      </c>
      <c r="G152" s="209"/>
      <c r="H152" s="212">
        <v>1.28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150</v>
      </c>
      <c r="AU152" s="218" t="s">
        <v>81</v>
      </c>
      <c r="AV152" s="14" t="s">
        <v>81</v>
      </c>
      <c r="AW152" s="14" t="s">
        <v>33</v>
      </c>
      <c r="AX152" s="14" t="s">
        <v>72</v>
      </c>
      <c r="AY152" s="218" t="s">
        <v>139</v>
      </c>
    </row>
    <row r="153" spans="1:65" s="2" customFormat="1" ht="49.15" customHeight="1">
      <c r="A153" s="35"/>
      <c r="B153" s="36"/>
      <c r="C153" s="179" t="s">
        <v>241</v>
      </c>
      <c r="D153" s="179" t="s">
        <v>141</v>
      </c>
      <c r="E153" s="180" t="s">
        <v>375</v>
      </c>
      <c r="F153" s="181" t="s">
        <v>376</v>
      </c>
      <c r="G153" s="182" t="s">
        <v>144</v>
      </c>
      <c r="H153" s="183">
        <v>32</v>
      </c>
      <c r="I153" s="184"/>
      <c r="J153" s="185">
        <f>ROUND(I153*H153,2)</f>
        <v>0</v>
      </c>
      <c r="K153" s="181" t="s">
        <v>145</v>
      </c>
      <c r="L153" s="40"/>
      <c r="M153" s="186" t="s">
        <v>19</v>
      </c>
      <c r="N153" s="187" t="s">
        <v>43</v>
      </c>
      <c r="O153" s="65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0" t="s">
        <v>146</v>
      </c>
      <c r="AT153" s="190" t="s">
        <v>141</v>
      </c>
      <c r="AU153" s="190" t="s">
        <v>81</v>
      </c>
      <c r="AY153" s="18" t="s">
        <v>139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79</v>
      </c>
      <c r="BK153" s="191">
        <f>ROUND(I153*H153,2)</f>
        <v>0</v>
      </c>
      <c r="BL153" s="18" t="s">
        <v>146</v>
      </c>
      <c r="BM153" s="190" t="s">
        <v>705</v>
      </c>
    </row>
    <row r="154" spans="1:65" s="2" customFormat="1" ht="11.25">
      <c r="A154" s="35"/>
      <c r="B154" s="36"/>
      <c r="C154" s="37"/>
      <c r="D154" s="192" t="s">
        <v>148</v>
      </c>
      <c r="E154" s="37"/>
      <c r="F154" s="193" t="s">
        <v>378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148</v>
      </c>
      <c r="AU154" s="18" t="s">
        <v>81</v>
      </c>
    </row>
    <row r="155" spans="1:65" s="2" customFormat="1" ht="49.15" customHeight="1">
      <c r="A155" s="35"/>
      <c r="B155" s="36"/>
      <c r="C155" s="179" t="s">
        <v>254</v>
      </c>
      <c r="D155" s="179" t="s">
        <v>141</v>
      </c>
      <c r="E155" s="180" t="s">
        <v>576</v>
      </c>
      <c r="F155" s="181" t="s">
        <v>577</v>
      </c>
      <c r="G155" s="182" t="s">
        <v>144</v>
      </c>
      <c r="H155" s="183">
        <v>32</v>
      </c>
      <c r="I155" s="184"/>
      <c r="J155" s="185">
        <f>ROUND(I155*H155,2)</f>
        <v>0</v>
      </c>
      <c r="K155" s="181" t="s">
        <v>145</v>
      </c>
      <c r="L155" s="40"/>
      <c r="M155" s="186" t="s">
        <v>19</v>
      </c>
      <c r="N155" s="187" t="s">
        <v>43</v>
      </c>
      <c r="O155" s="65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0" t="s">
        <v>146</v>
      </c>
      <c r="AT155" s="190" t="s">
        <v>141</v>
      </c>
      <c r="AU155" s="190" t="s">
        <v>81</v>
      </c>
      <c r="AY155" s="18" t="s">
        <v>139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79</v>
      </c>
      <c r="BK155" s="191">
        <f>ROUND(I155*H155,2)</f>
        <v>0</v>
      </c>
      <c r="BL155" s="18" t="s">
        <v>146</v>
      </c>
      <c r="BM155" s="190" t="s">
        <v>706</v>
      </c>
    </row>
    <row r="156" spans="1:65" s="2" customFormat="1" ht="11.25">
      <c r="A156" s="35"/>
      <c r="B156" s="36"/>
      <c r="C156" s="37"/>
      <c r="D156" s="192" t="s">
        <v>148</v>
      </c>
      <c r="E156" s="37"/>
      <c r="F156" s="193" t="s">
        <v>579</v>
      </c>
      <c r="G156" s="37"/>
      <c r="H156" s="37"/>
      <c r="I156" s="194"/>
      <c r="J156" s="37"/>
      <c r="K156" s="37"/>
      <c r="L156" s="40"/>
      <c r="M156" s="195"/>
      <c r="N156" s="196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148</v>
      </c>
      <c r="AU156" s="18" t="s">
        <v>81</v>
      </c>
    </row>
    <row r="157" spans="1:65" s="12" customFormat="1" ht="22.9" customHeight="1">
      <c r="B157" s="163"/>
      <c r="C157" s="164"/>
      <c r="D157" s="165" t="s">
        <v>71</v>
      </c>
      <c r="E157" s="177" t="s">
        <v>81</v>
      </c>
      <c r="F157" s="177" t="s">
        <v>580</v>
      </c>
      <c r="G157" s="164"/>
      <c r="H157" s="164"/>
      <c r="I157" s="167"/>
      <c r="J157" s="178">
        <f>BK157</f>
        <v>0</v>
      </c>
      <c r="K157" s="164"/>
      <c r="L157" s="169"/>
      <c r="M157" s="170"/>
      <c r="N157" s="171"/>
      <c r="O157" s="171"/>
      <c r="P157" s="172">
        <f>SUM(P158:P160)</f>
        <v>0</v>
      </c>
      <c r="Q157" s="171"/>
      <c r="R157" s="172">
        <f>SUM(R158:R160)</f>
        <v>11.20482</v>
      </c>
      <c r="S157" s="171"/>
      <c r="T157" s="173">
        <f>SUM(T158:T160)</f>
        <v>0</v>
      </c>
      <c r="AR157" s="174" t="s">
        <v>79</v>
      </c>
      <c r="AT157" s="175" t="s">
        <v>71</v>
      </c>
      <c r="AU157" s="175" t="s">
        <v>79</v>
      </c>
      <c r="AY157" s="174" t="s">
        <v>139</v>
      </c>
      <c r="BK157" s="176">
        <f>SUM(BK158:BK160)</f>
        <v>0</v>
      </c>
    </row>
    <row r="158" spans="1:65" s="2" customFormat="1" ht="24.2" customHeight="1">
      <c r="A158" s="35"/>
      <c r="B158" s="36"/>
      <c r="C158" s="179" t="s">
        <v>261</v>
      </c>
      <c r="D158" s="179" t="s">
        <v>141</v>
      </c>
      <c r="E158" s="180" t="s">
        <v>581</v>
      </c>
      <c r="F158" s="181" t="s">
        <v>582</v>
      </c>
      <c r="G158" s="182" t="s">
        <v>174</v>
      </c>
      <c r="H158" s="183">
        <v>5.6589999999999998</v>
      </c>
      <c r="I158" s="184"/>
      <c r="J158" s="185">
        <f>ROUND(I158*H158,2)</f>
        <v>0</v>
      </c>
      <c r="K158" s="181" t="s">
        <v>145</v>
      </c>
      <c r="L158" s="40"/>
      <c r="M158" s="186" t="s">
        <v>19</v>
      </c>
      <c r="N158" s="187" t="s">
        <v>43</v>
      </c>
      <c r="O158" s="65"/>
      <c r="P158" s="188">
        <f>O158*H158</f>
        <v>0</v>
      </c>
      <c r="Q158" s="188">
        <v>1.98</v>
      </c>
      <c r="R158" s="188">
        <f>Q158*H158</f>
        <v>11.20482</v>
      </c>
      <c r="S158" s="188">
        <v>0</v>
      </c>
      <c r="T158" s="18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0" t="s">
        <v>146</v>
      </c>
      <c r="AT158" s="190" t="s">
        <v>141</v>
      </c>
      <c r="AU158" s="190" t="s">
        <v>81</v>
      </c>
      <c r="AY158" s="18" t="s">
        <v>139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8" t="s">
        <v>79</v>
      </c>
      <c r="BK158" s="191">
        <f>ROUND(I158*H158,2)</f>
        <v>0</v>
      </c>
      <c r="BL158" s="18" t="s">
        <v>146</v>
      </c>
      <c r="BM158" s="190" t="s">
        <v>707</v>
      </c>
    </row>
    <row r="159" spans="1:65" s="2" customFormat="1" ht="11.25">
      <c r="A159" s="35"/>
      <c r="B159" s="36"/>
      <c r="C159" s="37"/>
      <c r="D159" s="192" t="s">
        <v>148</v>
      </c>
      <c r="E159" s="37"/>
      <c r="F159" s="193" t="s">
        <v>584</v>
      </c>
      <c r="G159" s="37"/>
      <c r="H159" s="37"/>
      <c r="I159" s="194"/>
      <c r="J159" s="37"/>
      <c r="K159" s="37"/>
      <c r="L159" s="40"/>
      <c r="M159" s="195"/>
      <c r="N159" s="196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148</v>
      </c>
      <c r="AU159" s="18" t="s">
        <v>81</v>
      </c>
    </row>
    <row r="160" spans="1:65" s="14" customFormat="1" ht="11.25">
      <c r="B160" s="208"/>
      <c r="C160" s="209"/>
      <c r="D160" s="199" t="s">
        <v>150</v>
      </c>
      <c r="E160" s="210" t="s">
        <v>19</v>
      </c>
      <c r="F160" s="211" t="s">
        <v>708</v>
      </c>
      <c r="G160" s="209"/>
      <c r="H160" s="212">
        <v>5.6589999999999998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150</v>
      </c>
      <c r="AU160" s="218" t="s">
        <v>81</v>
      </c>
      <c r="AV160" s="14" t="s">
        <v>81</v>
      </c>
      <c r="AW160" s="14" t="s">
        <v>33</v>
      </c>
      <c r="AX160" s="14" t="s">
        <v>72</v>
      </c>
      <c r="AY160" s="218" t="s">
        <v>139</v>
      </c>
    </row>
    <row r="161" spans="1:65" s="12" customFormat="1" ht="22.9" customHeight="1">
      <c r="B161" s="163"/>
      <c r="C161" s="164"/>
      <c r="D161" s="165" t="s">
        <v>71</v>
      </c>
      <c r="E161" s="177" t="s">
        <v>146</v>
      </c>
      <c r="F161" s="177" t="s">
        <v>383</v>
      </c>
      <c r="G161" s="164"/>
      <c r="H161" s="164"/>
      <c r="I161" s="167"/>
      <c r="J161" s="178">
        <f>BK161</f>
        <v>0</v>
      </c>
      <c r="K161" s="164"/>
      <c r="L161" s="169"/>
      <c r="M161" s="170"/>
      <c r="N161" s="171"/>
      <c r="O161" s="171"/>
      <c r="P161" s="172">
        <f>SUM(P162:P163)</f>
        <v>0</v>
      </c>
      <c r="Q161" s="171"/>
      <c r="R161" s="172">
        <f>SUM(R162:R163)</f>
        <v>14.158082329999999</v>
      </c>
      <c r="S161" s="171"/>
      <c r="T161" s="173">
        <f>SUM(T162:T163)</f>
        <v>0</v>
      </c>
      <c r="AR161" s="174" t="s">
        <v>79</v>
      </c>
      <c r="AT161" s="175" t="s">
        <v>71</v>
      </c>
      <c r="AU161" s="175" t="s">
        <v>79</v>
      </c>
      <c r="AY161" s="174" t="s">
        <v>139</v>
      </c>
      <c r="BK161" s="176">
        <f>SUM(BK162:BK163)</f>
        <v>0</v>
      </c>
    </row>
    <row r="162" spans="1:65" s="2" customFormat="1" ht="44.25" customHeight="1">
      <c r="A162" s="35"/>
      <c r="B162" s="36"/>
      <c r="C162" s="179" t="s">
        <v>267</v>
      </c>
      <c r="D162" s="179" t="s">
        <v>141</v>
      </c>
      <c r="E162" s="180" t="s">
        <v>709</v>
      </c>
      <c r="F162" s="181" t="s">
        <v>710</v>
      </c>
      <c r="G162" s="182" t="s">
        <v>174</v>
      </c>
      <c r="H162" s="183">
        <v>5.6589999999999998</v>
      </c>
      <c r="I162" s="184"/>
      <c r="J162" s="185">
        <f>ROUND(I162*H162,2)</f>
        <v>0</v>
      </c>
      <c r="K162" s="181" t="s">
        <v>145</v>
      </c>
      <c r="L162" s="40"/>
      <c r="M162" s="186" t="s">
        <v>19</v>
      </c>
      <c r="N162" s="187" t="s">
        <v>43</v>
      </c>
      <c r="O162" s="65"/>
      <c r="P162" s="188">
        <f>O162*H162</f>
        <v>0</v>
      </c>
      <c r="Q162" s="188">
        <v>2.5018699999999998</v>
      </c>
      <c r="R162" s="188">
        <f>Q162*H162</f>
        <v>14.158082329999999</v>
      </c>
      <c r="S162" s="188">
        <v>0</v>
      </c>
      <c r="T162" s="18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0" t="s">
        <v>146</v>
      </c>
      <c r="AT162" s="190" t="s">
        <v>141</v>
      </c>
      <c r="AU162" s="190" t="s">
        <v>81</v>
      </c>
      <c r="AY162" s="18" t="s">
        <v>139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8" t="s">
        <v>79</v>
      </c>
      <c r="BK162" s="191">
        <f>ROUND(I162*H162,2)</f>
        <v>0</v>
      </c>
      <c r="BL162" s="18" t="s">
        <v>146</v>
      </c>
      <c r="BM162" s="190" t="s">
        <v>711</v>
      </c>
    </row>
    <row r="163" spans="1:65" s="2" customFormat="1" ht="11.25">
      <c r="A163" s="35"/>
      <c r="B163" s="36"/>
      <c r="C163" s="37"/>
      <c r="D163" s="192" t="s">
        <v>148</v>
      </c>
      <c r="E163" s="37"/>
      <c r="F163" s="193" t="s">
        <v>712</v>
      </c>
      <c r="G163" s="37"/>
      <c r="H163" s="37"/>
      <c r="I163" s="194"/>
      <c r="J163" s="37"/>
      <c r="K163" s="37"/>
      <c r="L163" s="40"/>
      <c r="M163" s="195"/>
      <c r="N163" s="196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148</v>
      </c>
      <c r="AU163" s="18" t="s">
        <v>81</v>
      </c>
    </row>
    <row r="164" spans="1:65" s="12" customFormat="1" ht="22.9" customHeight="1">
      <c r="B164" s="163"/>
      <c r="C164" s="164"/>
      <c r="D164" s="165" t="s">
        <v>71</v>
      </c>
      <c r="E164" s="177" t="s">
        <v>171</v>
      </c>
      <c r="F164" s="177" t="s">
        <v>204</v>
      </c>
      <c r="G164" s="164"/>
      <c r="H164" s="164"/>
      <c r="I164" s="167"/>
      <c r="J164" s="178">
        <f>BK164</f>
        <v>0</v>
      </c>
      <c r="K164" s="164"/>
      <c r="L164" s="169"/>
      <c r="M164" s="170"/>
      <c r="N164" s="171"/>
      <c r="O164" s="171"/>
      <c r="P164" s="172">
        <f>SUM(P165:P180)</f>
        <v>0</v>
      </c>
      <c r="Q164" s="171"/>
      <c r="R164" s="172">
        <f>SUM(R165:R180)</f>
        <v>92.706900000000005</v>
      </c>
      <c r="S164" s="171"/>
      <c r="T164" s="173">
        <f>SUM(T165:T180)</f>
        <v>0</v>
      </c>
      <c r="AR164" s="174" t="s">
        <v>79</v>
      </c>
      <c r="AT164" s="175" t="s">
        <v>71</v>
      </c>
      <c r="AU164" s="175" t="s">
        <v>79</v>
      </c>
      <c r="AY164" s="174" t="s">
        <v>139</v>
      </c>
      <c r="BK164" s="176">
        <f>SUM(BK165:BK180)</f>
        <v>0</v>
      </c>
    </row>
    <row r="165" spans="1:65" s="2" customFormat="1" ht="33" customHeight="1">
      <c r="A165" s="35"/>
      <c r="B165" s="36"/>
      <c r="C165" s="179" t="s">
        <v>274</v>
      </c>
      <c r="D165" s="179" t="s">
        <v>141</v>
      </c>
      <c r="E165" s="180" t="s">
        <v>713</v>
      </c>
      <c r="F165" s="181" t="s">
        <v>714</v>
      </c>
      <c r="G165" s="182" t="s">
        <v>144</v>
      </c>
      <c r="H165" s="183">
        <v>117.3</v>
      </c>
      <c r="I165" s="184"/>
      <c r="J165" s="185">
        <f>ROUND(I165*H165,2)</f>
        <v>0</v>
      </c>
      <c r="K165" s="181" t="s">
        <v>145</v>
      </c>
      <c r="L165" s="40"/>
      <c r="M165" s="186" t="s">
        <v>19</v>
      </c>
      <c r="N165" s="187" t="s">
        <v>43</v>
      </c>
      <c r="O165" s="65"/>
      <c r="P165" s="188">
        <f>O165*H165</f>
        <v>0</v>
      </c>
      <c r="Q165" s="188">
        <v>0.69</v>
      </c>
      <c r="R165" s="188">
        <f>Q165*H165</f>
        <v>80.936999999999998</v>
      </c>
      <c r="S165" s="188">
        <v>0</v>
      </c>
      <c r="T165" s="18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0" t="s">
        <v>146</v>
      </c>
      <c r="AT165" s="190" t="s">
        <v>141</v>
      </c>
      <c r="AU165" s="190" t="s">
        <v>81</v>
      </c>
      <c r="AY165" s="18" t="s">
        <v>139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79</v>
      </c>
      <c r="BK165" s="191">
        <f>ROUND(I165*H165,2)</f>
        <v>0</v>
      </c>
      <c r="BL165" s="18" t="s">
        <v>146</v>
      </c>
      <c r="BM165" s="190" t="s">
        <v>715</v>
      </c>
    </row>
    <row r="166" spans="1:65" s="2" customFormat="1" ht="11.25">
      <c r="A166" s="35"/>
      <c r="B166" s="36"/>
      <c r="C166" s="37"/>
      <c r="D166" s="192" t="s">
        <v>148</v>
      </c>
      <c r="E166" s="37"/>
      <c r="F166" s="193" t="s">
        <v>716</v>
      </c>
      <c r="G166" s="37"/>
      <c r="H166" s="37"/>
      <c r="I166" s="194"/>
      <c r="J166" s="37"/>
      <c r="K166" s="37"/>
      <c r="L166" s="40"/>
      <c r="M166" s="195"/>
      <c r="N166" s="19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148</v>
      </c>
      <c r="AU166" s="18" t="s">
        <v>81</v>
      </c>
    </row>
    <row r="167" spans="1:65" s="14" customFormat="1" ht="11.25">
      <c r="B167" s="208"/>
      <c r="C167" s="209"/>
      <c r="D167" s="199" t="s">
        <v>150</v>
      </c>
      <c r="E167" s="210" t="s">
        <v>19</v>
      </c>
      <c r="F167" s="211" t="s">
        <v>699</v>
      </c>
      <c r="G167" s="209"/>
      <c r="H167" s="212">
        <v>117.3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150</v>
      </c>
      <c r="AU167" s="218" t="s">
        <v>81</v>
      </c>
      <c r="AV167" s="14" t="s">
        <v>81</v>
      </c>
      <c r="AW167" s="14" t="s">
        <v>33</v>
      </c>
      <c r="AX167" s="14" t="s">
        <v>72</v>
      </c>
      <c r="AY167" s="218" t="s">
        <v>139</v>
      </c>
    </row>
    <row r="168" spans="1:65" s="2" customFormat="1" ht="49.15" customHeight="1">
      <c r="A168" s="35"/>
      <c r="B168" s="36"/>
      <c r="C168" s="179" t="s">
        <v>7</v>
      </c>
      <c r="D168" s="179" t="s">
        <v>141</v>
      </c>
      <c r="E168" s="180" t="s">
        <v>414</v>
      </c>
      <c r="F168" s="181" t="s">
        <v>415</v>
      </c>
      <c r="G168" s="182" t="s">
        <v>144</v>
      </c>
      <c r="H168" s="183">
        <v>30</v>
      </c>
      <c r="I168" s="184"/>
      <c r="J168" s="185">
        <f>ROUND(I168*H168,2)</f>
        <v>0</v>
      </c>
      <c r="K168" s="181" t="s">
        <v>145</v>
      </c>
      <c r="L168" s="40"/>
      <c r="M168" s="186" t="s">
        <v>19</v>
      </c>
      <c r="N168" s="187" t="s">
        <v>43</v>
      </c>
      <c r="O168" s="65"/>
      <c r="P168" s="188">
        <f>O168*H168</f>
        <v>0</v>
      </c>
      <c r="Q168" s="188">
        <v>0.13188</v>
      </c>
      <c r="R168" s="188">
        <f>Q168*H168</f>
        <v>3.9563999999999999</v>
      </c>
      <c r="S168" s="188">
        <v>0</v>
      </c>
      <c r="T168" s="18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0" t="s">
        <v>146</v>
      </c>
      <c r="AT168" s="190" t="s">
        <v>141</v>
      </c>
      <c r="AU168" s="190" t="s">
        <v>81</v>
      </c>
      <c r="AY168" s="18" t="s">
        <v>139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79</v>
      </c>
      <c r="BK168" s="191">
        <f>ROUND(I168*H168,2)</f>
        <v>0</v>
      </c>
      <c r="BL168" s="18" t="s">
        <v>146</v>
      </c>
      <c r="BM168" s="190" t="s">
        <v>717</v>
      </c>
    </row>
    <row r="169" spans="1:65" s="2" customFormat="1" ht="11.25">
      <c r="A169" s="35"/>
      <c r="B169" s="36"/>
      <c r="C169" s="37"/>
      <c r="D169" s="192" t="s">
        <v>148</v>
      </c>
      <c r="E169" s="37"/>
      <c r="F169" s="193" t="s">
        <v>417</v>
      </c>
      <c r="G169" s="37"/>
      <c r="H169" s="37"/>
      <c r="I169" s="194"/>
      <c r="J169" s="37"/>
      <c r="K169" s="37"/>
      <c r="L169" s="40"/>
      <c r="M169" s="195"/>
      <c r="N169" s="196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148</v>
      </c>
      <c r="AU169" s="18" t="s">
        <v>81</v>
      </c>
    </row>
    <row r="170" spans="1:65" s="13" customFormat="1" ht="11.25">
      <c r="B170" s="197"/>
      <c r="C170" s="198"/>
      <c r="D170" s="199" t="s">
        <v>150</v>
      </c>
      <c r="E170" s="200" t="s">
        <v>19</v>
      </c>
      <c r="F170" s="201" t="s">
        <v>474</v>
      </c>
      <c r="G170" s="198"/>
      <c r="H170" s="200" t="s">
        <v>19</v>
      </c>
      <c r="I170" s="202"/>
      <c r="J170" s="198"/>
      <c r="K170" s="198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150</v>
      </c>
      <c r="AU170" s="207" t="s">
        <v>81</v>
      </c>
      <c r="AV170" s="13" t="s">
        <v>79</v>
      </c>
      <c r="AW170" s="13" t="s">
        <v>33</v>
      </c>
      <c r="AX170" s="13" t="s">
        <v>72</v>
      </c>
      <c r="AY170" s="207" t="s">
        <v>139</v>
      </c>
    </row>
    <row r="171" spans="1:65" s="14" customFormat="1" ht="11.25">
      <c r="B171" s="208"/>
      <c r="C171" s="209"/>
      <c r="D171" s="199" t="s">
        <v>150</v>
      </c>
      <c r="E171" s="210" t="s">
        <v>19</v>
      </c>
      <c r="F171" s="211" t="s">
        <v>718</v>
      </c>
      <c r="G171" s="209"/>
      <c r="H171" s="212">
        <v>30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150</v>
      </c>
      <c r="AU171" s="218" t="s">
        <v>81</v>
      </c>
      <c r="AV171" s="14" t="s">
        <v>81</v>
      </c>
      <c r="AW171" s="14" t="s">
        <v>33</v>
      </c>
      <c r="AX171" s="14" t="s">
        <v>72</v>
      </c>
      <c r="AY171" s="218" t="s">
        <v>139</v>
      </c>
    </row>
    <row r="172" spans="1:65" s="2" customFormat="1" ht="24.2" customHeight="1">
      <c r="A172" s="35"/>
      <c r="B172" s="36"/>
      <c r="C172" s="179" t="s">
        <v>295</v>
      </c>
      <c r="D172" s="179" t="s">
        <v>141</v>
      </c>
      <c r="E172" s="180" t="s">
        <v>431</v>
      </c>
      <c r="F172" s="181" t="s">
        <v>432</v>
      </c>
      <c r="G172" s="182" t="s">
        <v>144</v>
      </c>
      <c r="H172" s="183">
        <v>30</v>
      </c>
      <c r="I172" s="184"/>
      <c r="J172" s="185">
        <f>ROUND(I172*H172,2)</f>
        <v>0</v>
      </c>
      <c r="K172" s="181" t="s">
        <v>145</v>
      </c>
      <c r="L172" s="40"/>
      <c r="M172" s="186" t="s">
        <v>19</v>
      </c>
      <c r="N172" s="187" t="s">
        <v>43</v>
      </c>
      <c r="O172" s="65"/>
      <c r="P172" s="188">
        <f>O172*H172</f>
        <v>0</v>
      </c>
      <c r="Q172" s="188">
        <v>3.1E-4</v>
      </c>
      <c r="R172" s="188">
        <f>Q172*H172</f>
        <v>9.2999999999999992E-3</v>
      </c>
      <c r="S172" s="188">
        <v>0</v>
      </c>
      <c r="T172" s="18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0" t="s">
        <v>146</v>
      </c>
      <c r="AT172" s="190" t="s">
        <v>141</v>
      </c>
      <c r="AU172" s="190" t="s">
        <v>81</v>
      </c>
      <c r="AY172" s="18" t="s">
        <v>139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79</v>
      </c>
      <c r="BK172" s="191">
        <f>ROUND(I172*H172,2)</f>
        <v>0</v>
      </c>
      <c r="BL172" s="18" t="s">
        <v>146</v>
      </c>
      <c r="BM172" s="190" t="s">
        <v>719</v>
      </c>
    </row>
    <row r="173" spans="1:65" s="2" customFormat="1" ht="11.25">
      <c r="A173" s="35"/>
      <c r="B173" s="36"/>
      <c r="C173" s="37"/>
      <c r="D173" s="192" t="s">
        <v>148</v>
      </c>
      <c r="E173" s="37"/>
      <c r="F173" s="193" t="s">
        <v>434</v>
      </c>
      <c r="G173" s="37"/>
      <c r="H173" s="37"/>
      <c r="I173" s="194"/>
      <c r="J173" s="37"/>
      <c r="K173" s="37"/>
      <c r="L173" s="40"/>
      <c r="M173" s="195"/>
      <c r="N173" s="196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148</v>
      </c>
      <c r="AU173" s="18" t="s">
        <v>81</v>
      </c>
    </row>
    <row r="174" spans="1:65" s="2" customFormat="1" ht="24.2" customHeight="1">
      <c r="A174" s="35"/>
      <c r="B174" s="36"/>
      <c r="C174" s="179" t="s">
        <v>301</v>
      </c>
      <c r="D174" s="179" t="s">
        <v>141</v>
      </c>
      <c r="E174" s="180" t="s">
        <v>435</v>
      </c>
      <c r="F174" s="181" t="s">
        <v>436</v>
      </c>
      <c r="G174" s="182" t="s">
        <v>144</v>
      </c>
      <c r="H174" s="183">
        <v>60</v>
      </c>
      <c r="I174" s="184"/>
      <c r="J174" s="185">
        <f>ROUND(I174*H174,2)</f>
        <v>0</v>
      </c>
      <c r="K174" s="181" t="s">
        <v>145</v>
      </c>
      <c r="L174" s="40"/>
      <c r="M174" s="186" t="s">
        <v>19</v>
      </c>
      <c r="N174" s="187" t="s">
        <v>43</v>
      </c>
      <c r="O174" s="65"/>
      <c r="P174" s="188">
        <f>O174*H174</f>
        <v>0</v>
      </c>
      <c r="Q174" s="188">
        <v>4.0999999999999999E-4</v>
      </c>
      <c r="R174" s="188">
        <f>Q174*H174</f>
        <v>2.46E-2</v>
      </c>
      <c r="S174" s="188">
        <v>0</v>
      </c>
      <c r="T174" s="18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0" t="s">
        <v>146</v>
      </c>
      <c r="AT174" s="190" t="s">
        <v>141</v>
      </c>
      <c r="AU174" s="190" t="s">
        <v>81</v>
      </c>
      <c r="AY174" s="18" t="s">
        <v>139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79</v>
      </c>
      <c r="BK174" s="191">
        <f>ROUND(I174*H174,2)</f>
        <v>0</v>
      </c>
      <c r="BL174" s="18" t="s">
        <v>146</v>
      </c>
      <c r="BM174" s="190" t="s">
        <v>720</v>
      </c>
    </row>
    <row r="175" spans="1:65" s="2" customFormat="1" ht="11.25">
      <c r="A175" s="35"/>
      <c r="B175" s="36"/>
      <c r="C175" s="37"/>
      <c r="D175" s="192" t="s">
        <v>148</v>
      </c>
      <c r="E175" s="37"/>
      <c r="F175" s="193" t="s">
        <v>438</v>
      </c>
      <c r="G175" s="37"/>
      <c r="H175" s="37"/>
      <c r="I175" s="194"/>
      <c r="J175" s="37"/>
      <c r="K175" s="37"/>
      <c r="L175" s="40"/>
      <c r="M175" s="195"/>
      <c r="N175" s="196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148</v>
      </c>
      <c r="AU175" s="18" t="s">
        <v>81</v>
      </c>
    </row>
    <row r="176" spans="1:65" s="14" customFormat="1" ht="11.25">
      <c r="B176" s="208"/>
      <c r="C176" s="209"/>
      <c r="D176" s="199" t="s">
        <v>150</v>
      </c>
      <c r="E176" s="210" t="s">
        <v>19</v>
      </c>
      <c r="F176" s="211" t="s">
        <v>721</v>
      </c>
      <c r="G176" s="209"/>
      <c r="H176" s="212">
        <v>60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150</v>
      </c>
      <c r="AU176" s="218" t="s">
        <v>81</v>
      </c>
      <c r="AV176" s="14" t="s">
        <v>81</v>
      </c>
      <c r="AW176" s="14" t="s">
        <v>33</v>
      </c>
      <c r="AX176" s="14" t="s">
        <v>72</v>
      </c>
      <c r="AY176" s="218" t="s">
        <v>139</v>
      </c>
    </row>
    <row r="177" spans="1:65" s="2" customFormat="1" ht="44.25" customHeight="1">
      <c r="A177" s="35"/>
      <c r="B177" s="36"/>
      <c r="C177" s="179" t="s">
        <v>307</v>
      </c>
      <c r="D177" s="179" t="s">
        <v>141</v>
      </c>
      <c r="E177" s="180" t="s">
        <v>440</v>
      </c>
      <c r="F177" s="181" t="s">
        <v>441</v>
      </c>
      <c r="G177" s="182" t="s">
        <v>144</v>
      </c>
      <c r="H177" s="183">
        <v>30</v>
      </c>
      <c r="I177" s="184"/>
      <c r="J177" s="185">
        <f>ROUND(I177*H177,2)</f>
        <v>0</v>
      </c>
      <c r="K177" s="181" t="s">
        <v>145</v>
      </c>
      <c r="L177" s="40"/>
      <c r="M177" s="186" t="s">
        <v>19</v>
      </c>
      <c r="N177" s="187" t="s">
        <v>43</v>
      </c>
      <c r="O177" s="65"/>
      <c r="P177" s="188">
        <f>O177*H177</f>
        <v>0</v>
      </c>
      <c r="Q177" s="188">
        <v>0.10373</v>
      </c>
      <c r="R177" s="188">
        <f>Q177*H177</f>
        <v>3.1118999999999999</v>
      </c>
      <c r="S177" s="188">
        <v>0</v>
      </c>
      <c r="T177" s="18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0" t="s">
        <v>146</v>
      </c>
      <c r="AT177" s="190" t="s">
        <v>141</v>
      </c>
      <c r="AU177" s="190" t="s">
        <v>81</v>
      </c>
      <c r="AY177" s="18" t="s">
        <v>139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8" t="s">
        <v>79</v>
      </c>
      <c r="BK177" s="191">
        <f>ROUND(I177*H177,2)</f>
        <v>0</v>
      </c>
      <c r="BL177" s="18" t="s">
        <v>146</v>
      </c>
      <c r="BM177" s="190" t="s">
        <v>722</v>
      </c>
    </row>
    <row r="178" spans="1:65" s="2" customFormat="1" ht="11.25">
      <c r="A178" s="35"/>
      <c r="B178" s="36"/>
      <c r="C178" s="37"/>
      <c r="D178" s="192" t="s">
        <v>148</v>
      </c>
      <c r="E178" s="37"/>
      <c r="F178" s="193" t="s">
        <v>443</v>
      </c>
      <c r="G178" s="37"/>
      <c r="H178" s="37"/>
      <c r="I178" s="194"/>
      <c r="J178" s="37"/>
      <c r="K178" s="37"/>
      <c r="L178" s="40"/>
      <c r="M178" s="195"/>
      <c r="N178" s="196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148</v>
      </c>
      <c r="AU178" s="18" t="s">
        <v>81</v>
      </c>
    </row>
    <row r="179" spans="1:65" s="2" customFormat="1" ht="44.25" customHeight="1">
      <c r="A179" s="35"/>
      <c r="B179" s="36"/>
      <c r="C179" s="179" t="s">
        <v>313</v>
      </c>
      <c r="D179" s="179" t="s">
        <v>141</v>
      </c>
      <c r="E179" s="180" t="s">
        <v>444</v>
      </c>
      <c r="F179" s="181" t="s">
        <v>445</v>
      </c>
      <c r="G179" s="182" t="s">
        <v>144</v>
      </c>
      <c r="H179" s="183">
        <v>30</v>
      </c>
      <c r="I179" s="184"/>
      <c r="J179" s="185">
        <f>ROUND(I179*H179,2)</f>
        <v>0</v>
      </c>
      <c r="K179" s="181" t="s">
        <v>145</v>
      </c>
      <c r="L179" s="40"/>
      <c r="M179" s="186" t="s">
        <v>19</v>
      </c>
      <c r="N179" s="187" t="s">
        <v>43</v>
      </c>
      <c r="O179" s="65"/>
      <c r="P179" s="188">
        <f>O179*H179</f>
        <v>0</v>
      </c>
      <c r="Q179" s="188">
        <v>0.15559000000000001</v>
      </c>
      <c r="R179" s="188">
        <f>Q179*H179</f>
        <v>4.6677</v>
      </c>
      <c r="S179" s="188">
        <v>0</v>
      </c>
      <c r="T179" s="18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0" t="s">
        <v>146</v>
      </c>
      <c r="AT179" s="190" t="s">
        <v>141</v>
      </c>
      <c r="AU179" s="190" t="s">
        <v>81</v>
      </c>
      <c r="AY179" s="18" t="s">
        <v>139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8" t="s">
        <v>79</v>
      </c>
      <c r="BK179" s="191">
        <f>ROUND(I179*H179,2)</f>
        <v>0</v>
      </c>
      <c r="BL179" s="18" t="s">
        <v>146</v>
      </c>
      <c r="BM179" s="190" t="s">
        <v>723</v>
      </c>
    </row>
    <row r="180" spans="1:65" s="2" customFormat="1" ht="11.25">
      <c r="A180" s="35"/>
      <c r="B180" s="36"/>
      <c r="C180" s="37"/>
      <c r="D180" s="192" t="s">
        <v>148</v>
      </c>
      <c r="E180" s="37"/>
      <c r="F180" s="193" t="s">
        <v>447</v>
      </c>
      <c r="G180" s="37"/>
      <c r="H180" s="37"/>
      <c r="I180" s="194"/>
      <c r="J180" s="37"/>
      <c r="K180" s="37"/>
      <c r="L180" s="40"/>
      <c r="M180" s="195"/>
      <c r="N180" s="196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148</v>
      </c>
      <c r="AU180" s="18" t="s">
        <v>81</v>
      </c>
    </row>
    <row r="181" spans="1:65" s="12" customFormat="1" ht="22.9" customHeight="1">
      <c r="B181" s="163"/>
      <c r="C181" s="164"/>
      <c r="D181" s="165" t="s">
        <v>71</v>
      </c>
      <c r="E181" s="177" t="s">
        <v>601</v>
      </c>
      <c r="F181" s="177" t="s">
        <v>602</v>
      </c>
      <c r="G181" s="164"/>
      <c r="H181" s="164"/>
      <c r="I181" s="167"/>
      <c r="J181" s="178">
        <f>BK181</f>
        <v>0</v>
      </c>
      <c r="K181" s="164"/>
      <c r="L181" s="169"/>
      <c r="M181" s="170"/>
      <c r="N181" s="171"/>
      <c r="O181" s="171"/>
      <c r="P181" s="172">
        <f>SUM(P182:P184)</f>
        <v>0</v>
      </c>
      <c r="Q181" s="171"/>
      <c r="R181" s="172">
        <f>SUM(R182:R184)</f>
        <v>0</v>
      </c>
      <c r="S181" s="171"/>
      <c r="T181" s="173">
        <f>SUM(T182:T184)</f>
        <v>16.096</v>
      </c>
      <c r="AR181" s="174" t="s">
        <v>79</v>
      </c>
      <c r="AT181" s="175" t="s">
        <v>71</v>
      </c>
      <c r="AU181" s="175" t="s">
        <v>79</v>
      </c>
      <c r="AY181" s="174" t="s">
        <v>139</v>
      </c>
      <c r="BK181" s="176">
        <f>SUM(BK182:BK184)</f>
        <v>0</v>
      </c>
    </row>
    <row r="182" spans="1:65" s="2" customFormat="1" ht="24.2" customHeight="1">
      <c r="A182" s="35"/>
      <c r="B182" s="36"/>
      <c r="C182" s="179" t="s">
        <v>322</v>
      </c>
      <c r="D182" s="179" t="s">
        <v>141</v>
      </c>
      <c r="E182" s="180" t="s">
        <v>724</v>
      </c>
      <c r="F182" s="181" t="s">
        <v>725</v>
      </c>
      <c r="G182" s="182" t="s">
        <v>231</v>
      </c>
      <c r="H182" s="183">
        <v>50.3</v>
      </c>
      <c r="I182" s="184"/>
      <c r="J182" s="185">
        <f>ROUND(I182*H182,2)</f>
        <v>0</v>
      </c>
      <c r="K182" s="181" t="s">
        <v>145</v>
      </c>
      <c r="L182" s="40"/>
      <c r="M182" s="186" t="s">
        <v>19</v>
      </c>
      <c r="N182" s="187" t="s">
        <v>43</v>
      </c>
      <c r="O182" s="65"/>
      <c r="P182" s="188">
        <f>O182*H182</f>
        <v>0</v>
      </c>
      <c r="Q182" s="188">
        <v>0</v>
      </c>
      <c r="R182" s="188">
        <f>Q182*H182</f>
        <v>0</v>
      </c>
      <c r="S182" s="188">
        <v>0.32</v>
      </c>
      <c r="T182" s="189">
        <f>S182*H182</f>
        <v>16.096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0" t="s">
        <v>146</v>
      </c>
      <c r="AT182" s="190" t="s">
        <v>141</v>
      </c>
      <c r="AU182" s="190" t="s">
        <v>81</v>
      </c>
      <c r="AY182" s="18" t="s">
        <v>139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8" t="s">
        <v>79</v>
      </c>
      <c r="BK182" s="191">
        <f>ROUND(I182*H182,2)</f>
        <v>0</v>
      </c>
      <c r="BL182" s="18" t="s">
        <v>146</v>
      </c>
      <c r="BM182" s="190" t="s">
        <v>726</v>
      </c>
    </row>
    <row r="183" spans="1:65" s="2" customFormat="1" ht="11.25">
      <c r="A183" s="35"/>
      <c r="B183" s="36"/>
      <c r="C183" s="37"/>
      <c r="D183" s="192" t="s">
        <v>148</v>
      </c>
      <c r="E183" s="37"/>
      <c r="F183" s="193" t="s">
        <v>727</v>
      </c>
      <c r="G183" s="37"/>
      <c r="H183" s="37"/>
      <c r="I183" s="194"/>
      <c r="J183" s="37"/>
      <c r="K183" s="37"/>
      <c r="L183" s="40"/>
      <c r="M183" s="195"/>
      <c r="N183" s="196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148</v>
      </c>
      <c r="AU183" s="18" t="s">
        <v>81</v>
      </c>
    </row>
    <row r="184" spans="1:65" s="14" customFormat="1" ht="11.25">
      <c r="B184" s="208"/>
      <c r="C184" s="209"/>
      <c r="D184" s="199" t="s">
        <v>150</v>
      </c>
      <c r="E184" s="210" t="s">
        <v>19</v>
      </c>
      <c r="F184" s="211" t="s">
        <v>728</v>
      </c>
      <c r="G184" s="209"/>
      <c r="H184" s="212">
        <v>50.3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150</v>
      </c>
      <c r="AU184" s="218" t="s">
        <v>81</v>
      </c>
      <c r="AV184" s="14" t="s">
        <v>81</v>
      </c>
      <c r="AW184" s="14" t="s">
        <v>33</v>
      </c>
      <c r="AX184" s="14" t="s">
        <v>72</v>
      </c>
      <c r="AY184" s="218" t="s">
        <v>139</v>
      </c>
    </row>
    <row r="185" spans="1:65" s="12" customFormat="1" ht="22.9" customHeight="1">
      <c r="B185" s="163"/>
      <c r="C185" s="164"/>
      <c r="D185" s="165" t="s">
        <v>71</v>
      </c>
      <c r="E185" s="177" t="s">
        <v>729</v>
      </c>
      <c r="F185" s="177" t="s">
        <v>730</v>
      </c>
      <c r="G185" s="164"/>
      <c r="H185" s="164"/>
      <c r="I185" s="167"/>
      <c r="J185" s="178">
        <f>BK185</f>
        <v>0</v>
      </c>
      <c r="K185" s="164"/>
      <c r="L185" s="169"/>
      <c r="M185" s="170"/>
      <c r="N185" s="171"/>
      <c r="O185" s="171"/>
      <c r="P185" s="172">
        <f>SUM(P186:P188)</f>
        <v>0</v>
      </c>
      <c r="Q185" s="171"/>
      <c r="R185" s="172">
        <f>SUM(R186:R188)</f>
        <v>0.498309</v>
      </c>
      <c r="S185" s="171"/>
      <c r="T185" s="173">
        <f>SUM(T186:T188)</f>
        <v>0</v>
      </c>
      <c r="AR185" s="174" t="s">
        <v>79</v>
      </c>
      <c r="AT185" s="175" t="s">
        <v>71</v>
      </c>
      <c r="AU185" s="175" t="s">
        <v>79</v>
      </c>
      <c r="AY185" s="174" t="s">
        <v>139</v>
      </c>
      <c r="BK185" s="176">
        <f>SUM(BK186:BK188)</f>
        <v>0</v>
      </c>
    </row>
    <row r="186" spans="1:65" s="2" customFormat="1" ht="33" customHeight="1">
      <c r="A186" s="35"/>
      <c r="B186" s="36"/>
      <c r="C186" s="179" t="s">
        <v>462</v>
      </c>
      <c r="D186" s="179" t="s">
        <v>141</v>
      </c>
      <c r="E186" s="180" t="s">
        <v>731</v>
      </c>
      <c r="F186" s="181" t="s">
        <v>732</v>
      </c>
      <c r="G186" s="182" t="s">
        <v>231</v>
      </c>
      <c r="H186" s="183">
        <v>50.3</v>
      </c>
      <c r="I186" s="184"/>
      <c r="J186" s="185">
        <f>ROUND(I186*H186,2)</f>
        <v>0</v>
      </c>
      <c r="K186" s="181" t="s">
        <v>145</v>
      </c>
      <c r="L186" s="40"/>
      <c r="M186" s="186" t="s">
        <v>19</v>
      </c>
      <c r="N186" s="187" t="s">
        <v>43</v>
      </c>
      <c r="O186" s="65"/>
      <c r="P186" s="188">
        <f>O186*H186</f>
        <v>0</v>
      </c>
      <c r="Q186" s="188">
        <v>3.0000000000000001E-5</v>
      </c>
      <c r="R186" s="188">
        <f>Q186*H186</f>
        <v>1.5089999999999999E-3</v>
      </c>
      <c r="S186" s="188">
        <v>0</v>
      </c>
      <c r="T186" s="18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0" t="s">
        <v>146</v>
      </c>
      <c r="AT186" s="190" t="s">
        <v>141</v>
      </c>
      <c r="AU186" s="190" t="s">
        <v>81</v>
      </c>
      <c r="AY186" s="18" t="s">
        <v>139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79</v>
      </c>
      <c r="BK186" s="191">
        <f>ROUND(I186*H186,2)</f>
        <v>0</v>
      </c>
      <c r="BL186" s="18" t="s">
        <v>146</v>
      </c>
      <c r="BM186" s="190" t="s">
        <v>733</v>
      </c>
    </row>
    <row r="187" spans="1:65" s="2" customFormat="1" ht="11.25">
      <c r="A187" s="35"/>
      <c r="B187" s="36"/>
      <c r="C187" s="37"/>
      <c r="D187" s="192" t="s">
        <v>148</v>
      </c>
      <c r="E187" s="37"/>
      <c r="F187" s="193" t="s">
        <v>734</v>
      </c>
      <c r="G187" s="37"/>
      <c r="H187" s="37"/>
      <c r="I187" s="194"/>
      <c r="J187" s="37"/>
      <c r="K187" s="37"/>
      <c r="L187" s="40"/>
      <c r="M187" s="195"/>
      <c r="N187" s="196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148</v>
      </c>
      <c r="AU187" s="18" t="s">
        <v>81</v>
      </c>
    </row>
    <row r="188" spans="1:65" s="2" customFormat="1" ht="24.2" customHeight="1">
      <c r="A188" s="35"/>
      <c r="B188" s="36"/>
      <c r="C188" s="223" t="s">
        <v>468</v>
      </c>
      <c r="D188" s="223" t="s">
        <v>369</v>
      </c>
      <c r="E188" s="224" t="s">
        <v>735</v>
      </c>
      <c r="F188" s="225" t="s">
        <v>736</v>
      </c>
      <c r="G188" s="226" t="s">
        <v>231</v>
      </c>
      <c r="H188" s="227">
        <v>54</v>
      </c>
      <c r="I188" s="228"/>
      <c r="J188" s="229">
        <f>ROUND(I188*H188,2)</f>
        <v>0</v>
      </c>
      <c r="K188" s="225" t="s">
        <v>145</v>
      </c>
      <c r="L188" s="230"/>
      <c r="M188" s="231" t="s">
        <v>19</v>
      </c>
      <c r="N188" s="232" t="s">
        <v>43</v>
      </c>
      <c r="O188" s="65"/>
      <c r="P188" s="188">
        <f>O188*H188</f>
        <v>0</v>
      </c>
      <c r="Q188" s="188">
        <v>9.1999999999999998E-3</v>
      </c>
      <c r="R188" s="188">
        <f>Q188*H188</f>
        <v>0.49680000000000002</v>
      </c>
      <c r="S188" s="188">
        <v>0</v>
      </c>
      <c r="T188" s="18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0" t="s">
        <v>192</v>
      </c>
      <c r="AT188" s="190" t="s">
        <v>369</v>
      </c>
      <c r="AU188" s="190" t="s">
        <v>81</v>
      </c>
      <c r="AY188" s="18" t="s">
        <v>139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8" t="s">
        <v>79</v>
      </c>
      <c r="BK188" s="191">
        <f>ROUND(I188*H188,2)</f>
        <v>0</v>
      </c>
      <c r="BL188" s="18" t="s">
        <v>146</v>
      </c>
      <c r="BM188" s="190" t="s">
        <v>737</v>
      </c>
    </row>
    <row r="189" spans="1:65" s="12" customFormat="1" ht="22.9" customHeight="1">
      <c r="B189" s="163"/>
      <c r="C189" s="164"/>
      <c r="D189" s="165" t="s">
        <v>71</v>
      </c>
      <c r="E189" s="177" t="s">
        <v>607</v>
      </c>
      <c r="F189" s="177" t="s">
        <v>608</v>
      </c>
      <c r="G189" s="164"/>
      <c r="H189" s="164"/>
      <c r="I189" s="167"/>
      <c r="J189" s="178">
        <f>BK189</f>
        <v>0</v>
      </c>
      <c r="K189" s="164"/>
      <c r="L189" s="169"/>
      <c r="M189" s="170"/>
      <c r="N189" s="171"/>
      <c r="O189" s="171"/>
      <c r="P189" s="172">
        <f>SUM(P190:P198)</f>
        <v>0</v>
      </c>
      <c r="Q189" s="171"/>
      <c r="R189" s="172">
        <f>SUM(R190:R198)</f>
        <v>28.592845459999999</v>
      </c>
      <c r="S189" s="171"/>
      <c r="T189" s="173">
        <f>SUM(T190:T198)</f>
        <v>0</v>
      </c>
      <c r="AR189" s="174" t="s">
        <v>79</v>
      </c>
      <c r="AT189" s="175" t="s">
        <v>71</v>
      </c>
      <c r="AU189" s="175" t="s">
        <v>79</v>
      </c>
      <c r="AY189" s="174" t="s">
        <v>139</v>
      </c>
      <c r="BK189" s="176">
        <f>SUM(BK190:BK198)</f>
        <v>0</v>
      </c>
    </row>
    <row r="190" spans="1:65" s="2" customFormat="1" ht="33" customHeight="1">
      <c r="A190" s="35"/>
      <c r="B190" s="36"/>
      <c r="C190" s="179" t="s">
        <v>477</v>
      </c>
      <c r="D190" s="179" t="s">
        <v>141</v>
      </c>
      <c r="E190" s="180" t="s">
        <v>738</v>
      </c>
      <c r="F190" s="181" t="s">
        <v>739</v>
      </c>
      <c r="G190" s="182" t="s">
        <v>174</v>
      </c>
      <c r="H190" s="183">
        <v>11.318</v>
      </c>
      <c r="I190" s="184"/>
      <c r="J190" s="185">
        <f>ROUND(I190*H190,2)</f>
        <v>0</v>
      </c>
      <c r="K190" s="181" t="s">
        <v>145</v>
      </c>
      <c r="L190" s="40"/>
      <c r="M190" s="186" t="s">
        <v>19</v>
      </c>
      <c r="N190" s="187" t="s">
        <v>43</v>
      </c>
      <c r="O190" s="65"/>
      <c r="P190" s="188">
        <f>O190*H190</f>
        <v>0</v>
      </c>
      <c r="Q190" s="188">
        <v>2.5018699999999998</v>
      </c>
      <c r="R190" s="188">
        <f>Q190*H190</f>
        <v>28.316164659999998</v>
      </c>
      <c r="S190" s="188">
        <v>0</v>
      </c>
      <c r="T190" s="18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0" t="s">
        <v>146</v>
      </c>
      <c r="AT190" s="190" t="s">
        <v>141</v>
      </c>
      <c r="AU190" s="190" t="s">
        <v>81</v>
      </c>
      <c r="AY190" s="18" t="s">
        <v>139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8" t="s">
        <v>79</v>
      </c>
      <c r="BK190" s="191">
        <f>ROUND(I190*H190,2)</f>
        <v>0</v>
      </c>
      <c r="BL190" s="18" t="s">
        <v>146</v>
      </c>
      <c r="BM190" s="190" t="s">
        <v>740</v>
      </c>
    </row>
    <row r="191" spans="1:65" s="2" customFormat="1" ht="11.25">
      <c r="A191" s="35"/>
      <c r="B191" s="36"/>
      <c r="C191" s="37"/>
      <c r="D191" s="192" t="s">
        <v>148</v>
      </c>
      <c r="E191" s="37"/>
      <c r="F191" s="193" t="s">
        <v>741</v>
      </c>
      <c r="G191" s="37"/>
      <c r="H191" s="37"/>
      <c r="I191" s="194"/>
      <c r="J191" s="37"/>
      <c r="K191" s="37"/>
      <c r="L191" s="40"/>
      <c r="M191" s="195"/>
      <c r="N191" s="196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148</v>
      </c>
      <c r="AU191" s="18" t="s">
        <v>81</v>
      </c>
    </row>
    <row r="192" spans="1:65" s="14" customFormat="1" ht="11.25">
      <c r="B192" s="208"/>
      <c r="C192" s="209"/>
      <c r="D192" s="199" t="s">
        <v>150</v>
      </c>
      <c r="E192" s="210" t="s">
        <v>19</v>
      </c>
      <c r="F192" s="211" t="s">
        <v>742</v>
      </c>
      <c r="G192" s="209"/>
      <c r="H192" s="212">
        <v>11.318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150</v>
      </c>
      <c r="AU192" s="218" t="s">
        <v>81</v>
      </c>
      <c r="AV192" s="14" t="s">
        <v>81</v>
      </c>
      <c r="AW192" s="14" t="s">
        <v>33</v>
      </c>
      <c r="AX192" s="14" t="s">
        <v>72</v>
      </c>
      <c r="AY192" s="218" t="s">
        <v>139</v>
      </c>
    </row>
    <row r="193" spans="1:65" s="2" customFormat="1" ht="24.2" customHeight="1">
      <c r="A193" s="35"/>
      <c r="B193" s="36"/>
      <c r="C193" s="179" t="s">
        <v>482</v>
      </c>
      <c r="D193" s="179" t="s">
        <v>141</v>
      </c>
      <c r="E193" s="180" t="s">
        <v>617</v>
      </c>
      <c r="F193" s="181" t="s">
        <v>618</v>
      </c>
      <c r="G193" s="182" t="s">
        <v>144</v>
      </c>
      <c r="H193" s="183">
        <v>60.148000000000003</v>
      </c>
      <c r="I193" s="184"/>
      <c r="J193" s="185">
        <f>ROUND(I193*H193,2)</f>
        <v>0</v>
      </c>
      <c r="K193" s="181" t="s">
        <v>145</v>
      </c>
      <c r="L193" s="40"/>
      <c r="M193" s="186" t="s">
        <v>19</v>
      </c>
      <c r="N193" s="187" t="s">
        <v>43</v>
      </c>
      <c r="O193" s="65"/>
      <c r="P193" s="188">
        <f>O193*H193</f>
        <v>0</v>
      </c>
      <c r="Q193" s="188">
        <v>4.5999999999999999E-3</v>
      </c>
      <c r="R193" s="188">
        <f>Q193*H193</f>
        <v>0.2766808</v>
      </c>
      <c r="S193" s="188">
        <v>0</v>
      </c>
      <c r="T193" s="18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0" t="s">
        <v>146</v>
      </c>
      <c r="AT193" s="190" t="s">
        <v>141</v>
      </c>
      <c r="AU193" s="190" t="s">
        <v>81</v>
      </c>
      <c r="AY193" s="18" t="s">
        <v>139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8" t="s">
        <v>79</v>
      </c>
      <c r="BK193" s="191">
        <f>ROUND(I193*H193,2)</f>
        <v>0</v>
      </c>
      <c r="BL193" s="18" t="s">
        <v>146</v>
      </c>
      <c r="BM193" s="190" t="s">
        <v>743</v>
      </c>
    </row>
    <row r="194" spans="1:65" s="2" customFormat="1" ht="11.25">
      <c r="A194" s="35"/>
      <c r="B194" s="36"/>
      <c r="C194" s="37"/>
      <c r="D194" s="192" t="s">
        <v>148</v>
      </c>
      <c r="E194" s="37"/>
      <c r="F194" s="193" t="s">
        <v>620</v>
      </c>
      <c r="G194" s="37"/>
      <c r="H194" s="37"/>
      <c r="I194" s="194"/>
      <c r="J194" s="37"/>
      <c r="K194" s="37"/>
      <c r="L194" s="40"/>
      <c r="M194" s="195"/>
      <c r="N194" s="196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148</v>
      </c>
      <c r="AU194" s="18" t="s">
        <v>81</v>
      </c>
    </row>
    <row r="195" spans="1:65" s="14" customFormat="1" ht="11.25">
      <c r="B195" s="208"/>
      <c r="C195" s="209"/>
      <c r="D195" s="199" t="s">
        <v>150</v>
      </c>
      <c r="E195" s="210" t="s">
        <v>19</v>
      </c>
      <c r="F195" s="211" t="s">
        <v>744</v>
      </c>
      <c r="G195" s="209"/>
      <c r="H195" s="212">
        <v>58.347999999999999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150</v>
      </c>
      <c r="AU195" s="218" t="s">
        <v>81</v>
      </c>
      <c r="AV195" s="14" t="s">
        <v>81</v>
      </c>
      <c r="AW195" s="14" t="s">
        <v>33</v>
      </c>
      <c r="AX195" s="14" t="s">
        <v>72</v>
      </c>
      <c r="AY195" s="218" t="s">
        <v>139</v>
      </c>
    </row>
    <row r="196" spans="1:65" s="14" customFormat="1" ht="11.25">
      <c r="B196" s="208"/>
      <c r="C196" s="209"/>
      <c r="D196" s="199" t="s">
        <v>150</v>
      </c>
      <c r="E196" s="210" t="s">
        <v>19</v>
      </c>
      <c r="F196" s="211" t="s">
        <v>745</v>
      </c>
      <c r="G196" s="209"/>
      <c r="H196" s="212">
        <v>1.8</v>
      </c>
      <c r="I196" s="213"/>
      <c r="J196" s="209"/>
      <c r="K196" s="209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150</v>
      </c>
      <c r="AU196" s="218" t="s">
        <v>81</v>
      </c>
      <c r="AV196" s="14" t="s">
        <v>81</v>
      </c>
      <c r="AW196" s="14" t="s">
        <v>33</v>
      </c>
      <c r="AX196" s="14" t="s">
        <v>72</v>
      </c>
      <c r="AY196" s="218" t="s">
        <v>139</v>
      </c>
    </row>
    <row r="197" spans="1:65" s="2" customFormat="1" ht="24.2" customHeight="1">
      <c r="A197" s="35"/>
      <c r="B197" s="36"/>
      <c r="C197" s="179" t="s">
        <v>488</v>
      </c>
      <c r="D197" s="179" t="s">
        <v>141</v>
      </c>
      <c r="E197" s="180" t="s">
        <v>625</v>
      </c>
      <c r="F197" s="181" t="s">
        <v>626</v>
      </c>
      <c r="G197" s="182" t="s">
        <v>144</v>
      </c>
      <c r="H197" s="183">
        <v>60.148000000000003</v>
      </c>
      <c r="I197" s="184"/>
      <c r="J197" s="185">
        <f>ROUND(I197*H197,2)</f>
        <v>0</v>
      </c>
      <c r="K197" s="181" t="s">
        <v>145</v>
      </c>
      <c r="L197" s="40"/>
      <c r="M197" s="186" t="s">
        <v>19</v>
      </c>
      <c r="N197" s="187" t="s">
        <v>43</v>
      </c>
      <c r="O197" s="65"/>
      <c r="P197" s="188">
        <f>O197*H197</f>
        <v>0</v>
      </c>
      <c r="Q197" s="188">
        <v>0</v>
      </c>
      <c r="R197" s="188">
        <f>Q197*H197</f>
        <v>0</v>
      </c>
      <c r="S197" s="188">
        <v>0</v>
      </c>
      <c r="T197" s="18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0" t="s">
        <v>146</v>
      </c>
      <c r="AT197" s="190" t="s">
        <v>141</v>
      </c>
      <c r="AU197" s="190" t="s">
        <v>81</v>
      </c>
      <c r="AY197" s="18" t="s">
        <v>139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8" t="s">
        <v>79</v>
      </c>
      <c r="BK197" s="191">
        <f>ROUND(I197*H197,2)</f>
        <v>0</v>
      </c>
      <c r="BL197" s="18" t="s">
        <v>146</v>
      </c>
      <c r="BM197" s="190" t="s">
        <v>746</v>
      </c>
    </row>
    <row r="198" spans="1:65" s="2" customFormat="1" ht="11.25">
      <c r="A198" s="35"/>
      <c r="B198" s="36"/>
      <c r="C198" s="37"/>
      <c r="D198" s="192" t="s">
        <v>148</v>
      </c>
      <c r="E198" s="37"/>
      <c r="F198" s="193" t="s">
        <v>628</v>
      </c>
      <c r="G198" s="37"/>
      <c r="H198" s="37"/>
      <c r="I198" s="194"/>
      <c r="J198" s="37"/>
      <c r="K198" s="37"/>
      <c r="L198" s="40"/>
      <c r="M198" s="195"/>
      <c r="N198" s="196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148</v>
      </c>
      <c r="AU198" s="18" t="s">
        <v>81</v>
      </c>
    </row>
    <row r="199" spans="1:65" s="12" customFormat="1" ht="22.9" customHeight="1">
      <c r="B199" s="163"/>
      <c r="C199" s="164"/>
      <c r="D199" s="165" t="s">
        <v>71</v>
      </c>
      <c r="E199" s="177" t="s">
        <v>199</v>
      </c>
      <c r="F199" s="177" t="s">
        <v>223</v>
      </c>
      <c r="G199" s="164"/>
      <c r="H199" s="164"/>
      <c r="I199" s="167"/>
      <c r="J199" s="178">
        <f>BK199</f>
        <v>0</v>
      </c>
      <c r="K199" s="164"/>
      <c r="L199" s="169"/>
      <c r="M199" s="170"/>
      <c r="N199" s="171"/>
      <c r="O199" s="171"/>
      <c r="P199" s="172">
        <f>SUM(P200:P206)</f>
        <v>0</v>
      </c>
      <c r="Q199" s="171"/>
      <c r="R199" s="172">
        <f>SUM(R200:R206)</f>
        <v>0</v>
      </c>
      <c r="S199" s="171"/>
      <c r="T199" s="173">
        <f>SUM(T200:T206)</f>
        <v>2.7692000000000001</v>
      </c>
      <c r="AR199" s="174" t="s">
        <v>79</v>
      </c>
      <c r="AT199" s="175" t="s">
        <v>71</v>
      </c>
      <c r="AU199" s="175" t="s">
        <v>79</v>
      </c>
      <c r="AY199" s="174" t="s">
        <v>139</v>
      </c>
      <c r="BK199" s="176">
        <f>SUM(BK200:BK206)</f>
        <v>0</v>
      </c>
    </row>
    <row r="200" spans="1:65" s="2" customFormat="1" ht="66.75" customHeight="1">
      <c r="A200" s="35"/>
      <c r="B200" s="36"/>
      <c r="C200" s="179" t="s">
        <v>493</v>
      </c>
      <c r="D200" s="179" t="s">
        <v>141</v>
      </c>
      <c r="E200" s="180" t="s">
        <v>747</v>
      </c>
      <c r="F200" s="181" t="s">
        <v>748</v>
      </c>
      <c r="G200" s="182" t="s">
        <v>231</v>
      </c>
      <c r="H200" s="183">
        <v>18.100000000000001</v>
      </c>
      <c r="I200" s="184"/>
      <c r="J200" s="185">
        <f>ROUND(I200*H200,2)</f>
        <v>0</v>
      </c>
      <c r="K200" s="181" t="s">
        <v>145</v>
      </c>
      <c r="L200" s="40"/>
      <c r="M200" s="186" t="s">
        <v>19</v>
      </c>
      <c r="N200" s="187" t="s">
        <v>43</v>
      </c>
      <c r="O200" s="65"/>
      <c r="P200" s="188">
        <f>O200*H200</f>
        <v>0</v>
      </c>
      <c r="Q200" s="188">
        <v>0</v>
      </c>
      <c r="R200" s="188">
        <f>Q200*H200</f>
        <v>0</v>
      </c>
      <c r="S200" s="188">
        <v>0.129</v>
      </c>
      <c r="T200" s="189">
        <f>S200*H200</f>
        <v>2.3349000000000002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0" t="s">
        <v>146</v>
      </c>
      <c r="AT200" s="190" t="s">
        <v>141</v>
      </c>
      <c r="AU200" s="190" t="s">
        <v>81</v>
      </c>
      <c r="AY200" s="18" t="s">
        <v>139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79</v>
      </c>
      <c r="BK200" s="191">
        <f>ROUND(I200*H200,2)</f>
        <v>0</v>
      </c>
      <c r="BL200" s="18" t="s">
        <v>146</v>
      </c>
      <c r="BM200" s="190" t="s">
        <v>749</v>
      </c>
    </row>
    <row r="201" spans="1:65" s="2" customFormat="1" ht="11.25">
      <c r="A201" s="35"/>
      <c r="B201" s="36"/>
      <c r="C201" s="37"/>
      <c r="D201" s="192" t="s">
        <v>148</v>
      </c>
      <c r="E201" s="37"/>
      <c r="F201" s="193" t="s">
        <v>750</v>
      </c>
      <c r="G201" s="37"/>
      <c r="H201" s="37"/>
      <c r="I201" s="194"/>
      <c r="J201" s="37"/>
      <c r="K201" s="37"/>
      <c r="L201" s="40"/>
      <c r="M201" s="195"/>
      <c r="N201" s="196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148</v>
      </c>
      <c r="AU201" s="18" t="s">
        <v>81</v>
      </c>
    </row>
    <row r="202" spans="1:65" s="2" customFormat="1" ht="62.65" customHeight="1">
      <c r="A202" s="35"/>
      <c r="B202" s="36"/>
      <c r="C202" s="179" t="s">
        <v>495</v>
      </c>
      <c r="D202" s="179" t="s">
        <v>141</v>
      </c>
      <c r="E202" s="180" t="s">
        <v>751</v>
      </c>
      <c r="F202" s="181" t="s">
        <v>752</v>
      </c>
      <c r="G202" s="182" t="s">
        <v>231</v>
      </c>
      <c r="H202" s="183">
        <v>10.1</v>
      </c>
      <c r="I202" s="184"/>
      <c r="J202" s="185">
        <f>ROUND(I202*H202,2)</f>
        <v>0</v>
      </c>
      <c r="K202" s="181" t="s">
        <v>145</v>
      </c>
      <c r="L202" s="40"/>
      <c r="M202" s="186" t="s">
        <v>19</v>
      </c>
      <c r="N202" s="187" t="s">
        <v>43</v>
      </c>
      <c r="O202" s="65"/>
      <c r="P202" s="188">
        <f>O202*H202</f>
        <v>0</v>
      </c>
      <c r="Q202" s="188">
        <v>0</v>
      </c>
      <c r="R202" s="188">
        <f>Q202*H202</f>
        <v>0</v>
      </c>
      <c r="S202" s="188">
        <v>4.2999999999999997E-2</v>
      </c>
      <c r="T202" s="189">
        <f>S202*H202</f>
        <v>0.43429999999999996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0" t="s">
        <v>146</v>
      </c>
      <c r="AT202" s="190" t="s">
        <v>141</v>
      </c>
      <c r="AU202" s="190" t="s">
        <v>81</v>
      </c>
      <c r="AY202" s="18" t="s">
        <v>139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79</v>
      </c>
      <c r="BK202" s="191">
        <f>ROUND(I202*H202,2)</f>
        <v>0</v>
      </c>
      <c r="BL202" s="18" t="s">
        <v>146</v>
      </c>
      <c r="BM202" s="190" t="s">
        <v>753</v>
      </c>
    </row>
    <row r="203" spans="1:65" s="2" customFormat="1" ht="11.25">
      <c r="A203" s="35"/>
      <c r="B203" s="36"/>
      <c r="C203" s="37"/>
      <c r="D203" s="192" t="s">
        <v>148</v>
      </c>
      <c r="E203" s="37"/>
      <c r="F203" s="193" t="s">
        <v>754</v>
      </c>
      <c r="G203" s="37"/>
      <c r="H203" s="37"/>
      <c r="I203" s="194"/>
      <c r="J203" s="37"/>
      <c r="K203" s="37"/>
      <c r="L203" s="40"/>
      <c r="M203" s="195"/>
      <c r="N203" s="196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148</v>
      </c>
      <c r="AU203" s="18" t="s">
        <v>81</v>
      </c>
    </row>
    <row r="204" spans="1:65" s="2" customFormat="1" ht="24.2" customHeight="1">
      <c r="A204" s="35"/>
      <c r="B204" s="36"/>
      <c r="C204" s="179" t="s">
        <v>500</v>
      </c>
      <c r="D204" s="179" t="s">
        <v>141</v>
      </c>
      <c r="E204" s="180" t="s">
        <v>755</v>
      </c>
      <c r="F204" s="181" t="s">
        <v>756</v>
      </c>
      <c r="G204" s="182" t="s">
        <v>636</v>
      </c>
      <c r="H204" s="183">
        <v>2</v>
      </c>
      <c r="I204" s="184"/>
      <c r="J204" s="185">
        <f>ROUND(I204*H204,2)</f>
        <v>0</v>
      </c>
      <c r="K204" s="181" t="s">
        <v>19</v>
      </c>
      <c r="L204" s="40"/>
      <c r="M204" s="186" t="s">
        <v>19</v>
      </c>
      <c r="N204" s="187" t="s">
        <v>43</v>
      </c>
      <c r="O204" s="65"/>
      <c r="P204" s="188">
        <f>O204*H204</f>
        <v>0</v>
      </c>
      <c r="Q204" s="188">
        <v>0</v>
      </c>
      <c r="R204" s="188">
        <f>Q204*H204</f>
        <v>0</v>
      </c>
      <c r="S204" s="188">
        <v>0</v>
      </c>
      <c r="T204" s="18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0" t="s">
        <v>146</v>
      </c>
      <c r="AT204" s="190" t="s">
        <v>141</v>
      </c>
      <c r="AU204" s="190" t="s">
        <v>81</v>
      </c>
      <c r="AY204" s="18" t="s">
        <v>139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8" t="s">
        <v>79</v>
      </c>
      <c r="BK204" s="191">
        <f>ROUND(I204*H204,2)</f>
        <v>0</v>
      </c>
      <c r="BL204" s="18" t="s">
        <v>146</v>
      </c>
      <c r="BM204" s="190" t="s">
        <v>757</v>
      </c>
    </row>
    <row r="205" spans="1:65" s="13" customFormat="1" ht="11.25">
      <c r="B205" s="197"/>
      <c r="C205" s="198"/>
      <c r="D205" s="199" t="s">
        <v>150</v>
      </c>
      <c r="E205" s="200" t="s">
        <v>19</v>
      </c>
      <c r="F205" s="201" t="s">
        <v>758</v>
      </c>
      <c r="G205" s="198"/>
      <c r="H205" s="200" t="s">
        <v>19</v>
      </c>
      <c r="I205" s="202"/>
      <c r="J205" s="198"/>
      <c r="K205" s="198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150</v>
      </c>
      <c r="AU205" s="207" t="s">
        <v>81</v>
      </c>
      <c r="AV205" s="13" t="s">
        <v>79</v>
      </c>
      <c r="AW205" s="13" t="s">
        <v>33</v>
      </c>
      <c r="AX205" s="13" t="s">
        <v>72</v>
      </c>
      <c r="AY205" s="207" t="s">
        <v>139</v>
      </c>
    </row>
    <row r="206" spans="1:65" s="14" customFormat="1" ht="11.25">
      <c r="B206" s="208"/>
      <c r="C206" s="209"/>
      <c r="D206" s="199" t="s">
        <v>150</v>
      </c>
      <c r="E206" s="210" t="s">
        <v>19</v>
      </c>
      <c r="F206" s="211" t="s">
        <v>81</v>
      </c>
      <c r="G206" s="209"/>
      <c r="H206" s="212">
        <v>2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150</v>
      </c>
      <c r="AU206" s="218" t="s">
        <v>81</v>
      </c>
      <c r="AV206" s="14" t="s">
        <v>81</v>
      </c>
      <c r="AW206" s="14" t="s">
        <v>33</v>
      </c>
      <c r="AX206" s="14" t="s">
        <v>72</v>
      </c>
      <c r="AY206" s="218" t="s">
        <v>139</v>
      </c>
    </row>
    <row r="207" spans="1:65" s="12" customFormat="1" ht="22.9" customHeight="1">
      <c r="B207" s="163"/>
      <c r="C207" s="164"/>
      <c r="D207" s="165" t="s">
        <v>71</v>
      </c>
      <c r="E207" s="177" t="s">
        <v>632</v>
      </c>
      <c r="F207" s="177" t="s">
        <v>633</v>
      </c>
      <c r="G207" s="164"/>
      <c r="H207" s="164"/>
      <c r="I207" s="167"/>
      <c r="J207" s="178">
        <f>BK207</f>
        <v>0</v>
      </c>
      <c r="K207" s="164"/>
      <c r="L207" s="169"/>
      <c r="M207" s="170"/>
      <c r="N207" s="171"/>
      <c r="O207" s="171"/>
      <c r="P207" s="172">
        <f>SUM(P208:P210)</f>
        <v>0</v>
      </c>
      <c r="Q207" s="171"/>
      <c r="R207" s="172">
        <f>SUM(R208:R210)</f>
        <v>56.045279999999998</v>
      </c>
      <c r="S207" s="171"/>
      <c r="T207" s="173">
        <f>SUM(T208:T210)</f>
        <v>0</v>
      </c>
      <c r="AR207" s="174" t="s">
        <v>79</v>
      </c>
      <c r="AT207" s="175" t="s">
        <v>71</v>
      </c>
      <c r="AU207" s="175" t="s">
        <v>79</v>
      </c>
      <c r="AY207" s="174" t="s">
        <v>139</v>
      </c>
      <c r="BK207" s="176">
        <f>SUM(BK208:BK210)</f>
        <v>0</v>
      </c>
    </row>
    <row r="208" spans="1:65" s="2" customFormat="1" ht="33" customHeight="1">
      <c r="A208" s="35"/>
      <c r="B208" s="36"/>
      <c r="C208" s="179" t="s">
        <v>502</v>
      </c>
      <c r="D208" s="179" t="s">
        <v>141</v>
      </c>
      <c r="E208" s="180" t="s">
        <v>759</v>
      </c>
      <c r="F208" s="181" t="s">
        <v>760</v>
      </c>
      <c r="G208" s="182" t="s">
        <v>636</v>
      </c>
      <c r="H208" s="183">
        <v>8</v>
      </c>
      <c r="I208" s="184"/>
      <c r="J208" s="185">
        <f>ROUND(I208*H208,2)</f>
        <v>0</v>
      </c>
      <c r="K208" s="181" t="s">
        <v>145</v>
      </c>
      <c r="L208" s="40"/>
      <c r="M208" s="186" t="s">
        <v>19</v>
      </c>
      <c r="N208" s="187" t="s">
        <v>43</v>
      </c>
      <c r="O208" s="65"/>
      <c r="P208" s="188">
        <f>O208*H208</f>
        <v>0</v>
      </c>
      <c r="Q208" s="188">
        <v>7.0056599999999998</v>
      </c>
      <c r="R208" s="188">
        <f>Q208*H208</f>
        <v>56.045279999999998</v>
      </c>
      <c r="S208" s="188">
        <v>0</v>
      </c>
      <c r="T208" s="18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0" t="s">
        <v>146</v>
      </c>
      <c r="AT208" s="190" t="s">
        <v>141</v>
      </c>
      <c r="AU208" s="190" t="s">
        <v>81</v>
      </c>
      <c r="AY208" s="18" t="s">
        <v>139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8" t="s">
        <v>79</v>
      </c>
      <c r="BK208" s="191">
        <f>ROUND(I208*H208,2)</f>
        <v>0</v>
      </c>
      <c r="BL208" s="18" t="s">
        <v>146</v>
      </c>
      <c r="BM208" s="190" t="s">
        <v>761</v>
      </c>
    </row>
    <row r="209" spans="1:65" s="2" customFormat="1" ht="11.25">
      <c r="A209" s="35"/>
      <c r="B209" s="36"/>
      <c r="C209" s="37"/>
      <c r="D209" s="192" t="s">
        <v>148</v>
      </c>
      <c r="E209" s="37"/>
      <c r="F209" s="193" t="s">
        <v>762</v>
      </c>
      <c r="G209" s="37"/>
      <c r="H209" s="37"/>
      <c r="I209" s="194"/>
      <c r="J209" s="37"/>
      <c r="K209" s="37"/>
      <c r="L209" s="40"/>
      <c r="M209" s="195"/>
      <c r="N209" s="196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148</v>
      </c>
      <c r="AU209" s="18" t="s">
        <v>81</v>
      </c>
    </row>
    <row r="210" spans="1:65" s="14" customFormat="1" ht="11.25">
      <c r="B210" s="208"/>
      <c r="C210" s="209"/>
      <c r="D210" s="199" t="s">
        <v>150</v>
      </c>
      <c r="E210" s="210" t="s">
        <v>19</v>
      </c>
      <c r="F210" s="211" t="s">
        <v>763</v>
      </c>
      <c r="G210" s="209"/>
      <c r="H210" s="212">
        <v>8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150</v>
      </c>
      <c r="AU210" s="218" t="s">
        <v>81</v>
      </c>
      <c r="AV210" s="14" t="s">
        <v>81</v>
      </c>
      <c r="AW210" s="14" t="s">
        <v>33</v>
      </c>
      <c r="AX210" s="14" t="s">
        <v>72</v>
      </c>
      <c r="AY210" s="218" t="s">
        <v>139</v>
      </c>
    </row>
    <row r="211" spans="1:65" s="12" customFormat="1" ht="22.9" customHeight="1">
      <c r="B211" s="163"/>
      <c r="C211" s="164"/>
      <c r="D211" s="165" t="s">
        <v>71</v>
      </c>
      <c r="E211" s="177" t="s">
        <v>281</v>
      </c>
      <c r="F211" s="177" t="s">
        <v>282</v>
      </c>
      <c r="G211" s="164"/>
      <c r="H211" s="164"/>
      <c r="I211" s="167"/>
      <c r="J211" s="178">
        <f>BK211</f>
        <v>0</v>
      </c>
      <c r="K211" s="164"/>
      <c r="L211" s="169"/>
      <c r="M211" s="170"/>
      <c r="N211" s="171"/>
      <c r="O211" s="171"/>
      <c r="P211" s="172">
        <f>SUM(P212:P225)</f>
        <v>0</v>
      </c>
      <c r="Q211" s="171"/>
      <c r="R211" s="172">
        <f>SUM(R212:R225)</f>
        <v>0</v>
      </c>
      <c r="S211" s="171"/>
      <c r="T211" s="173">
        <f>SUM(T212:T225)</f>
        <v>0</v>
      </c>
      <c r="AR211" s="174" t="s">
        <v>79</v>
      </c>
      <c r="AT211" s="175" t="s">
        <v>71</v>
      </c>
      <c r="AU211" s="175" t="s">
        <v>79</v>
      </c>
      <c r="AY211" s="174" t="s">
        <v>139</v>
      </c>
      <c r="BK211" s="176">
        <f>SUM(BK212:BK225)</f>
        <v>0</v>
      </c>
    </row>
    <row r="212" spans="1:65" s="2" customFormat="1" ht="33" customHeight="1">
      <c r="A212" s="35"/>
      <c r="B212" s="36"/>
      <c r="C212" s="179" t="s">
        <v>506</v>
      </c>
      <c r="D212" s="179" t="s">
        <v>141</v>
      </c>
      <c r="E212" s="180" t="s">
        <v>283</v>
      </c>
      <c r="F212" s="181" t="s">
        <v>284</v>
      </c>
      <c r="G212" s="182" t="s">
        <v>195</v>
      </c>
      <c r="H212" s="183">
        <v>70.477000000000004</v>
      </c>
      <c r="I212" s="184"/>
      <c r="J212" s="185">
        <f>ROUND(I212*H212,2)</f>
        <v>0</v>
      </c>
      <c r="K212" s="181" t="s">
        <v>145</v>
      </c>
      <c r="L212" s="40"/>
      <c r="M212" s="186" t="s">
        <v>19</v>
      </c>
      <c r="N212" s="187" t="s">
        <v>43</v>
      </c>
      <c r="O212" s="65"/>
      <c r="P212" s="188">
        <f>O212*H212</f>
        <v>0</v>
      </c>
      <c r="Q212" s="188">
        <v>0</v>
      </c>
      <c r="R212" s="188">
        <f>Q212*H212</f>
        <v>0</v>
      </c>
      <c r="S212" s="188">
        <v>0</v>
      </c>
      <c r="T212" s="18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0" t="s">
        <v>146</v>
      </c>
      <c r="AT212" s="190" t="s">
        <v>141</v>
      </c>
      <c r="AU212" s="190" t="s">
        <v>81</v>
      </c>
      <c r="AY212" s="18" t="s">
        <v>139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8" t="s">
        <v>79</v>
      </c>
      <c r="BK212" s="191">
        <f>ROUND(I212*H212,2)</f>
        <v>0</v>
      </c>
      <c r="BL212" s="18" t="s">
        <v>146</v>
      </c>
      <c r="BM212" s="190" t="s">
        <v>764</v>
      </c>
    </row>
    <row r="213" spans="1:65" s="2" customFormat="1" ht="11.25">
      <c r="A213" s="35"/>
      <c r="B213" s="36"/>
      <c r="C213" s="37"/>
      <c r="D213" s="192" t="s">
        <v>148</v>
      </c>
      <c r="E213" s="37"/>
      <c r="F213" s="193" t="s">
        <v>286</v>
      </c>
      <c r="G213" s="37"/>
      <c r="H213" s="37"/>
      <c r="I213" s="194"/>
      <c r="J213" s="37"/>
      <c r="K213" s="37"/>
      <c r="L213" s="40"/>
      <c r="M213" s="195"/>
      <c r="N213" s="196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148</v>
      </c>
      <c r="AU213" s="18" t="s">
        <v>81</v>
      </c>
    </row>
    <row r="214" spans="1:65" s="2" customFormat="1" ht="44.25" customHeight="1">
      <c r="A214" s="35"/>
      <c r="B214" s="36"/>
      <c r="C214" s="179" t="s">
        <v>510</v>
      </c>
      <c r="D214" s="179" t="s">
        <v>141</v>
      </c>
      <c r="E214" s="180" t="s">
        <v>296</v>
      </c>
      <c r="F214" s="181" t="s">
        <v>297</v>
      </c>
      <c r="G214" s="182" t="s">
        <v>195</v>
      </c>
      <c r="H214" s="183">
        <v>775.24699999999996</v>
      </c>
      <c r="I214" s="184"/>
      <c r="J214" s="185">
        <f>ROUND(I214*H214,2)</f>
        <v>0</v>
      </c>
      <c r="K214" s="181" t="s">
        <v>145</v>
      </c>
      <c r="L214" s="40"/>
      <c r="M214" s="186" t="s">
        <v>19</v>
      </c>
      <c r="N214" s="187" t="s">
        <v>43</v>
      </c>
      <c r="O214" s="65"/>
      <c r="P214" s="188">
        <f>O214*H214</f>
        <v>0</v>
      </c>
      <c r="Q214" s="188">
        <v>0</v>
      </c>
      <c r="R214" s="188">
        <f>Q214*H214</f>
        <v>0</v>
      </c>
      <c r="S214" s="188">
        <v>0</v>
      </c>
      <c r="T214" s="18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0" t="s">
        <v>146</v>
      </c>
      <c r="AT214" s="190" t="s">
        <v>141</v>
      </c>
      <c r="AU214" s="190" t="s">
        <v>81</v>
      </c>
      <c r="AY214" s="18" t="s">
        <v>139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8" t="s">
        <v>79</v>
      </c>
      <c r="BK214" s="191">
        <f>ROUND(I214*H214,2)</f>
        <v>0</v>
      </c>
      <c r="BL214" s="18" t="s">
        <v>146</v>
      </c>
      <c r="BM214" s="190" t="s">
        <v>765</v>
      </c>
    </row>
    <row r="215" spans="1:65" s="2" customFormat="1" ht="11.25">
      <c r="A215" s="35"/>
      <c r="B215" s="36"/>
      <c r="C215" s="37"/>
      <c r="D215" s="192" t="s">
        <v>148</v>
      </c>
      <c r="E215" s="37"/>
      <c r="F215" s="193" t="s">
        <v>299</v>
      </c>
      <c r="G215" s="37"/>
      <c r="H215" s="37"/>
      <c r="I215" s="194"/>
      <c r="J215" s="37"/>
      <c r="K215" s="37"/>
      <c r="L215" s="40"/>
      <c r="M215" s="195"/>
      <c r="N215" s="196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148</v>
      </c>
      <c r="AU215" s="18" t="s">
        <v>81</v>
      </c>
    </row>
    <row r="216" spans="1:65" s="14" customFormat="1" ht="11.25">
      <c r="B216" s="208"/>
      <c r="C216" s="209"/>
      <c r="D216" s="199" t="s">
        <v>150</v>
      </c>
      <c r="E216" s="210" t="s">
        <v>19</v>
      </c>
      <c r="F216" s="211" t="s">
        <v>766</v>
      </c>
      <c r="G216" s="209"/>
      <c r="H216" s="212">
        <v>70.477000000000004</v>
      </c>
      <c r="I216" s="213"/>
      <c r="J216" s="209"/>
      <c r="K216" s="209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150</v>
      </c>
      <c r="AU216" s="218" t="s">
        <v>81</v>
      </c>
      <c r="AV216" s="14" t="s">
        <v>81</v>
      </c>
      <c r="AW216" s="14" t="s">
        <v>33</v>
      </c>
      <c r="AX216" s="14" t="s">
        <v>72</v>
      </c>
      <c r="AY216" s="218" t="s">
        <v>139</v>
      </c>
    </row>
    <row r="217" spans="1:65" s="14" customFormat="1" ht="11.25">
      <c r="B217" s="208"/>
      <c r="C217" s="209"/>
      <c r="D217" s="199" t="s">
        <v>150</v>
      </c>
      <c r="E217" s="209"/>
      <c r="F217" s="211" t="s">
        <v>767</v>
      </c>
      <c r="G217" s="209"/>
      <c r="H217" s="212">
        <v>775.24699999999996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150</v>
      </c>
      <c r="AU217" s="218" t="s">
        <v>81</v>
      </c>
      <c r="AV217" s="14" t="s">
        <v>81</v>
      </c>
      <c r="AW217" s="14" t="s">
        <v>4</v>
      </c>
      <c r="AX217" s="14" t="s">
        <v>79</v>
      </c>
      <c r="AY217" s="218" t="s">
        <v>139</v>
      </c>
    </row>
    <row r="218" spans="1:65" s="2" customFormat="1" ht="44.25" customHeight="1">
      <c r="A218" s="35"/>
      <c r="B218" s="36"/>
      <c r="C218" s="179" t="s">
        <v>768</v>
      </c>
      <c r="D218" s="179" t="s">
        <v>141</v>
      </c>
      <c r="E218" s="180" t="s">
        <v>650</v>
      </c>
      <c r="F218" s="181" t="s">
        <v>651</v>
      </c>
      <c r="G218" s="182" t="s">
        <v>195</v>
      </c>
      <c r="H218" s="183">
        <v>16.096</v>
      </c>
      <c r="I218" s="184"/>
      <c r="J218" s="185">
        <f>ROUND(I218*H218,2)</f>
        <v>0</v>
      </c>
      <c r="K218" s="181" t="s">
        <v>145</v>
      </c>
      <c r="L218" s="40"/>
      <c r="M218" s="186" t="s">
        <v>19</v>
      </c>
      <c r="N218" s="187" t="s">
        <v>43</v>
      </c>
      <c r="O218" s="65"/>
      <c r="P218" s="188">
        <f>O218*H218</f>
        <v>0</v>
      </c>
      <c r="Q218" s="188">
        <v>0</v>
      </c>
      <c r="R218" s="188">
        <f>Q218*H218</f>
        <v>0</v>
      </c>
      <c r="S218" s="188">
        <v>0</v>
      </c>
      <c r="T218" s="18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0" t="s">
        <v>146</v>
      </c>
      <c r="AT218" s="190" t="s">
        <v>141</v>
      </c>
      <c r="AU218" s="190" t="s">
        <v>81</v>
      </c>
      <c r="AY218" s="18" t="s">
        <v>139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8" t="s">
        <v>79</v>
      </c>
      <c r="BK218" s="191">
        <f>ROUND(I218*H218,2)</f>
        <v>0</v>
      </c>
      <c r="BL218" s="18" t="s">
        <v>146</v>
      </c>
      <c r="BM218" s="190" t="s">
        <v>769</v>
      </c>
    </row>
    <row r="219" spans="1:65" s="2" customFormat="1" ht="11.25">
      <c r="A219" s="35"/>
      <c r="B219" s="36"/>
      <c r="C219" s="37"/>
      <c r="D219" s="192" t="s">
        <v>148</v>
      </c>
      <c r="E219" s="37"/>
      <c r="F219" s="193" t="s">
        <v>653</v>
      </c>
      <c r="G219" s="37"/>
      <c r="H219" s="37"/>
      <c r="I219" s="194"/>
      <c r="J219" s="37"/>
      <c r="K219" s="37"/>
      <c r="L219" s="40"/>
      <c r="M219" s="195"/>
      <c r="N219" s="196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148</v>
      </c>
      <c r="AU219" s="18" t="s">
        <v>81</v>
      </c>
    </row>
    <row r="220" spans="1:65" s="2" customFormat="1" ht="44.25" customHeight="1">
      <c r="A220" s="35"/>
      <c r="B220" s="36"/>
      <c r="C220" s="179" t="s">
        <v>770</v>
      </c>
      <c r="D220" s="179" t="s">
        <v>141</v>
      </c>
      <c r="E220" s="180" t="s">
        <v>308</v>
      </c>
      <c r="F220" s="181" t="s">
        <v>194</v>
      </c>
      <c r="G220" s="182" t="s">
        <v>195</v>
      </c>
      <c r="H220" s="183">
        <v>41.180999999999997</v>
      </c>
      <c r="I220" s="184"/>
      <c r="J220" s="185">
        <f>ROUND(I220*H220,2)</f>
        <v>0</v>
      </c>
      <c r="K220" s="181" t="s">
        <v>145</v>
      </c>
      <c r="L220" s="40"/>
      <c r="M220" s="186" t="s">
        <v>19</v>
      </c>
      <c r="N220" s="187" t="s">
        <v>43</v>
      </c>
      <c r="O220" s="65"/>
      <c r="P220" s="188">
        <f>O220*H220</f>
        <v>0</v>
      </c>
      <c r="Q220" s="188">
        <v>0</v>
      </c>
      <c r="R220" s="188">
        <f>Q220*H220</f>
        <v>0</v>
      </c>
      <c r="S220" s="188">
        <v>0</v>
      </c>
      <c r="T220" s="18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0" t="s">
        <v>146</v>
      </c>
      <c r="AT220" s="190" t="s">
        <v>141</v>
      </c>
      <c r="AU220" s="190" t="s">
        <v>81</v>
      </c>
      <c r="AY220" s="18" t="s">
        <v>139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8" t="s">
        <v>79</v>
      </c>
      <c r="BK220" s="191">
        <f>ROUND(I220*H220,2)</f>
        <v>0</v>
      </c>
      <c r="BL220" s="18" t="s">
        <v>146</v>
      </c>
      <c r="BM220" s="190" t="s">
        <v>771</v>
      </c>
    </row>
    <row r="221" spans="1:65" s="2" customFormat="1" ht="11.25">
      <c r="A221" s="35"/>
      <c r="B221" s="36"/>
      <c r="C221" s="37"/>
      <c r="D221" s="192" t="s">
        <v>148</v>
      </c>
      <c r="E221" s="37"/>
      <c r="F221" s="193" t="s">
        <v>310</v>
      </c>
      <c r="G221" s="37"/>
      <c r="H221" s="37"/>
      <c r="I221" s="194"/>
      <c r="J221" s="37"/>
      <c r="K221" s="37"/>
      <c r="L221" s="40"/>
      <c r="M221" s="195"/>
      <c r="N221" s="196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148</v>
      </c>
      <c r="AU221" s="18" t="s">
        <v>81</v>
      </c>
    </row>
    <row r="222" spans="1:65" s="14" customFormat="1" ht="11.25">
      <c r="B222" s="208"/>
      <c r="C222" s="209"/>
      <c r="D222" s="199" t="s">
        <v>150</v>
      </c>
      <c r="E222" s="210" t="s">
        <v>19</v>
      </c>
      <c r="F222" s="211" t="s">
        <v>772</v>
      </c>
      <c r="G222" s="209"/>
      <c r="H222" s="212">
        <v>38.411999999999999</v>
      </c>
      <c r="I222" s="213"/>
      <c r="J222" s="209"/>
      <c r="K222" s="209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150</v>
      </c>
      <c r="AU222" s="218" t="s">
        <v>81</v>
      </c>
      <c r="AV222" s="14" t="s">
        <v>81</v>
      </c>
      <c r="AW222" s="14" t="s">
        <v>33</v>
      </c>
      <c r="AX222" s="14" t="s">
        <v>72</v>
      </c>
      <c r="AY222" s="218" t="s">
        <v>139</v>
      </c>
    </row>
    <row r="223" spans="1:65" s="14" customFormat="1" ht="11.25">
      <c r="B223" s="208"/>
      <c r="C223" s="209"/>
      <c r="D223" s="199" t="s">
        <v>150</v>
      </c>
      <c r="E223" s="210" t="s">
        <v>19</v>
      </c>
      <c r="F223" s="211" t="s">
        <v>773</v>
      </c>
      <c r="G223" s="209"/>
      <c r="H223" s="212">
        <v>2.7690000000000001</v>
      </c>
      <c r="I223" s="213"/>
      <c r="J223" s="209"/>
      <c r="K223" s="209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150</v>
      </c>
      <c r="AU223" s="218" t="s">
        <v>81</v>
      </c>
      <c r="AV223" s="14" t="s">
        <v>81</v>
      </c>
      <c r="AW223" s="14" t="s">
        <v>33</v>
      </c>
      <c r="AX223" s="14" t="s">
        <v>72</v>
      </c>
      <c r="AY223" s="218" t="s">
        <v>139</v>
      </c>
    </row>
    <row r="224" spans="1:65" s="2" customFormat="1" ht="44.25" customHeight="1">
      <c r="A224" s="35"/>
      <c r="B224" s="36"/>
      <c r="C224" s="179" t="s">
        <v>774</v>
      </c>
      <c r="D224" s="179" t="s">
        <v>141</v>
      </c>
      <c r="E224" s="180" t="s">
        <v>314</v>
      </c>
      <c r="F224" s="181" t="s">
        <v>315</v>
      </c>
      <c r="G224" s="182" t="s">
        <v>195</v>
      </c>
      <c r="H224" s="183">
        <v>13.2</v>
      </c>
      <c r="I224" s="184"/>
      <c r="J224" s="185">
        <f>ROUND(I224*H224,2)</f>
        <v>0</v>
      </c>
      <c r="K224" s="181" t="s">
        <v>145</v>
      </c>
      <c r="L224" s="40"/>
      <c r="M224" s="186" t="s">
        <v>19</v>
      </c>
      <c r="N224" s="187" t="s">
        <v>43</v>
      </c>
      <c r="O224" s="65"/>
      <c r="P224" s="188">
        <f>O224*H224</f>
        <v>0</v>
      </c>
      <c r="Q224" s="188">
        <v>0</v>
      </c>
      <c r="R224" s="188">
        <f>Q224*H224</f>
        <v>0</v>
      </c>
      <c r="S224" s="188">
        <v>0</v>
      </c>
      <c r="T224" s="189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0" t="s">
        <v>146</v>
      </c>
      <c r="AT224" s="190" t="s">
        <v>141</v>
      </c>
      <c r="AU224" s="190" t="s">
        <v>81</v>
      </c>
      <c r="AY224" s="18" t="s">
        <v>139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8" t="s">
        <v>79</v>
      </c>
      <c r="BK224" s="191">
        <f>ROUND(I224*H224,2)</f>
        <v>0</v>
      </c>
      <c r="BL224" s="18" t="s">
        <v>146</v>
      </c>
      <c r="BM224" s="190" t="s">
        <v>775</v>
      </c>
    </row>
    <row r="225" spans="1:65" s="2" customFormat="1" ht="11.25">
      <c r="A225" s="35"/>
      <c r="B225" s="36"/>
      <c r="C225" s="37"/>
      <c r="D225" s="192" t="s">
        <v>148</v>
      </c>
      <c r="E225" s="37"/>
      <c r="F225" s="193" t="s">
        <v>317</v>
      </c>
      <c r="G225" s="37"/>
      <c r="H225" s="37"/>
      <c r="I225" s="194"/>
      <c r="J225" s="37"/>
      <c r="K225" s="37"/>
      <c r="L225" s="40"/>
      <c r="M225" s="195"/>
      <c r="N225" s="196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148</v>
      </c>
      <c r="AU225" s="18" t="s">
        <v>81</v>
      </c>
    </row>
    <row r="226" spans="1:65" s="12" customFormat="1" ht="22.9" customHeight="1">
      <c r="B226" s="163"/>
      <c r="C226" s="164"/>
      <c r="D226" s="165" t="s">
        <v>71</v>
      </c>
      <c r="E226" s="177" t="s">
        <v>320</v>
      </c>
      <c r="F226" s="177" t="s">
        <v>321</v>
      </c>
      <c r="G226" s="164"/>
      <c r="H226" s="164"/>
      <c r="I226" s="167"/>
      <c r="J226" s="178">
        <f>BK226</f>
        <v>0</v>
      </c>
      <c r="K226" s="164"/>
      <c r="L226" s="169"/>
      <c r="M226" s="170"/>
      <c r="N226" s="171"/>
      <c r="O226" s="171"/>
      <c r="P226" s="172">
        <f>SUM(P227:P228)</f>
        <v>0</v>
      </c>
      <c r="Q226" s="171"/>
      <c r="R226" s="172">
        <f>SUM(R227:R228)</f>
        <v>0</v>
      </c>
      <c r="S226" s="171"/>
      <c r="T226" s="173">
        <f>SUM(T227:T228)</f>
        <v>0</v>
      </c>
      <c r="AR226" s="174" t="s">
        <v>79</v>
      </c>
      <c r="AT226" s="175" t="s">
        <v>71</v>
      </c>
      <c r="AU226" s="175" t="s">
        <v>79</v>
      </c>
      <c r="AY226" s="174" t="s">
        <v>139</v>
      </c>
      <c r="BK226" s="176">
        <f>SUM(BK227:BK228)</f>
        <v>0</v>
      </c>
    </row>
    <row r="227" spans="1:65" s="2" customFormat="1" ht="44.25" customHeight="1">
      <c r="A227" s="35"/>
      <c r="B227" s="36"/>
      <c r="C227" s="179" t="s">
        <v>776</v>
      </c>
      <c r="D227" s="179" t="s">
        <v>141</v>
      </c>
      <c r="E227" s="180" t="s">
        <v>323</v>
      </c>
      <c r="F227" s="181" t="s">
        <v>324</v>
      </c>
      <c r="G227" s="182" t="s">
        <v>195</v>
      </c>
      <c r="H227" s="183">
        <v>214.375</v>
      </c>
      <c r="I227" s="184"/>
      <c r="J227" s="185">
        <f>ROUND(I227*H227,2)</f>
        <v>0</v>
      </c>
      <c r="K227" s="181" t="s">
        <v>145</v>
      </c>
      <c r="L227" s="40"/>
      <c r="M227" s="186" t="s">
        <v>19</v>
      </c>
      <c r="N227" s="187" t="s">
        <v>43</v>
      </c>
      <c r="O227" s="65"/>
      <c r="P227" s="188">
        <f>O227*H227</f>
        <v>0</v>
      </c>
      <c r="Q227" s="188">
        <v>0</v>
      </c>
      <c r="R227" s="188">
        <f>Q227*H227</f>
        <v>0</v>
      </c>
      <c r="S227" s="188">
        <v>0</v>
      </c>
      <c r="T227" s="18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0" t="s">
        <v>146</v>
      </c>
      <c r="AT227" s="190" t="s">
        <v>141</v>
      </c>
      <c r="AU227" s="190" t="s">
        <v>81</v>
      </c>
      <c r="AY227" s="18" t="s">
        <v>139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8" t="s">
        <v>79</v>
      </c>
      <c r="BK227" s="191">
        <f>ROUND(I227*H227,2)</f>
        <v>0</v>
      </c>
      <c r="BL227" s="18" t="s">
        <v>146</v>
      </c>
      <c r="BM227" s="190" t="s">
        <v>777</v>
      </c>
    </row>
    <row r="228" spans="1:65" s="2" customFormat="1" ht="11.25">
      <c r="A228" s="35"/>
      <c r="B228" s="36"/>
      <c r="C228" s="37"/>
      <c r="D228" s="192" t="s">
        <v>148</v>
      </c>
      <c r="E228" s="37"/>
      <c r="F228" s="193" t="s">
        <v>326</v>
      </c>
      <c r="G228" s="37"/>
      <c r="H228" s="37"/>
      <c r="I228" s="194"/>
      <c r="J228" s="37"/>
      <c r="K228" s="37"/>
      <c r="L228" s="40"/>
      <c r="M228" s="219"/>
      <c r="N228" s="220"/>
      <c r="O228" s="221"/>
      <c r="P228" s="221"/>
      <c r="Q228" s="221"/>
      <c r="R228" s="221"/>
      <c r="S228" s="221"/>
      <c r="T228" s="222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148</v>
      </c>
      <c r="AU228" s="18" t="s">
        <v>81</v>
      </c>
    </row>
    <row r="229" spans="1:65" s="2" customFormat="1" ht="6.95" customHeight="1">
      <c r="A229" s="35"/>
      <c r="B229" s="48"/>
      <c r="C229" s="49"/>
      <c r="D229" s="49"/>
      <c r="E229" s="49"/>
      <c r="F229" s="49"/>
      <c r="G229" s="49"/>
      <c r="H229" s="49"/>
      <c r="I229" s="49"/>
      <c r="J229" s="49"/>
      <c r="K229" s="49"/>
      <c r="L229" s="40"/>
      <c r="M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</row>
  </sheetData>
  <sheetProtection algorithmName="SHA-512" hashValue="lrKg1QKMtxXAkvfsvoy5qtEJURV3xIUFLv3lAfz6/G37TvW/tQgMctgJUZu/U1KOEC6tXWnuFGjy+JF8WNBJJg==" saltValue="sddqhpcYRgN0OI16xDNNEyMb1i0WSHSzkeNuCsUKEGpIBlzRiyG5LSeQxxDGDJlbRV1xezwG5OnybVE8vLCM2A==" spinCount="100000" sheet="1" objects="1" scenarios="1" formatColumns="0" formatRows="0" autoFilter="0"/>
  <autoFilter ref="C97:K228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hyperlinks>
    <hyperlink ref="F102" r:id="rId1"/>
    <hyperlink ref="F106" r:id="rId2"/>
    <hyperlink ref="F110" r:id="rId3"/>
    <hyperlink ref="F114" r:id="rId4"/>
    <hyperlink ref="F118" r:id="rId5"/>
    <hyperlink ref="F122" r:id="rId6"/>
    <hyperlink ref="F126" r:id="rId7"/>
    <hyperlink ref="F130" r:id="rId8"/>
    <hyperlink ref="F134" r:id="rId9"/>
    <hyperlink ref="F137" r:id="rId10"/>
    <hyperlink ref="F142" r:id="rId11"/>
    <hyperlink ref="F146" r:id="rId12"/>
    <hyperlink ref="F150" r:id="rId13"/>
    <hyperlink ref="F154" r:id="rId14"/>
    <hyperlink ref="F156" r:id="rId15"/>
    <hyperlink ref="F159" r:id="rId16"/>
    <hyperlink ref="F163" r:id="rId17"/>
    <hyperlink ref="F166" r:id="rId18"/>
    <hyperlink ref="F169" r:id="rId19"/>
    <hyperlink ref="F173" r:id="rId20"/>
    <hyperlink ref="F175" r:id="rId21"/>
    <hyperlink ref="F178" r:id="rId22"/>
    <hyperlink ref="F180" r:id="rId23"/>
    <hyperlink ref="F183" r:id="rId24"/>
    <hyperlink ref="F187" r:id="rId25"/>
    <hyperlink ref="F191" r:id="rId26"/>
    <hyperlink ref="F194" r:id="rId27"/>
    <hyperlink ref="F198" r:id="rId28"/>
    <hyperlink ref="F201" r:id="rId29"/>
    <hyperlink ref="F203" r:id="rId30"/>
    <hyperlink ref="F209" r:id="rId31"/>
    <hyperlink ref="F213" r:id="rId32"/>
    <hyperlink ref="F215" r:id="rId33"/>
    <hyperlink ref="F219" r:id="rId34"/>
    <hyperlink ref="F221" r:id="rId35"/>
    <hyperlink ref="F225" r:id="rId36"/>
    <hyperlink ref="F228" r:id="rId3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98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5" customHeight="1">
      <c r="B4" s="21"/>
      <c r="D4" s="111" t="s">
        <v>109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II230 Přeštice - x Kucíny</v>
      </c>
      <c r="F7" s="372"/>
      <c r="G7" s="372"/>
      <c r="H7" s="372"/>
      <c r="L7" s="21"/>
    </row>
    <row r="8" spans="1:46" s="1" customFormat="1" ht="12" customHeight="1">
      <c r="B8" s="21"/>
      <c r="D8" s="113" t="s">
        <v>110</v>
      </c>
      <c r="L8" s="21"/>
    </row>
    <row r="9" spans="1:46" s="2" customFormat="1" ht="16.5" customHeight="1">
      <c r="A9" s="35"/>
      <c r="B9" s="40"/>
      <c r="C9" s="35"/>
      <c r="D9" s="35"/>
      <c r="E9" s="371" t="s">
        <v>327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112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778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11. 2. 2024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35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38</v>
      </c>
      <c r="E32" s="35"/>
      <c r="F32" s="35"/>
      <c r="G32" s="35"/>
      <c r="H32" s="35"/>
      <c r="I32" s="35"/>
      <c r="J32" s="121">
        <f>ROUND(J90,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40</v>
      </c>
      <c r="G34" s="35"/>
      <c r="H34" s="35"/>
      <c r="I34" s="122" t="s">
        <v>39</v>
      </c>
      <c r="J34" s="122" t="s">
        <v>41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42</v>
      </c>
      <c r="E35" s="113" t="s">
        <v>43</v>
      </c>
      <c r="F35" s="124">
        <f>ROUND((SUM(BE90:BE117)),  2)</f>
        <v>0</v>
      </c>
      <c r="G35" s="35"/>
      <c r="H35" s="35"/>
      <c r="I35" s="125">
        <v>0.21</v>
      </c>
      <c r="J35" s="124">
        <f>ROUND(((SUM(BE90:BE117))*I35),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44</v>
      </c>
      <c r="F36" s="124">
        <f>ROUND((SUM(BF90:BF117)),  2)</f>
        <v>0</v>
      </c>
      <c r="G36" s="35"/>
      <c r="H36" s="35"/>
      <c r="I36" s="125">
        <v>0.12</v>
      </c>
      <c r="J36" s="124">
        <f>ROUND(((SUM(BF90:BF117))*I36),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ROUND((SUM(BG90:BG117)),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46</v>
      </c>
      <c r="F38" s="124">
        <f>ROUND((SUM(BH90:BH117)),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47</v>
      </c>
      <c r="F39" s="124">
        <f>ROUND((SUM(BI90:BI117)),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48</v>
      </c>
      <c r="E41" s="128"/>
      <c r="F41" s="128"/>
      <c r="G41" s="129" t="s">
        <v>49</v>
      </c>
      <c r="H41" s="130" t="s">
        <v>50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114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II230 Přeštice - x Kucíny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110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327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112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04 - Hospodářské sjezdy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11. 2. 2024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SÚS PK, p.o.</v>
      </c>
      <c r="G58" s="37"/>
      <c r="H58" s="37"/>
      <c r="I58" s="30" t="s">
        <v>31</v>
      </c>
      <c r="J58" s="33" t="str">
        <f>E23</f>
        <v>IK Plzeň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Václav Nový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115</v>
      </c>
      <c r="D61" s="138"/>
      <c r="E61" s="138"/>
      <c r="F61" s="138"/>
      <c r="G61" s="138"/>
      <c r="H61" s="138"/>
      <c r="I61" s="138"/>
      <c r="J61" s="139" t="s">
        <v>116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70</v>
      </c>
      <c r="D63" s="37"/>
      <c r="E63" s="37"/>
      <c r="F63" s="37"/>
      <c r="G63" s="37"/>
      <c r="H63" s="37"/>
      <c r="I63" s="37"/>
      <c r="J63" s="78">
        <f>J90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117</v>
      </c>
    </row>
    <row r="64" spans="1:47" s="9" customFormat="1" ht="24.95" customHeight="1">
      <c r="B64" s="141"/>
      <c r="C64" s="142"/>
      <c r="D64" s="143" t="s">
        <v>118</v>
      </c>
      <c r="E64" s="144"/>
      <c r="F64" s="144"/>
      <c r="G64" s="144"/>
      <c r="H64" s="144"/>
      <c r="I64" s="144"/>
      <c r="J64" s="145">
        <f>J91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119</v>
      </c>
      <c r="E65" s="149"/>
      <c r="F65" s="149"/>
      <c r="G65" s="149"/>
      <c r="H65" s="149"/>
      <c r="I65" s="149"/>
      <c r="J65" s="150">
        <f>J92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120</v>
      </c>
      <c r="E66" s="149"/>
      <c r="F66" s="149"/>
      <c r="G66" s="149"/>
      <c r="H66" s="149"/>
      <c r="I66" s="149"/>
      <c r="J66" s="150">
        <f>J99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122</v>
      </c>
      <c r="E67" s="149"/>
      <c r="F67" s="149"/>
      <c r="G67" s="149"/>
      <c r="H67" s="149"/>
      <c r="I67" s="149"/>
      <c r="J67" s="150">
        <f>J102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123</v>
      </c>
      <c r="E68" s="149"/>
      <c r="F68" s="149"/>
      <c r="G68" s="149"/>
      <c r="H68" s="149"/>
      <c r="I68" s="149"/>
      <c r="J68" s="150">
        <f>J115</f>
        <v>0</v>
      </c>
      <c r="K68" s="98"/>
      <c r="L68" s="151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4" t="s">
        <v>124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78" t="str">
        <f>E7</f>
        <v>II230 Přeštice - x Kucíny</v>
      </c>
      <c r="F78" s="379"/>
      <c r="G78" s="379"/>
      <c r="H78" s="379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1" customFormat="1" ht="12" customHeight="1">
      <c r="B79" s="22"/>
      <c r="C79" s="30" t="s">
        <v>110</v>
      </c>
      <c r="D79" s="23"/>
      <c r="E79" s="23"/>
      <c r="F79" s="23"/>
      <c r="G79" s="23"/>
      <c r="H79" s="23"/>
      <c r="I79" s="23"/>
      <c r="J79" s="23"/>
      <c r="K79" s="23"/>
      <c r="L79" s="21"/>
    </row>
    <row r="80" spans="1:31" s="2" customFormat="1" ht="16.5" customHeight="1">
      <c r="A80" s="35"/>
      <c r="B80" s="36"/>
      <c r="C80" s="37"/>
      <c r="D80" s="37"/>
      <c r="E80" s="378" t="s">
        <v>327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112</v>
      </c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>
      <c r="A82" s="35"/>
      <c r="B82" s="36"/>
      <c r="C82" s="37"/>
      <c r="D82" s="37"/>
      <c r="E82" s="332" t="str">
        <f>E11</f>
        <v>04 - Hospodářské sjezdy</v>
      </c>
      <c r="F82" s="380"/>
      <c r="G82" s="380"/>
      <c r="H82" s="380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21</v>
      </c>
      <c r="D84" s="37"/>
      <c r="E84" s="37"/>
      <c r="F84" s="28" t="str">
        <f>F14</f>
        <v xml:space="preserve"> </v>
      </c>
      <c r="G84" s="37"/>
      <c r="H84" s="37"/>
      <c r="I84" s="30" t="s">
        <v>23</v>
      </c>
      <c r="J84" s="60" t="str">
        <f>IF(J14="","",J14)</f>
        <v>11. 2. 2024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25</v>
      </c>
      <c r="D86" s="37"/>
      <c r="E86" s="37"/>
      <c r="F86" s="28" t="str">
        <f>E17</f>
        <v>SÚS PK, p.o.</v>
      </c>
      <c r="G86" s="37"/>
      <c r="H86" s="37"/>
      <c r="I86" s="30" t="s">
        <v>31</v>
      </c>
      <c r="J86" s="33" t="str">
        <f>E23</f>
        <v>IK Plzeň s.r.o.</v>
      </c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29</v>
      </c>
      <c r="D87" s="37"/>
      <c r="E87" s="37"/>
      <c r="F87" s="28" t="str">
        <f>IF(E20="","",E20)</f>
        <v>Vyplň údaj</v>
      </c>
      <c r="G87" s="37"/>
      <c r="H87" s="37"/>
      <c r="I87" s="30" t="s">
        <v>34</v>
      </c>
      <c r="J87" s="33" t="str">
        <f>E26</f>
        <v>Václav Nový</v>
      </c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52"/>
      <c r="B89" s="153"/>
      <c r="C89" s="154" t="s">
        <v>125</v>
      </c>
      <c r="D89" s="155" t="s">
        <v>57</v>
      </c>
      <c r="E89" s="155" t="s">
        <v>53</v>
      </c>
      <c r="F89" s="155" t="s">
        <v>54</v>
      </c>
      <c r="G89" s="155" t="s">
        <v>126</v>
      </c>
      <c r="H89" s="155" t="s">
        <v>127</v>
      </c>
      <c r="I89" s="155" t="s">
        <v>128</v>
      </c>
      <c r="J89" s="155" t="s">
        <v>116</v>
      </c>
      <c r="K89" s="156" t="s">
        <v>129</v>
      </c>
      <c r="L89" s="157"/>
      <c r="M89" s="69" t="s">
        <v>19</v>
      </c>
      <c r="N89" s="70" t="s">
        <v>42</v>
      </c>
      <c r="O89" s="70" t="s">
        <v>130</v>
      </c>
      <c r="P89" s="70" t="s">
        <v>131</v>
      </c>
      <c r="Q89" s="70" t="s">
        <v>132</v>
      </c>
      <c r="R89" s="70" t="s">
        <v>133</v>
      </c>
      <c r="S89" s="70" t="s">
        <v>134</v>
      </c>
      <c r="T89" s="71" t="s">
        <v>135</v>
      </c>
      <c r="U89" s="152"/>
      <c r="V89" s="152"/>
      <c r="W89" s="152"/>
      <c r="X89" s="152"/>
      <c r="Y89" s="152"/>
      <c r="Z89" s="152"/>
      <c r="AA89" s="152"/>
      <c r="AB89" s="152"/>
      <c r="AC89" s="152"/>
      <c r="AD89" s="152"/>
      <c r="AE89" s="152"/>
    </row>
    <row r="90" spans="1:65" s="2" customFormat="1" ht="22.9" customHeight="1">
      <c r="A90" s="35"/>
      <c r="B90" s="36"/>
      <c r="C90" s="76" t="s">
        <v>136</v>
      </c>
      <c r="D90" s="37"/>
      <c r="E90" s="37"/>
      <c r="F90" s="37"/>
      <c r="G90" s="37"/>
      <c r="H90" s="37"/>
      <c r="I90" s="37"/>
      <c r="J90" s="158">
        <f>BK90</f>
        <v>0</v>
      </c>
      <c r="K90" s="37"/>
      <c r="L90" s="40"/>
      <c r="M90" s="72"/>
      <c r="N90" s="159"/>
      <c r="O90" s="73"/>
      <c r="P90" s="160">
        <f>P91</f>
        <v>0</v>
      </c>
      <c r="Q90" s="73"/>
      <c r="R90" s="160">
        <f>R91</f>
        <v>25.391999999999996</v>
      </c>
      <c r="S90" s="73"/>
      <c r="T90" s="161">
        <f>T91</f>
        <v>16.192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71</v>
      </c>
      <c r="AU90" s="18" t="s">
        <v>117</v>
      </c>
      <c r="BK90" s="162">
        <f>BK91</f>
        <v>0</v>
      </c>
    </row>
    <row r="91" spans="1:65" s="12" customFormat="1" ht="25.9" customHeight="1">
      <c r="B91" s="163"/>
      <c r="C91" s="164"/>
      <c r="D91" s="165" t="s">
        <v>71</v>
      </c>
      <c r="E91" s="166" t="s">
        <v>137</v>
      </c>
      <c r="F91" s="166" t="s">
        <v>138</v>
      </c>
      <c r="G91" s="164"/>
      <c r="H91" s="164"/>
      <c r="I91" s="167"/>
      <c r="J91" s="168">
        <f>BK91</f>
        <v>0</v>
      </c>
      <c r="K91" s="164"/>
      <c r="L91" s="169"/>
      <c r="M91" s="170"/>
      <c r="N91" s="171"/>
      <c r="O91" s="171"/>
      <c r="P91" s="172">
        <f>P92+P99+P102+P115</f>
        <v>0</v>
      </c>
      <c r="Q91" s="171"/>
      <c r="R91" s="172">
        <f>R92+R99+R102+R115</f>
        <v>25.391999999999996</v>
      </c>
      <c r="S91" s="171"/>
      <c r="T91" s="173">
        <f>T92+T99+T102+T115</f>
        <v>16.192</v>
      </c>
      <c r="AR91" s="174" t="s">
        <v>79</v>
      </c>
      <c r="AT91" s="175" t="s">
        <v>71</v>
      </c>
      <c r="AU91" s="175" t="s">
        <v>72</v>
      </c>
      <c r="AY91" s="174" t="s">
        <v>139</v>
      </c>
      <c r="BK91" s="176">
        <f>BK92+BK99+BK102+BK115</f>
        <v>0</v>
      </c>
    </row>
    <row r="92" spans="1:65" s="12" customFormat="1" ht="22.9" customHeight="1">
      <c r="B92" s="163"/>
      <c r="C92" s="164"/>
      <c r="D92" s="165" t="s">
        <v>71</v>
      </c>
      <c r="E92" s="177" t="s">
        <v>79</v>
      </c>
      <c r="F92" s="177" t="s">
        <v>140</v>
      </c>
      <c r="G92" s="164"/>
      <c r="H92" s="164"/>
      <c r="I92" s="167"/>
      <c r="J92" s="178">
        <f>BK92</f>
        <v>0</v>
      </c>
      <c r="K92" s="164"/>
      <c r="L92" s="169"/>
      <c r="M92" s="170"/>
      <c r="N92" s="171"/>
      <c r="O92" s="171"/>
      <c r="P92" s="172">
        <f>SUM(P93:P98)</f>
        <v>0</v>
      </c>
      <c r="Q92" s="171"/>
      <c r="R92" s="172">
        <f>SUM(R93:R98)</f>
        <v>0</v>
      </c>
      <c r="S92" s="171"/>
      <c r="T92" s="173">
        <f>SUM(T93:T98)</f>
        <v>16.192</v>
      </c>
      <c r="AR92" s="174" t="s">
        <v>79</v>
      </c>
      <c r="AT92" s="175" t="s">
        <v>71</v>
      </c>
      <c r="AU92" s="175" t="s">
        <v>79</v>
      </c>
      <c r="AY92" s="174" t="s">
        <v>139</v>
      </c>
      <c r="BK92" s="176">
        <f>SUM(BK93:BK98)</f>
        <v>0</v>
      </c>
    </row>
    <row r="93" spans="1:65" s="2" customFormat="1" ht="66.75" customHeight="1">
      <c r="A93" s="35"/>
      <c r="B93" s="36"/>
      <c r="C93" s="179" t="s">
        <v>79</v>
      </c>
      <c r="D93" s="179" t="s">
        <v>141</v>
      </c>
      <c r="E93" s="180" t="s">
        <v>662</v>
      </c>
      <c r="F93" s="181" t="s">
        <v>663</v>
      </c>
      <c r="G93" s="182" t="s">
        <v>144</v>
      </c>
      <c r="H93" s="183">
        <v>36.799999999999997</v>
      </c>
      <c r="I93" s="184"/>
      <c r="J93" s="185">
        <f>ROUND(I93*H93,2)</f>
        <v>0</v>
      </c>
      <c r="K93" s="181" t="s">
        <v>145</v>
      </c>
      <c r="L93" s="40"/>
      <c r="M93" s="186" t="s">
        <v>19</v>
      </c>
      <c r="N93" s="187" t="s">
        <v>43</v>
      </c>
      <c r="O93" s="65"/>
      <c r="P93" s="188">
        <f>O93*H93</f>
        <v>0</v>
      </c>
      <c r="Q93" s="188">
        <v>0</v>
      </c>
      <c r="R93" s="188">
        <f>Q93*H93</f>
        <v>0</v>
      </c>
      <c r="S93" s="188">
        <v>0.44</v>
      </c>
      <c r="T93" s="189">
        <f>S93*H93</f>
        <v>16.192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0" t="s">
        <v>146</v>
      </c>
      <c r="AT93" s="190" t="s">
        <v>141</v>
      </c>
      <c r="AU93" s="190" t="s">
        <v>81</v>
      </c>
      <c r="AY93" s="18" t="s">
        <v>139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18" t="s">
        <v>79</v>
      </c>
      <c r="BK93" s="191">
        <f>ROUND(I93*H93,2)</f>
        <v>0</v>
      </c>
      <c r="BL93" s="18" t="s">
        <v>146</v>
      </c>
      <c r="BM93" s="190" t="s">
        <v>779</v>
      </c>
    </row>
    <row r="94" spans="1:65" s="2" customFormat="1" ht="11.25">
      <c r="A94" s="35"/>
      <c r="B94" s="36"/>
      <c r="C94" s="37"/>
      <c r="D94" s="192" t="s">
        <v>148</v>
      </c>
      <c r="E94" s="37"/>
      <c r="F94" s="193" t="s">
        <v>665</v>
      </c>
      <c r="G94" s="37"/>
      <c r="H94" s="37"/>
      <c r="I94" s="194"/>
      <c r="J94" s="37"/>
      <c r="K94" s="37"/>
      <c r="L94" s="40"/>
      <c r="M94" s="195"/>
      <c r="N94" s="196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148</v>
      </c>
      <c r="AU94" s="18" t="s">
        <v>81</v>
      </c>
    </row>
    <row r="95" spans="1:65" s="13" customFormat="1" ht="11.25">
      <c r="B95" s="197"/>
      <c r="C95" s="198"/>
      <c r="D95" s="199" t="s">
        <v>150</v>
      </c>
      <c r="E95" s="200" t="s">
        <v>19</v>
      </c>
      <c r="F95" s="201" t="s">
        <v>474</v>
      </c>
      <c r="G95" s="198"/>
      <c r="H95" s="200" t="s">
        <v>19</v>
      </c>
      <c r="I95" s="202"/>
      <c r="J95" s="198"/>
      <c r="K95" s="198"/>
      <c r="L95" s="203"/>
      <c r="M95" s="204"/>
      <c r="N95" s="205"/>
      <c r="O95" s="205"/>
      <c r="P95" s="205"/>
      <c r="Q95" s="205"/>
      <c r="R95" s="205"/>
      <c r="S95" s="205"/>
      <c r="T95" s="206"/>
      <c r="AT95" s="207" t="s">
        <v>150</v>
      </c>
      <c r="AU95" s="207" t="s">
        <v>81</v>
      </c>
      <c r="AV95" s="13" t="s">
        <v>79</v>
      </c>
      <c r="AW95" s="13" t="s">
        <v>33</v>
      </c>
      <c r="AX95" s="13" t="s">
        <v>72</v>
      </c>
      <c r="AY95" s="207" t="s">
        <v>139</v>
      </c>
    </row>
    <row r="96" spans="1:65" s="14" customFormat="1" ht="11.25">
      <c r="B96" s="208"/>
      <c r="C96" s="209"/>
      <c r="D96" s="199" t="s">
        <v>150</v>
      </c>
      <c r="E96" s="210" t="s">
        <v>19</v>
      </c>
      <c r="F96" s="211" t="s">
        <v>780</v>
      </c>
      <c r="G96" s="209"/>
      <c r="H96" s="212">
        <v>36.799999999999997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150</v>
      </c>
      <c r="AU96" s="218" t="s">
        <v>81</v>
      </c>
      <c r="AV96" s="14" t="s">
        <v>81</v>
      </c>
      <c r="AW96" s="14" t="s">
        <v>33</v>
      </c>
      <c r="AX96" s="14" t="s">
        <v>72</v>
      </c>
      <c r="AY96" s="218" t="s">
        <v>139</v>
      </c>
    </row>
    <row r="97" spans="1:65" s="2" customFormat="1" ht="33" customHeight="1">
      <c r="A97" s="35"/>
      <c r="B97" s="36"/>
      <c r="C97" s="179" t="s">
        <v>81</v>
      </c>
      <c r="D97" s="179" t="s">
        <v>141</v>
      </c>
      <c r="E97" s="180" t="s">
        <v>200</v>
      </c>
      <c r="F97" s="181" t="s">
        <v>201</v>
      </c>
      <c r="G97" s="182" t="s">
        <v>144</v>
      </c>
      <c r="H97" s="183">
        <v>36.799999999999997</v>
      </c>
      <c r="I97" s="184"/>
      <c r="J97" s="185">
        <f>ROUND(I97*H97,2)</f>
        <v>0</v>
      </c>
      <c r="K97" s="181" t="s">
        <v>145</v>
      </c>
      <c r="L97" s="40"/>
      <c r="M97" s="186" t="s">
        <v>19</v>
      </c>
      <c r="N97" s="187" t="s">
        <v>43</v>
      </c>
      <c r="O97" s="65"/>
      <c r="P97" s="188">
        <f>O97*H97</f>
        <v>0</v>
      </c>
      <c r="Q97" s="188">
        <v>0</v>
      </c>
      <c r="R97" s="188">
        <f>Q97*H97</f>
        <v>0</v>
      </c>
      <c r="S97" s="188">
        <v>0</v>
      </c>
      <c r="T97" s="189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0" t="s">
        <v>146</v>
      </c>
      <c r="AT97" s="190" t="s">
        <v>141</v>
      </c>
      <c r="AU97" s="190" t="s">
        <v>81</v>
      </c>
      <c r="AY97" s="18" t="s">
        <v>139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8" t="s">
        <v>79</v>
      </c>
      <c r="BK97" s="191">
        <f>ROUND(I97*H97,2)</f>
        <v>0</v>
      </c>
      <c r="BL97" s="18" t="s">
        <v>146</v>
      </c>
      <c r="BM97" s="190" t="s">
        <v>781</v>
      </c>
    </row>
    <row r="98" spans="1:65" s="2" customFormat="1" ht="11.25">
      <c r="A98" s="35"/>
      <c r="B98" s="36"/>
      <c r="C98" s="37"/>
      <c r="D98" s="192" t="s">
        <v>148</v>
      </c>
      <c r="E98" s="37"/>
      <c r="F98" s="193" t="s">
        <v>203</v>
      </c>
      <c r="G98" s="37"/>
      <c r="H98" s="37"/>
      <c r="I98" s="194"/>
      <c r="J98" s="37"/>
      <c r="K98" s="37"/>
      <c r="L98" s="40"/>
      <c r="M98" s="195"/>
      <c r="N98" s="196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148</v>
      </c>
      <c r="AU98" s="18" t="s">
        <v>81</v>
      </c>
    </row>
    <row r="99" spans="1:65" s="12" customFormat="1" ht="22.9" customHeight="1">
      <c r="B99" s="163"/>
      <c r="C99" s="164"/>
      <c r="D99" s="165" t="s">
        <v>71</v>
      </c>
      <c r="E99" s="177" t="s">
        <v>171</v>
      </c>
      <c r="F99" s="177" t="s">
        <v>204</v>
      </c>
      <c r="G99" s="164"/>
      <c r="H99" s="164"/>
      <c r="I99" s="167"/>
      <c r="J99" s="178">
        <f>BK99</f>
        <v>0</v>
      </c>
      <c r="K99" s="164"/>
      <c r="L99" s="169"/>
      <c r="M99" s="170"/>
      <c r="N99" s="171"/>
      <c r="O99" s="171"/>
      <c r="P99" s="172">
        <f>SUM(P100:P101)</f>
        <v>0</v>
      </c>
      <c r="Q99" s="171"/>
      <c r="R99" s="172">
        <f>SUM(R100:R101)</f>
        <v>25.391999999999996</v>
      </c>
      <c r="S99" s="171"/>
      <c r="T99" s="173">
        <f>SUM(T100:T101)</f>
        <v>0</v>
      </c>
      <c r="AR99" s="174" t="s">
        <v>79</v>
      </c>
      <c r="AT99" s="175" t="s">
        <v>71</v>
      </c>
      <c r="AU99" s="175" t="s">
        <v>79</v>
      </c>
      <c r="AY99" s="174" t="s">
        <v>139</v>
      </c>
      <c r="BK99" s="176">
        <f>SUM(BK100:BK101)</f>
        <v>0</v>
      </c>
    </row>
    <row r="100" spans="1:65" s="2" customFormat="1" ht="33" customHeight="1">
      <c r="A100" s="35"/>
      <c r="B100" s="36"/>
      <c r="C100" s="179" t="s">
        <v>163</v>
      </c>
      <c r="D100" s="179" t="s">
        <v>141</v>
      </c>
      <c r="E100" s="180" t="s">
        <v>713</v>
      </c>
      <c r="F100" s="181" t="s">
        <v>714</v>
      </c>
      <c r="G100" s="182" t="s">
        <v>144</v>
      </c>
      <c r="H100" s="183">
        <v>36.799999999999997</v>
      </c>
      <c r="I100" s="184"/>
      <c r="J100" s="185">
        <f>ROUND(I100*H100,2)</f>
        <v>0</v>
      </c>
      <c r="K100" s="181" t="s">
        <v>145</v>
      </c>
      <c r="L100" s="40"/>
      <c r="M100" s="186" t="s">
        <v>19</v>
      </c>
      <c r="N100" s="187" t="s">
        <v>43</v>
      </c>
      <c r="O100" s="65"/>
      <c r="P100" s="188">
        <f>O100*H100</f>
        <v>0</v>
      </c>
      <c r="Q100" s="188">
        <v>0.69</v>
      </c>
      <c r="R100" s="188">
        <f>Q100*H100</f>
        <v>25.391999999999996</v>
      </c>
      <c r="S100" s="188">
        <v>0</v>
      </c>
      <c r="T100" s="18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0" t="s">
        <v>146</v>
      </c>
      <c r="AT100" s="190" t="s">
        <v>141</v>
      </c>
      <c r="AU100" s="190" t="s">
        <v>81</v>
      </c>
      <c r="AY100" s="18" t="s">
        <v>139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8" t="s">
        <v>79</v>
      </c>
      <c r="BK100" s="191">
        <f>ROUND(I100*H100,2)</f>
        <v>0</v>
      </c>
      <c r="BL100" s="18" t="s">
        <v>146</v>
      </c>
      <c r="BM100" s="190" t="s">
        <v>782</v>
      </c>
    </row>
    <row r="101" spans="1:65" s="2" customFormat="1" ht="11.25">
      <c r="A101" s="35"/>
      <c r="B101" s="36"/>
      <c r="C101" s="37"/>
      <c r="D101" s="192" t="s">
        <v>148</v>
      </c>
      <c r="E101" s="37"/>
      <c r="F101" s="193" t="s">
        <v>716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148</v>
      </c>
      <c r="AU101" s="18" t="s">
        <v>81</v>
      </c>
    </row>
    <row r="102" spans="1:65" s="12" customFormat="1" ht="22.9" customHeight="1">
      <c r="B102" s="163"/>
      <c r="C102" s="164"/>
      <c r="D102" s="165" t="s">
        <v>71</v>
      </c>
      <c r="E102" s="177" t="s">
        <v>281</v>
      </c>
      <c r="F102" s="177" t="s">
        <v>282</v>
      </c>
      <c r="G102" s="164"/>
      <c r="H102" s="164"/>
      <c r="I102" s="167"/>
      <c r="J102" s="178">
        <f>BK102</f>
        <v>0</v>
      </c>
      <c r="K102" s="164"/>
      <c r="L102" s="169"/>
      <c r="M102" s="170"/>
      <c r="N102" s="171"/>
      <c r="O102" s="171"/>
      <c r="P102" s="172">
        <f>SUM(P103:P114)</f>
        <v>0</v>
      </c>
      <c r="Q102" s="171"/>
      <c r="R102" s="172">
        <f>SUM(R103:R114)</f>
        <v>0</v>
      </c>
      <c r="S102" s="171"/>
      <c r="T102" s="173">
        <f>SUM(T103:T114)</f>
        <v>0</v>
      </c>
      <c r="AR102" s="174" t="s">
        <v>79</v>
      </c>
      <c r="AT102" s="175" t="s">
        <v>71</v>
      </c>
      <c r="AU102" s="175" t="s">
        <v>79</v>
      </c>
      <c r="AY102" s="174" t="s">
        <v>139</v>
      </c>
      <c r="BK102" s="176">
        <f>SUM(BK103:BK114)</f>
        <v>0</v>
      </c>
    </row>
    <row r="103" spans="1:65" s="2" customFormat="1" ht="33" customHeight="1">
      <c r="A103" s="35"/>
      <c r="B103" s="36"/>
      <c r="C103" s="179" t="s">
        <v>146</v>
      </c>
      <c r="D103" s="179" t="s">
        <v>141</v>
      </c>
      <c r="E103" s="180" t="s">
        <v>283</v>
      </c>
      <c r="F103" s="181" t="s">
        <v>284</v>
      </c>
      <c r="G103" s="182" t="s">
        <v>195</v>
      </c>
      <c r="H103" s="183">
        <v>16.192</v>
      </c>
      <c r="I103" s="184"/>
      <c r="J103" s="185">
        <f>ROUND(I103*H103,2)</f>
        <v>0</v>
      </c>
      <c r="K103" s="181" t="s">
        <v>145</v>
      </c>
      <c r="L103" s="40"/>
      <c r="M103" s="186" t="s">
        <v>19</v>
      </c>
      <c r="N103" s="187" t="s">
        <v>43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146</v>
      </c>
      <c r="AT103" s="190" t="s">
        <v>141</v>
      </c>
      <c r="AU103" s="190" t="s">
        <v>81</v>
      </c>
      <c r="AY103" s="18" t="s">
        <v>139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79</v>
      </c>
      <c r="BK103" s="191">
        <f>ROUND(I103*H103,2)</f>
        <v>0</v>
      </c>
      <c r="BL103" s="18" t="s">
        <v>146</v>
      </c>
      <c r="BM103" s="190" t="s">
        <v>783</v>
      </c>
    </row>
    <row r="104" spans="1:65" s="2" customFormat="1" ht="11.25">
      <c r="A104" s="35"/>
      <c r="B104" s="36"/>
      <c r="C104" s="37"/>
      <c r="D104" s="192" t="s">
        <v>148</v>
      </c>
      <c r="E104" s="37"/>
      <c r="F104" s="193" t="s">
        <v>286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148</v>
      </c>
      <c r="AU104" s="18" t="s">
        <v>81</v>
      </c>
    </row>
    <row r="105" spans="1:65" s="13" customFormat="1" ht="11.25">
      <c r="B105" s="197"/>
      <c r="C105" s="198"/>
      <c r="D105" s="199" t="s">
        <v>150</v>
      </c>
      <c r="E105" s="200" t="s">
        <v>19</v>
      </c>
      <c r="F105" s="201" t="s">
        <v>655</v>
      </c>
      <c r="G105" s="198"/>
      <c r="H105" s="200" t="s">
        <v>19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150</v>
      </c>
      <c r="AU105" s="207" t="s">
        <v>81</v>
      </c>
      <c r="AV105" s="13" t="s">
        <v>79</v>
      </c>
      <c r="AW105" s="13" t="s">
        <v>33</v>
      </c>
      <c r="AX105" s="13" t="s">
        <v>72</v>
      </c>
      <c r="AY105" s="207" t="s">
        <v>139</v>
      </c>
    </row>
    <row r="106" spans="1:65" s="14" customFormat="1" ht="11.25">
      <c r="B106" s="208"/>
      <c r="C106" s="209"/>
      <c r="D106" s="199" t="s">
        <v>150</v>
      </c>
      <c r="E106" s="210" t="s">
        <v>19</v>
      </c>
      <c r="F106" s="211" t="s">
        <v>784</v>
      </c>
      <c r="G106" s="209"/>
      <c r="H106" s="212">
        <v>16.192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150</v>
      </c>
      <c r="AU106" s="218" t="s">
        <v>81</v>
      </c>
      <c r="AV106" s="14" t="s">
        <v>81</v>
      </c>
      <c r="AW106" s="14" t="s">
        <v>33</v>
      </c>
      <c r="AX106" s="14" t="s">
        <v>72</v>
      </c>
      <c r="AY106" s="218" t="s">
        <v>139</v>
      </c>
    </row>
    <row r="107" spans="1:65" s="2" customFormat="1" ht="44.25" customHeight="1">
      <c r="A107" s="35"/>
      <c r="B107" s="36"/>
      <c r="C107" s="179" t="s">
        <v>171</v>
      </c>
      <c r="D107" s="179" t="s">
        <v>141</v>
      </c>
      <c r="E107" s="180" t="s">
        <v>296</v>
      </c>
      <c r="F107" s="181" t="s">
        <v>297</v>
      </c>
      <c r="G107" s="182" t="s">
        <v>195</v>
      </c>
      <c r="H107" s="183">
        <v>178.11199999999999</v>
      </c>
      <c r="I107" s="184"/>
      <c r="J107" s="185">
        <f>ROUND(I107*H107,2)</f>
        <v>0</v>
      </c>
      <c r="K107" s="181" t="s">
        <v>145</v>
      </c>
      <c r="L107" s="40"/>
      <c r="M107" s="186" t="s">
        <v>19</v>
      </c>
      <c r="N107" s="187" t="s">
        <v>43</v>
      </c>
      <c r="O107" s="65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146</v>
      </c>
      <c r="AT107" s="190" t="s">
        <v>141</v>
      </c>
      <c r="AU107" s="190" t="s">
        <v>81</v>
      </c>
      <c r="AY107" s="18" t="s">
        <v>139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8" t="s">
        <v>79</v>
      </c>
      <c r="BK107" s="191">
        <f>ROUND(I107*H107,2)</f>
        <v>0</v>
      </c>
      <c r="BL107" s="18" t="s">
        <v>146</v>
      </c>
      <c r="BM107" s="190" t="s">
        <v>785</v>
      </c>
    </row>
    <row r="108" spans="1:65" s="2" customFormat="1" ht="11.25">
      <c r="A108" s="35"/>
      <c r="B108" s="36"/>
      <c r="C108" s="37"/>
      <c r="D108" s="192" t="s">
        <v>148</v>
      </c>
      <c r="E108" s="37"/>
      <c r="F108" s="193" t="s">
        <v>299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148</v>
      </c>
      <c r="AU108" s="18" t="s">
        <v>81</v>
      </c>
    </row>
    <row r="109" spans="1:65" s="14" customFormat="1" ht="11.25">
      <c r="B109" s="208"/>
      <c r="C109" s="209"/>
      <c r="D109" s="199" t="s">
        <v>150</v>
      </c>
      <c r="E109" s="210" t="s">
        <v>19</v>
      </c>
      <c r="F109" s="211" t="s">
        <v>784</v>
      </c>
      <c r="G109" s="209"/>
      <c r="H109" s="212">
        <v>16.192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150</v>
      </c>
      <c r="AU109" s="218" t="s">
        <v>81</v>
      </c>
      <c r="AV109" s="14" t="s">
        <v>81</v>
      </c>
      <c r="AW109" s="14" t="s">
        <v>33</v>
      </c>
      <c r="AX109" s="14" t="s">
        <v>72</v>
      </c>
      <c r="AY109" s="218" t="s">
        <v>139</v>
      </c>
    </row>
    <row r="110" spans="1:65" s="14" customFormat="1" ht="11.25">
      <c r="B110" s="208"/>
      <c r="C110" s="209"/>
      <c r="D110" s="199" t="s">
        <v>150</v>
      </c>
      <c r="E110" s="209"/>
      <c r="F110" s="211" t="s">
        <v>786</v>
      </c>
      <c r="G110" s="209"/>
      <c r="H110" s="212">
        <v>178.11199999999999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150</v>
      </c>
      <c r="AU110" s="218" t="s">
        <v>81</v>
      </c>
      <c r="AV110" s="14" t="s">
        <v>81</v>
      </c>
      <c r="AW110" s="14" t="s">
        <v>4</v>
      </c>
      <c r="AX110" s="14" t="s">
        <v>79</v>
      </c>
      <c r="AY110" s="218" t="s">
        <v>139</v>
      </c>
    </row>
    <row r="111" spans="1:65" s="2" customFormat="1" ht="44.25" customHeight="1">
      <c r="A111" s="35"/>
      <c r="B111" s="36"/>
      <c r="C111" s="179" t="s">
        <v>179</v>
      </c>
      <c r="D111" s="179" t="s">
        <v>141</v>
      </c>
      <c r="E111" s="180" t="s">
        <v>308</v>
      </c>
      <c r="F111" s="181" t="s">
        <v>194</v>
      </c>
      <c r="G111" s="182" t="s">
        <v>195</v>
      </c>
      <c r="H111" s="183">
        <v>16.192</v>
      </c>
      <c r="I111" s="184"/>
      <c r="J111" s="185">
        <f>ROUND(I111*H111,2)</f>
        <v>0</v>
      </c>
      <c r="K111" s="181" t="s">
        <v>145</v>
      </c>
      <c r="L111" s="40"/>
      <c r="M111" s="186" t="s">
        <v>19</v>
      </c>
      <c r="N111" s="187" t="s">
        <v>43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146</v>
      </c>
      <c r="AT111" s="190" t="s">
        <v>141</v>
      </c>
      <c r="AU111" s="190" t="s">
        <v>81</v>
      </c>
      <c r="AY111" s="18" t="s">
        <v>139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79</v>
      </c>
      <c r="BK111" s="191">
        <f>ROUND(I111*H111,2)</f>
        <v>0</v>
      </c>
      <c r="BL111" s="18" t="s">
        <v>146</v>
      </c>
      <c r="BM111" s="190" t="s">
        <v>787</v>
      </c>
    </row>
    <row r="112" spans="1:65" s="2" customFormat="1" ht="11.25">
      <c r="A112" s="35"/>
      <c r="B112" s="36"/>
      <c r="C112" s="37"/>
      <c r="D112" s="192" t="s">
        <v>148</v>
      </c>
      <c r="E112" s="37"/>
      <c r="F112" s="193" t="s">
        <v>310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148</v>
      </c>
      <c r="AU112" s="18" t="s">
        <v>81</v>
      </c>
    </row>
    <row r="113" spans="1:65" s="13" customFormat="1" ht="11.25">
      <c r="B113" s="197"/>
      <c r="C113" s="198"/>
      <c r="D113" s="199" t="s">
        <v>150</v>
      </c>
      <c r="E113" s="200" t="s">
        <v>19</v>
      </c>
      <c r="F113" s="201" t="s">
        <v>655</v>
      </c>
      <c r="G113" s="198"/>
      <c r="H113" s="200" t="s">
        <v>19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150</v>
      </c>
      <c r="AU113" s="207" t="s">
        <v>81</v>
      </c>
      <c r="AV113" s="13" t="s">
        <v>79</v>
      </c>
      <c r="AW113" s="13" t="s">
        <v>33</v>
      </c>
      <c r="AX113" s="13" t="s">
        <v>72</v>
      </c>
      <c r="AY113" s="207" t="s">
        <v>139</v>
      </c>
    </row>
    <row r="114" spans="1:65" s="14" customFormat="1" ht="11.25">
      <c r="B114" s="208"/>
      <c r="C114" s="209"/>
      <c r="D114" s="199" t="s">
        <v>150</v>
      </c>
      <c r="E114" s="210" t="s">
        <v>19</v>
      </c>
      <c r="F114" s="211" t="s">
        <v>784</v>
      </c>
      <c r="G114" s="209"/>
      <c r="H114" s="212">
        <v>16.192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150</v>
      </c>
      <c r="AU114" s="218" t="s">
        <v>81</v>
      </c>
      <c r="AV114" s="14" t="s">
        <v>81</v>
      </c>
      <c r="AW114" s="14" t="s">
        <v>33</v>
      </c>
      <c r="AX114" s="14" t="s">
        <v>72</v>
      </c>
      <c r="AY114" s="218" t="s">
        <v>139</v>
      </c>
    </row>
    <row r="115" spans="1:65" s="12" customFormat="1" ht="22.9" customHeight="1">
      <c r="B115" s="163"/>
      <c r="C115" s="164"/>
      <c r="D115" s="165" t="s">
        <v>71</v>
      </c>
      <c r="E115" s="177" t="s">
        <v>320</v>
      </c>
      <c r="F115" s="177" t="s">
        <v>321</v>
      </c>
      <c r="G115" s="164"/>
      <c r="H115" s="164"/>
      <c r="I115" s="167"/>
      <c r="J115" s="178">
        <f>BK115</f>
        <v>0</v>
      </c>
      <c r="K115" s="164"/>
      <c r="L115" s="169"/>
      <c r="M115" s="170"/>
      <c r="N115" s="171"/>
      <c r="O115" s="171"/>
      <c r="P115" s="172">
        <f>SUM(P116:P117)</f>
        <v>0</v>
      </c>
      <c r="Q115" s="171"/>
      <c r="R115" s="172">
        <f>SUM(R116:R117)</f>
        <v>0</v>
      </c>
      <c r="S115" s="171"/>
      <c r="T115" s="173">
        <f>SUM(T116:T117)</f>
        <v>0</v>
      </c>
      <c r="AR115" s="174" t="s">
        <v>79</v>
      </c>
      <c r="AT115" s="175" t="s">
        <v>71</v>
      </c>
      <c r="AU115" s="175" t="s">
        <v>79</v>
      </c>
      <c r="AY115" s="174" t="s">
        <v>139</v>
      </c>
      <c r="BK115" s="176">
        <f>SUM(BK116:BK117)</f>
        <v>0</v>
      </c>
    </row>
    <row r="116" spans="1:65" s="2" customFormat="1" ht="44.25" customHeight="1">
      <c r="A116" s="35"/>
      <c r="B116" s="36"/>
      <c r="C116" s="179" t="s">
        <v>186</v>
      </c>
      <c r="D116" s="179" t="s">
        <v>141</v>
      </c>
      <c r="E116" s="180" t="s">
        <v>323</v>
      </c>
      <c r="F116" s="181" t="s">
        <v>324</v>
      </c>
      <c r="G116" s="182" t="s">
        <v>195</v>
      </c>
      <c r="H116" s="183">
        <v>25.391999999999999</v>
      </c>
      <c r="I116" s="184"/>
      <c r="J116" s="185">
        <f>ROUND(I116*H116,2)</f>
        <v>0</v>
      </c>
      <c r="K116" s="181" t="s">
        <v>145</v>
      </c>
      <c r="L116" s="40"/>
      <c r="M116" s="186" t="s">
        <v>19</v>
      </c>
      <c r="N116" s="187" t="s">
        <v>43</v>
      </c>
      <c r="O116" s="65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0" t="s">
        <v>146</v>
      </c>
      <c r="AT116" s="190" t="s">
        <v>141</v>
      </c>
      <c r="AU116" s="190" t="s">
        <v>81</v>
      </c>
      <c r="AY116" s="18" t="s">
        <v>139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8" t="s">
        <v>79</v>
      </c>
      <c r="BK116" s="191">
        <f>ROUND(I116*H116,2)</f>
        <v>0</v>
      </c>
      <c r="BL116" s="18" t="s">
        <v>146</v>
      </c>
      <c r="BM116" s="190" t="s">
        <v>788</v>
      </c>
    </row>
    <row r="117" spans="1:65" s="2" customFormat="1" ht="11.25">
      <c r="A117" s="35"/>
      <c r="B117" s="36"/>
      <c r="C117" s="37"/>
      <c r="D117" s="192" t="s">
        <v>148</v>
      </c>
      <c r="E117" s="37"/>
      <c r="F117" s="193" t="s">
        <v>326</v>
      </c>
      <c r="G117" s="37"/>
      <c r="H117" s="37"/>
      <c r="I117" s="194"/>
      <c r="J117" s="37"/>
      <c r="K117" s="37"/>
      <c r="L117" s="40"/>
      <c r="M117" s="219"/>
      <c r="N117" s="220"/>
      <c r="O117" s="221"/>
      <c r="P117" s="221"/>
      <c r="Q117" s="221"/>
      <c r="R117" s="221"/>
      <c r="S117" s="221"/>
      <c r="T117" s="22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148</v>
      </c>
      <c r="AU117" s="18" t="s">
        <v>81</v>
      </c>
    </row>
    <row r="118" spans="1:65" s="2" customFormat="1" ht="6.95" customHeight="1">
      <c r="A118" s="35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0"/>
      <c r="M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</sheetData>
  <sheetProtection algorithmName="SHA-512" hashValue="3p5TY8tIeGf2RbogwAGhh3OxQIGdBu1Jju5Q56DoGeqD6oJAaP5s+Ewmz4/UKTJp5oPpcqJRpI6VApn2QCyz+Q==" saltValue="CdZflSLVPVI6KKzHuy90e50iigF3697bU1MVn3pEmrQiT/QseHfsxMuknCR1ujbCuEu8EjOCb+x17CEik6exLw==" spinCount="100000" sheet="1" objects="1" scenarios="1" formatColumns="0" formatRows="0" autoFilter="0"/>
  <autoFilter ref="C89:K117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/>
    <hyperlink ref="F98" r:id="rId2"/>
    <hyperlink ref="F101" r:id="rId3"/>
    <hyperlink ref="F104" r:id="rId4"/>
    <hyperlink ref="F108" r:id="rId5"/>
    <hyperlink ref="F112" r:id="rId6"/>
    <hyperlink ref="F117" r:id="rId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101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5" customHeight="1">
      <c r="B4" s="21"/>
      <c r="D4" s="111" t="s">
        <v>109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II230 Přeštice - x Kucíny</v>
      </c>
      <c r="F7" s="372"/>
      <c r="G7" s="372"/>
      <c r="H7" s="372"/>
      <c r="L7" s="21"/>
    </row>
    <row r="8" spans="1:46" s="1" customFormat="1" ht="12" customHeight="1">
      <c r="B8" s="21"/>
      <c r="D8" s="113" t="s">
        <v>110</v>
      </c>
      <c r="L8" s="21"/>
    </row>
    <row r="9" spans="1:46" s="2" customFormat="1" ht="16.5" customHeight="1">
      <c r="A9" s="35"/>
      <c r="B9" s="40"/>
      <c r="C9" s="35"/>
      <c r="D9" s="35"/>
      <c r="E9" s="371" t="s">
        <v>327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112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789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11. 2. 2024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35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38</v>
      </c>
      <c r="E32" s="35"/>
      <c r="F32" s="35"/>
      <c r="G32" s="35"/>
      <c r="H32" s="35"/>
      <c r="I32" s="35"/>
      <c r="J32" s="121">
        <f>ROUND(J89,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40</v>
      </c>
      <c r="G34" s="35"/>
      <c r="H34" s="35"/>
      <c r="I34" s="122" t="s">
        <v>39</v>
      </c>
      <c r="J34" s="122" t="s">
        <v>41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42</v>
      </c>
      <c r="E35" s="113" t="s">
        <v>43</v>
      </c>
      <c r="F35" s="124">
        <f>ROUND((SUM(BE89:BE144)),  2)</f>
        <v>0</v>
      </c>
      <c r="G35" s="35"/>
      <c r="H35" s="35"/>
      <c r="I35" s="125">
        <v>0.21</v>
      </c>
      <c r="J35" s="124">
        <f>ROUND(((SUM(BE89:BE144))*I35),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44</v>
      </c>
      <c r="F36" s="124">
        <f>ROUND((SUM(BF89:BF144)),  2)</f>
        <v>0</v>
      </c>
      <c r="G36" s="35"/>
      <c r="H36" s="35"/>
      <c r="I36" s="125">
        <v>0.12</v>
      </c>
      <c r="J36" s="124">
        <f>ROUND(((SUM(BF89:BF144))*I36),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ROUND((SUM(BG89:BG144)),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46</v>
      </c>
      <c r="F38" s="124">
        <f>ROUND((SUM(BH89:BH144)),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47</v>
      </c>
      <c r="F39" s="124">
        <f>ROUND((SUM(BI89:BI144)),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48</v>
      </c>
      <c r="E41" s="128"/>
      <c r="F41" s="128"/>
      <c r="G41" s="129" t="s">
        <v>49</v>
      </c>
      <c r="H41" s="130" t="s">
        <v>50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114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II230 Přeštice - x Kucíny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110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327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112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05 - Dopravní značení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11. 2. 2024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SÚS PK, p.o.</v>
      </c>
      <c r="G58" s="37"/>
      <c r="H58" s="37"/>
      <c r="I58" s="30" t="s">
        <v>31</v>
      </c>
      <c r="J58" s="33" t="str">
        <f>E23</f>
        <v>IK Plzeň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Václav Nový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115</v>
      </c>
      <c r="D61" s="138"/>
      <c r="E61" s="138"/>
      <c r="F61" s="138"/>
      <c r="G61" s="138"/>
      <c r="H61" s="138"/>
      <c r="I61" s="138"/>
      <c r="J61" s="139" t="s">
        <v>116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70</v>
      </c>
      <c r="D63" s="37"/>
      <c r="E63" s="37"/>
      <c r="F63" s="37"/>
      <c r="G63" s="37"/>
      <c r="H63" s="37"/>
      <c r="I63" s="37"/>
      <c r="J63" s="78">
        <f>J89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117</v>
      </c>
    </row>
    <row r="64" spans="1:47" s="9" customFormat="1" ht="24.95" customHeight="1">
      <c r="B64" s="141"/>
      <c r="C64" s="142"/>
      <c r="D64" s="143" t="s">
        <v>118</v>
      </c>
      <c r="E64" s="144"/>
      <c r="F64" s="144"/>
      <c r="G64" s="144"/>
      <c r="H64" s="144"/>
      <c r="I64" s="144"/>
      <c r="J64" s="145">
        <f>J90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516</v>
      </c>
      <c r="E65" s="149"/>
      <c r="F65" s="149"/>
      <c r="G65" s="149"/>
      <c r="H65" s="149"/>
      <c r="I65" s="149"/>
      <c r="J65" s="150">
        <f>J91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122</v>
      </c>
      <c r="E66" s="149"/>
      <c r="F66" s="149"/>
      <c r="G66" s="149"/>
      <c r="H66" s="149"/>
      <c r="I66" s="149"/>
      <c r="J66" s="150">
        <f>J133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123</v>
      </c>
      <c r="E67" s="149"/>
      <c r="F67" s="149"/>
      <c r="G67" s="149"/>
      <c r="H67" s="149"/>
      <c r="I67" s="149"/>
      <c r="J67" s="150">
        <f>J142</f>
        <v>0</v>
      </c>
      <c r="K67" s="98"/>
      <c r="L67" s="151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124</v>
      </c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78" t="str">
        <f>E7</f>
        <v>II230 Přeštice - x Kucíny</v>
      </c>
      <c r="F77" s="379"/>
      <c r="G77" s="379"/>
      <c r="H77" s="379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1" customFormat="1" ht="12" customHeight="1">
      <c r="B78" s="22"/>
      <c r="C78" s="30" t="s">
        <v>110</v>
      </c>
      <c r="D78" s="23"/>
      <c r="E78" s="23"/>
      <c r="F78" s="23"/>
      <c r="G78" s="23"/>
      <c r="H78" s="23"/>
      <c r="I78" s="23"/>
      <c r="J78" s="23"/>
      <c r="K78" s="23"/>
      <c r="L78" s="21"/>
    </row>
    <row r="79" spans="1:31" s="2" customFormat="1" ht="16.5" customHeight="1">
      <c r="A79" s="35"/>
      <c r="B79" s="36"/>
      <c r="C79" s="37"/>
      <c r="D79" s="37"/>
      <c r="E79" s="378" t="s">
        <v>327</v>
      </c>
      <c r="F79" s="380"/>
      <c r="G79" s="380"/>
      <c r="H79" s="380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112</v>
      </c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32" t="str">
        <f>E11</f>
        <v>05 - Dopravní značení</v>
      </c>
      <c r="F81" s="380"/>
      <c r="G81" s="380"/>
      <c r="H81" s="380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21</v>
      </c>
      <c r="D83" s="37"/>
      <c r="E83" s="37"/>
      <c r="F83" s="28" t="str">
        <f>F14</f>
        <v xml:space="preserve"> </v>
      </c>
      <c r="G83" s="37"/>
      <c r="H83" s="37"/>
      <c r="I83" s="30" t="s">
        <v>23</v>
      </c>
      <c r="J83" s="60" t="str">
        <f>IF(J14="","",J14)</f>
        <v>11. 2. 2024</v>
      </c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25</v>
      </c>
      <c r="D85" s="37"/>
      <c r="E85" s="37"/>
      <c r="F85" s="28" t="str">
        <f>E17</f>
        <v>SÚS PK, p.o.</v>
      </c>
      <c r="G85" s="37"/>
      <c r="H85" s="37"/>
      <c r="I85" s="30" t="s">
        <v>31</v>
      </c>
      <c r="J85" s="33" t="str">
        <f>E23</f>
        <v>IK Plzeň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29</v>
      </c>
      <c r="D86" s="37"/>
      <c r="E86" s="37"/>
      <c r="F86" s="28" t="str">
        <f>IF(E20="","",E20)</f>
        <v>Vyplň údaj</v>
      </c>
      <c r="G86" s="37"/>
      <c r="H86" s="37"/>
      <c r="I86" s="30" t="s">
        <v>34</v>
      </c>
      <c r="J86" s="33" t="str">
        <f>E26</f>
        <v>Václav Nový</v>
      </c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0.3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11" customFormat="1" ht="29.25" customHeight="1">
      <c r="A88" s="152"/>
      <c r="B88" s="153"/>
      <c r="C88" s="154" t="s">
        <v>125</v>
      </c>
      <c r="D88" s="155" t="s">
        <v>57</v>
      </c>
      <c r="E88" s="155" t="s">
        <v>53</v>
      </c>
      <c r="F88" s="155" t="s">
        <v>54</v>
      </c>
      <c r="G88" s="155" t="s">
        <v>126</v>
      </c>
      <c r="H88" s="155" t="s">
        <v>127</v>
      </c>
      <c r="I88" s="155" t="s">
        <v>128</v>
      </c>
      <c r="J88" s="155" t="s">
        <v>116</v>
      </c>
      <c r="K88" s="156" t="s">
        <v>129</v>
      </c>
      <c r="L88" s="157"/>
      <c r="M88" s="69" t="s">
        <v>19</v>
      </c>
      <c r="N88" s="70" t="s">
        <v>42</v>
      </c>
      <c r="O88" s="70" t="s">
        <v>130</v>
      </c>
      <c r="P88" s="70" t="s">
        <v>131</v>
      </c>
      <c r="Q88" s="70" t="s">
        <v>132</v>
      </c>
      <c r="R88" s="70" t="s">
        <v>133</v>
      </c>
      <c r="S88" s="70" t="s">
        <v>134</v>
      </c>
      <c r="T88" s="71" t="s">
        <v>135</v>
      </c>
      <c r="U88" s="152"/>
      <c r="V88" s="152"/>
      <c r="W88" s="152"/>
      <c r="X88" s="152"/>
      <c r="Y88" s="152"/>
      <c r="Z88" s="152"/>
      <c r="AA88" s="152"/>
      <c r="AB88" s="152"/>
      <c r="AC88" s="152"/>
      <c r="AD88" s="152"/>
      <c r="AE88" s="152"/>
    </row>
    <row r="89" spans="1:65" s="2" customFormat="1" ht="22.9" customHeight="1">
      <c r="A89" s="35"/>
      <c r="B89" s="36"/>
      <c r="C89" s="76" t="s">
        <v>136</v>
      </c>
      <c r="D89" s="37"/>
      <c r="E89" s="37"/>
      <c r="F89" s="37"/>
      <c r="G89" s="37"/>
      <c r="H89" s="37"/>
      <c r="I89" s="37"/>
      <c r="J89" s="158">
        <f>BK89</f>
        <v>0</v>
      </c>
      <c r="K89" s="37"/>
      <c r="L89" s="40"/>
      <c r="M89" s="72"/>
      <c r="N89" s="159"/>
      <c r="O89" s="73"/>
      <c r="P89" s="160">
        <f>P90</f>
        <v>0</v>
      </c>
      <c r="Q89" s="73"/>
      <c r="R89" s="160">
        <f>R90</f>
        <v>2.5528029999999995</v>
      </c>
      <c r="S89" s="73"/>
      <c r="T89" s="161">
        <f>T90</f>
        <v>23.994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71</v>
      </c>
      <c r="AU89" s="18" t="s">
        <v>117</v>
      </c>
      <c r="BK89" s="162">
        <f>BK90</f>
        <v>0</v>
      </c>
    </row>
    <row r="90" spans="1:65" s="12" customFormat="1" ht="25.9" customHeight="1">
      <c r="B90" s="163"/>
      <c r="C90" s="164"/>
      <c r="D90" s="165" t="s">
        <v>71</v>
      </c>
      <c r="E90" s="166" t="s">
        <v>137</v>
      </c>
      <c r="F90" s="166" t="s">
        <v>138</v>
      </c>
      <c r="G90" s="164"/>
      <c r="H90" s="164"/>
      <c r="I90" s="167"/>
      <c r="J90" s="168">
        <f>BK90</f>
        <v>0</v>
      </c>
      <c r="K90" s="164"/>
      <c r="L90" s="169"/>
      <c r="M90" s="170"/>
      <c r="N90" s="171"/>
      <c r="O90" s="171"/>
      <c r="P90" s="172">
        <f>P91+P133+P142</f>
        <v>0</v>
      </c>
      <c r="Q90" s="171"/>
      <c r="R90" s="172">
        <f>R91+R133+R142</f>
        <v>2.5528029999999995</v>
      </c>
      <c r="S90" s="171"/>
      <c r="T90" s="173">
        <f>T91+T133+T142</f>
        <v>23.994</v>
      </c>
      <c r="AR90" s="174" t="s">
        <v>79</v>
      </c>
      <c r="AT90" s="175" t="s">
        <v>71</v>
      </c>
      <c r="AU90" s="175" t="s">
        <v>72</v>
      </c>
      <c r="AY90" s="174" t="s">
        <v>139</v>
      </c>
      <c r="BK90" s="176">
        <f>BK91+BK133+BK142</f>
        <v>0</v>
      </c>
    </row>
    <row r="91" spans="1:65" s="12" customFormat="1" ht="22.9" customHeight="1">
      <c r="B91" s="163"/>
      <c r="C91" s="164"/>
      <c r="D91" s="165" t="s">
        <v>71</v>
      </c>
      <c r="E91" s="177" t="s">
        <v>632</v>
      </c>
      <c r="F91" s="177" t="s">
        <v>633</v>
      </c>
      <c r="G91" s="164"/>
      <c r="H91" s="164"/>
      <c r="I91" s="167"/>
      <c r="J91" s="178">
        <f>BK91</f>
        <v>0</v>
      </c>
      <c r="K91" s="164"/>
      <c r="L91" s="169"/>
      <c r="M91" s="170"/>
      <c r="N91" s="171"/>
      <c r="O91" s="171"/>
      <c r="P91" s="172">
        <f>SUM(P92:P132)</f>
        <v>0</v>
      </c>
      <c r="Q91" s="171"/>
      <c r="R91" s="172">
        <f>SUM(R92:R132)</f>
        <v>2.5528029999999995</v>
      </c>
      <c r="S91" s="171"/>
      <c r="T91" s="173">
        <f>SUM(T92:T132)</f>
        <v>23.994</v>
      </c>
      <c r="AR91" s="174" t="s">
        <v>79</v>
      </c>
      <c r="AT91" s="175" t="s">
        <v>71</v>
      </c>
      <c r="AU91" s="175" t="s">
        <v>79</v>
      </c>
      <c r="AY91" s="174" t="s">
        <v>139</v>
      </c>
      <c r="BK91" s="176">
        <f>SUM(BK92:BK132)</f>
        <v>0</v>
      </c>
    </row>
    <row r="92" spans="1:65" s="2" customFormat="1" ht="33" customHeight="1">
      <c r="A92" s="35"/>
      <c r="B92" s="36"/>
      <c r="C92" s="179" t="s">
        <v>79</v>
      </c>
      <c r="D92" s="179" t="s">
        <v>141</v>
      </c>
      <c r="E92" s="180" t="s">
        <v>790</v>
      </c>
      <c r="F92" s="181" t="s">
        <v>791</v>
      </c>
      <c r="G92" s="182" t="s">
        <v>636</v>
      </c>
      <c r="H92" s="183">
        <v>86</v>
      </c>
      <c r="I92" s="184"/>
      <c r="J92" s="185">
        <f>ROUND(I92*H92,2)</f>
        <v>0</v>
      </c>
      <c r="K92" s="181" t="s">
        <v>145</v>
      </c>
      <c r="L92" s="40"/>
      <c r="M92" s="186" t="s">
        <v>19</v>
      </c>
      <c r="N92" s="187" t="s">
        <v>43</v>
      </c>
      <c r="O92" s="65"/>
      <c r="P92" s="188">
        <f>O92*H92</f>
        <v>0</v>
      </c>
      <c r="Q92" s="188">
        <v>0</v>
      </c>
      <c r="R92" s="188">
        <f>Q92*H92</f>
        <v>0</v>
      </c>
      <c r="S92" s="188">
        <v>0</v>
      </c>
      <c r="T92" s="189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0" t="s">
        <v>146</v>
      </c>
      <c r="AT92" s="190" t="s">
        <v>141</v>
      </c>
      <c r="AU92" s="190" t="s">
        <v>81</v>
      </c>
      <c r="AY92" s="18" t="s">
        <v>139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18" t="s">
        <v>79</v>
      </c>
      <c r="BK92" s="191">
        <f>ROUND(I92*H92,2)</f>
        <v>0</v>
      </c>
      <c r="BL92" s="18" t="s">
        <v>146</v>
      </c>
      <c r="BM92" s="190" t="s">
        <v>792</v>
      </c>
    </row>
    <row r="93" spans="1:65" s="2" customFormat="1" ht="11.25">
      <c r="A93" s="35"/>
      <c r="B93" s="36"/>
      <c r="C93" s="37"/>
      <c r="D93" s="192" t="s">
        <v>148</v>
      </c>
      <c r="E93" s="37"/>
      <c r="F93" s="193" t="s">
        <v>793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148</v>
      </c>
      <c r="AU93" s="18" t="s">
        <v>81</v>
      </c>
    </row>
    <row r="94" spans="1:65" s="13" customFormat="1" ht="11.25">
      <c r="B94" s="197"/>
      <c r="C94" s="198"/>
      <c r="D94" s="199" t="s">
        <v>150</v>
      </c>
      <c r="E94" s="200" t="s">
        <v>19</v>
      </c>
      <c r="F94" s="201" t="s">
        <v>794</v>
      </c>
      <c r="G94" s="198"/>
      <c r="H94" s="200" t="s">
        <v>19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150</v>
      </c>
      <c r="AU94" s="207" t="s">
        <v>81</v>
      </c>
      <c r="AV94" s="13" t="s">
        <v>79</v>
      </c>
      <c r="AW94" s="13" t="s">
        <v>33</v>
      </c>
      <c r="AX94" s="13" t="s">
        <v>72</v>
      </c>
      <c r="AY94" s="207" t="s">
        <v>139</v>
      </c>
    </row>
    <row r="95" spans="1:65" s="14" customFormat="1" ht="11.25">
      <c r="B95" s="208"/>
      <c r="C95" s="209"/>
      <c r="D95" s="199" t="s">
        <v>150</v>
      </c>
      <c r="E95" s="210" t="s">
        <v>19</v>
      </c>
      <c r="F95" s="211" t="s">
        <v>795</v>
      </c>
      <c r="G95" s="209"/>
      <c r="H95" s="212">
        <v>74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150</v>
      </c>
      <c r="AU95" s="218" t="s">
        <v>81</v>
      </c>
      <c r="AV95" s="14" t="s">
        <v>81</v>
      </c>
      <c r="AW95" s="14" t="s">
        <v>33</v>
      </c>
      <c r="AX95" s="14" t="s">
        <v>72</v>
      </c>
      <c r="AY95" s="218" t="s">
        <v>139</v>
      </c>
    </row>
    <row r="96" spans="1:65" s="13" customFormat="1" ht="11.25">
      <c r="B96" s="197"/>
      <c r="C96" s="198"/>
      <c r="D96" s="199" t="s">
        <v>150</v>
      </c>
      <c r="E96" s="200" t="s">
        <v>19</v>
      </c>
      <c r="F96" s="201" t="s">
        <v>796</v>
      </c>
      <c r="G96" s="198"/>
      <c r="H96" s="200" t="s">
        <v>19</v>
      </c>
      <c r="I96" s="202"/>
      <c r="J96" s="198"/>
      <c r="K96" s="198"/>
      <c r="L96" s="203"/>
      <c r="M96" s="204"/>
      <c r="N96" s="205"/>
      <c r="O96" s="205"/>
      <c r="P96" s="205"/>
      <c r="Q96" s="205"/>
      <c r="R96" s="205"/>
      <c r="S96" s="205"/>
      <c r="T96" s="206"/>
      <c r="AT96" s="207" t="s">
        <v>150</v>
      </c>
      <c r="AU96" s="207" t="s">
        <v>81</v>
      </c>
      <c r="AV96" s="13" t="s">
        <v>79</v>
      </c>
      <c r="AW96" s="13" t="s">
        <v>33</v>
      </c>
      <c r="AX96" s="13" t="s">
        <v>72</v>
      </c>
      <c r="AY96" s="207" t="s">
        <v>139</v>
      </c>
    </row>
    <row r="97" spans="1:65" s="14" customFormat="1" ht="11.25">
      <c r="B97" s="208"/>
      <c r="C97" s="209"/>
      <c r="D97" s="199" t="s">
        <v>150</v>
      </c>
      <c r="E97" s="210" t="s">
        <v>19</v>
      </c>
      <c r="F97" s="211" t="s">
        <v>8</v>
      </c>
      <c r="G97" s="209"/>
      <c r="H97" s="212">
        <v>12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150</v>
      </c>
      <c r="AU97" s="218" t="s">
        <v>81</v>
      </c>
      <c r="AV97" s="14" t="s">
        <v>81</v>
      </c>
      <c r="AW97" s="14" t="s">
        <v>33</v>
      </c>
      <c r="AX97" s="14" t="s">
        <v>72</v>
      </c>
      <c r="AY97" s="218" t="s">
        <v>139</v>
      </c>
    </row>
    <row r="98" spans="1:65" s="2" customFormat="1" ht="16.5" customHeight="1">
      <c r="A98" s="35"/>
      <c r="B98" s="36"/>
      <c r="C98" s="223" t="s">
        <v>81</v>
      </c>
      <c r="D98" s="223" t="s">
        <v>369</v>
      </c>
      <c r="E98" s="224" t="s">
        <v>797</v>
      </c>
      <c r="F98" s="225" t="s">
        <v>798</v>
      </c>
      <c r="G98" s="226" t="s">
        <v>636</v>
      </c>
      <c r="H98" s="227">
        <v>86</v>
      </c>
      <c r="I98" s="228"/>
      <c r="J98" s="229">
        <f>ROUND(I98*H98,2)</f>
        <v>0</v>
      </c>
      <c r="K98" s="225" t="s">
        <v>145</v>
      </c>
      <c r="L98" s="230"/>
      <c r="M98" s="231" t="s">
        <v>19</v>
      </c>
      <c r="N98" s="232" t="s">
        <v>43</v>
      </c>
      <c r="O98" s="65"/>
      <c r="P98" s="188">
        <f>O98*H98</f>
        <v>0</v>
      </c>
      <c r="Q98" s="188">
        <v>2.0999999999999999E-3</v>
      </c>
      <c r="R98" s="188">
        <f>Q98*H98</f>
        <v>0.18059999999999998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192</v>
      </c>
      <c r="AT98" s="190" t="s">
        <v>369</v>
      </c>
      <c r="AU98" s="190" t="s">
        <v>81</v>
      </c>
      <c r="AY98" s="18" t="s">
        <v>139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79</v>
      </c>
      <c r="BK98" s="191">
        <f>ROUND(I98*H98,2)</f>
        <v>0</v>
      </c>
      <c r="BL98" s="18" t="s">
        <v>146</v>
      </c>
      <c r="BM98" s="190" t="s">
        <v>799</v>
      </c>
    </row>
    <row r="99" spans="1:65" s="2" customFormat="1" ht="24.2" customHeight="1">
      <c r="A99" s="35"/>
      <c r="B99" s="36"/>
      <c r="C99" s="179" t="s">
        <v>163</v>
      </c>
      <c r="D99" s="179" t="s">
        <v>141</v>
      </c>
      <c r="E99" s="180" t="s">
        <v>800</v>
      </c>
      <c r="F99" s="181" t="s">
        <v>801</v>
      </c>
      <c r="G99" s="182" t="s">
        <v>636</v>
      </c>
      <c r="H99" s="183">
        <v>20</v>
      </c>
      <c r="I99" s="184"/>
      <c r="J99" s="185">
        <f>ROUND(I99*H99,2)</f>
        <v>0</v>
      </c>
      <c r="K99" s="181" t="s">
        <v>145</v>
      </c>
      <c r="L99" s="40"/>
      <c r="M99" s="186" t="s">
        <v>19</v>
      </c>
      <c r="N99" s="187" t="s">
        <v>43</v>
      </c>
      <c r="O99" s="65"/>
      <c r="P99" s="188">
        <f>O99*H99</f>
        <v>0</v>
      </c>
      <c r="Q99" s="188">
        <v>3.6000000000000002E-4</v>
      </c>
      <c r="R99" s="188">
        <f>Q99*H99</f>
        <v>7.2000000000000007E-3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146</v>
      </c>
      <c r="AT99" s="190" t="s">
        <v>141</v>
      </c>
      <c r="AU99" s="190" t="s">
        <v>81</v>
      </c>
      <c r="AY99" s="18" t="s">
        <v>139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79</v>
      </c>
      <c r="BK99" s="191">
        <f>ROUND(I99*H99,2)</f>
        <v>0</v>
      </c>
      <c r="BL99" s="18" t="s">
        <v>146</v>
      </c>
      <c r="BM99" s="190" t="s">
        <v>802</v>
      </c>
    </row>
    <row r="100" spans="1:65" s="2" customFormat="1" ht="11.25">
      <c r="A100" s="35"/>
      <c r="B100" s="36"/>
      <c r="C100" s="37"/>
      <c r="D100" s="192" t="s">
        <v>148</v>
      </c>
      <c r="E100" s="37"/>
      <c r="F100" s="193" t="s">
        <v>803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148</v>
      </c>
      <c r="AU100" s="18" t="s">
        <v>81</v>
      </c>
    </row>
    <row r="101" spans="1:65" s="2" customFormat="1" ht="16.5" customHeight="1">
      <c r="A101" s="35"/>
      <c r="B101" s="36"/>
      <c r="C101" s="223" t="s">
        <v>146</v>
      </c>
      <c r="D101" s="223" t="s">
        <v>369</v>
      </c>
      <c r="E101" s="224" t="s">
        <v>804</v>
      </c>
      <c r="F101" s="225" t="s">
        <v>805</v>
      </c>
      <c r="G101" s="226" t="s">
        <v>636</v>
      </c>
      <c r="H101" s="227">
        <v>20</v>
      </c>
      <c r="I101" s="228"/>
      <c r="J101" s="229">
        <f>ROUND(I101*H101,2)</f>
        <v>0</v>
      </c>
      <c r="K101" s="225" t="s">
        <v>145</v>
      </c>
      <c r="L101" s="230"/>
      <c r="M101" s="231" t="s">
        <v>19</v>
      </c>
      <c r="N101" s="232" t="s">
        <v>43</v>
      </c>
      <c r="O101" s="65"/>
      <c r="P101" s="188">
        <f>O101*H101</f>
        <v>0</v>
      </c>
      <c r="Q101" s="188">
        <v>2.5000000000000001E-3</v>
      </c>
      <c r="R101" s="188">
        <f>Q101*H101</f>
        <v>0.05</v>
      </c>
      <c r="S101" s="188">
        <v>0</v>
      </c>
      <c r="T101" s="189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0" t="s">
        <v>192</v>
      </c>
      <c r="AT101" s="190" t="s">
        <v>369</v>
      </c>
      <c r="AU101" s="190" t="s">
        <v>81</v>
      </c>
      <c r="AY101" s="18" t="s">
        <v>139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79</v>
      </c>
      <c r="BK101" s="191">
        <f>ROUND(I101*H101,2)</f>
        <v>0</v>
      </c>
      <c r="BL101" s="18" t="s">
        <v>146</v>
      </c>
      <c r="BM101" s="190" t="s">
        <v>806</v>
      </c>
    </row>
    <row r="102" spans="1:65" s="2" customFormat="1" ht="33" customHeight="1">
      <c r="A102" s="35"/>
      <c r="B102" s="36"/>
      <c r="C102" s="179" t="s">
        <v>171</v>
      </c>
      <c r="D102" s="179" t="s">
        <v>141</v>
      </c>
      <c r="E102" s="180" t="s">
        <v>807</v>
      </c>
      <c r="F102" s="181" t="s">
        <v>808</v>
      </c>
      <c r="G102" s="182" t="s">
        <v>231</v>
      </c>
      <c r="H102" s="183">
        <v>1123.0999999999999</v>
      </c>
      <c r="I102" s="184"/>
      <c r="J102" s="185">
        <f>ROUND(I102*H102,2)</f>
        <v>0</v>
      </c>
      <c r="K102" s="181" t="s">
        <v>145</v>
      </c>
      <c r="L102" s="40"/>
      <c r="M102" s="186" t="s">
        <v>19</v>
      </c>
      <c r="N102" s="187" t="s">
        <v>43</v>
      </c>
      <c r="O102" s="65"/>
      <c r="P102" s="188">
        <f>O102*H102</f>
        <v>0</v>
      </c>
      <c r="Q102" s="188">
        <v>3.3E-4</v>
      </c>
      <c r="R102" s="188">
        <f>Q102*H102</f>
        <v>0.37062299999999998</v>
      </c>
      <c r="S102" s="188">
        <v>0</v>
      </c>
      <c r="T102" s="189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0" t="s">
        <v>146</v>
      </c>
      <c r="AT102" s="190" t="s">
        <v>141</v>
      </c>
      <c r="AU102" s="190" t="s">
        <v>81</v>
      </c>
      <c r="AY102" s="18" t="s">
        <v>139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8" t="s">
        <v>79</v>
      </c>
      <c r="BK102" s="191">
        <f>ROUND(I102*H102,2)</f>
        <v>0</v>
      </c>
      <c r="BL102" s="18" t="s">
        <v>146</v>
      </c>
      <c r="BM102" s="190" t="s">
        <v>809</v>
      </c>
    </row>
    <row r="103" spans="1:65" s="2" customFormat="1" ht="11.25">
      <c r="A103" s="35"/>
      <c r="B103" s="36"/>
      <c r="C103" s="37"/>
      <c r="D103" s="192" t="s">
        <v>148</v>
      </c>
      <c r="E103" s="37"/>
      <c r="F103" s="193" t="s">
        <v>810</v>
      </c>
      <c r="G103" s="37"/>
      <c r="H103" s="37"/>
      <c r="I103" s="194"/>
      <c r="J103" s="37"/>
      <c r="K103" s="37"/>
      <c r="L103" s="40"/>
      <c r="M103" s="195"/>
      <c r="N103" s="196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148</v>
      </c>
      <c r="AU103" s="18" t="s">
        <v>81</v>
      </c>
    </row>
    <row r="104" spans="1:65" s="13" customFormat="1" ht="11.25">
      <c r="B104" s="197"/>
      <c r="C104" s="198"/>
      <c r="D104" s="199" t="s">
        <v>150</v>
      </c>
      <c r="E104" s="200" t="s">
        <v>19</v>
      </c>
      <c r="F104" s="201" t="s">
        <v>811</v>
      </c>
      <c r="G104" s="198"/>
      <c r="H104" s="200" t="s">
        <v>19</v>
      </c>
      <c r="I104" s="202"/>
      <c r="J104" s="198"/>
      <c r="K104" s="198"/>
      <c r="L104" s="203"/>
      <c r="M104" s="204"/>
      <c r="N104" s="205"/>
      <c r="O104" s="205"/>
      <c r="P104" s="205"/>
      <c r="Q104" s="205"/>
      <c r="R104" s="205"/>
      <c r="S104" s="205"/>
      <c r="T104" s="206"/>
      <c r="AT104" s="207" t="s">
        <v>150</v>
      </c>
      <c r="AU104" s="207" t="s">
        <v>81</v>
      </c>
      <c r="AV104" s="13" t="s">
        <v>79</v>
      </c>
      <c r="AW104" s="13" t="s">
        <v>33</v>
      </c>
      <c r="AX104" s="13" t="s">
        <v>72</v>
      </c>
      <c r="AY104" s="207" t="s">
        <v>139</v>
      </c>
    </row>
    <row r="105" spans="1:65" s="14" customFormat="1" ht="22.5">
      <c r="B105" s="208"/>
      <c r="C105" s="209"/>
      <c r="D105" s="199" t="s">
        <v>150</v>
      </c>
      <c r="E105" s="210" t="s">
        <v>19</v>
      </c>
      <c r="F105" s="211" t="s">
        <v>812</v>
      </c>
      <c r="G105" s="209"/>
      <c r="H105" s="212">
        <v>663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150</v>
      </c>
      <c r="AU105" s="218" t="s">
        <v>81</v>
      </c>
      <c r="AV105" s="14" t="s">
        <v>81</v>
      </c>
      <c r="AW105" s="14" t="s">
        <v>33</v>
      </c>
      <c r="AX105" s="14" t="s">
        <v>72</v>
      </c>
      <c r="AY105" s="218" t="s">
        <v>139</v>
      </c>
    </row>
    <row r="106" spans="1:65" s="13" customFormat="1" ht="11.25">
      <c r="B106" s="197"/>
      <c r="C106" s="198"/>
      <c r="D106" s="199" t="s">
        <v>150</v>
      </c>
      <c r="E106" s="200" t="s">
        <v>19</v>
      </c>
      <c r="F106" s="201" t="s">
        <v>813</v>
      </c>
      <c r="G106" s="198"/>
      <c r="H106" s="200" t="s">
        <v>19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150</v>
      </c>
      <c r="AU106" s="207" t="s">
        <v>81</v>
      </c>
      <c r="AV106" s="13" t="s">
        <v>79</v>
      </c>
      <c r="AW106" s="13" t="s">
        <v>33</v>
      </c>
      <c r="AX106" s="13" t="s">
        <v>72</v>
      </c>
      <c r="AY106" s="207" t="s">
        <v>139</v>
      </c>
    </row>
    <row r="107" spans="1:65" s="14" customFormat="1" ht="11.25">
      <c r="B107" s="208"/>
      <c r="C107" s="209"/>
      <c r="D107" s="199" t="s">
        <v>150</v>
      </c>
      <c r="E107" s="210" t="s">
        <v>19</v>
      </c>
      <c r="F107" s="211" t="s">
        <v>814</v>
      </c>
      <c r="G107" s="209"/>
      <c r="H107" s="212">
        <v>60.1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150</v>
      </c>
      <c r="AU107" s="218" t="s">
        <v>81</v>
      </c>
      <c r="AV107" s="14" t="s">
        <v>81</v>
      </c>
      <c r="AW107" s="14" t="s">
        <v>33</v>
      </c>
      <c r="AX107" s="14" t="s">
        <v>72</v>
      </c>
      <c r="AY107" s="218" t="s">
        <v>139</v>
      </c>
    </row>
    <row r="108" spans="1:65" s="13" customFormat="1" ht="11.25">
      <c r="B108" s="197"/>
      <c r="C108" s="198"/>
      <c r="D108" s="199" t="s">
        <v>150</v>
      </c>
      <c r="E108" s="200" t="s">
        <v>19</v>
      </c>
      <c r="F108" s="201" t="s">
        <v>815</v>
      </c>
      <c r="G108" s="198"/>
      <c r="H108" s="200" t="s">
        <v>19</v>
      </c>
      <c r="I108" s="202"/>
      <c r="J108" s="198"/>
      <c r="K108" s="198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150</v>
      </c>
      <c r="AU108" s="207" t="s">
        <v>81</v>
      </c>
      <c r="AV108" s="13" t="s">
        <v>79</v>
      </c>
      <c r="AW108" s="13" t="s">
        <v>33</v>
      </c>
      <c r="AX108" s="13" t="s">
        <v>72</v>
      </c>
      <c r="AY108" s="207" t="s">
        <v>139</v>
      </c>
    </row>
    <row r="109" spans="1:65" s="14" customFormat="1" ht="11.25">
      <c r="B109" s="208"/>
      <c r="C109" s="209"/>
      <c r="D109" s="199" t="s">
        <v>150</v>
      </c>
      <c r="E109" s="210" t="s">
        <v>19</v>
      </c>
      <c r="F109" s="211" t="s">
        <v>816</v>
      </c>
      <c r="G109" s="209"/>
      <c r="H109" s="212">
        <v>400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150</v>
      </c>
      <c r="AU109" s="218" t="s">
        <v>81</v>
      </c>
      <c r="AV109" s="14" t="s">
        <v>81</v>
      </c>
      <c r="AW109" s="14" t="s">
        <v>33</v>
      </c>
      <c r="AX109" s="14" t="s">
        <v>72</v>
      </c>
      <c r="AY109" s="218" t="s">
        <v>139</v>
      </c>
    </row>
    <row r="110" spans="1:65" s="2" customFormat="1" ht="33" customHeight="1">
      <c r="A110" s="35"/>
      <c r="B110" s="36"/>
      <c r="C110" s="179" t="s">
        <v>179</v>
      </c>
      <c r="D110" s="179" t="s">
        <v>141</v>
      </c>
      <c r="E110" s="180" t="s">
        <v>817</v>
      </c>
      <c r="F110" s="181" t="s">
        <v>818</v>
      </c>
      <c r="G110" s="182" t="s">
        <v>231</v>
      </c>
      <c r="H110" s="183">
        <v>783.9</v>
      </c>
      <c r="I110" s="184"/>
      <c r="J110" s="185">
        <f>ROUND(I110*H110,2)</f>
        <v>0</v>
      </c>
      <c r="K110" s="181" t="s">
        <v>145</v>
      </c>
      <c r="L110" s="40"/>
      <c r="M110" s="186" t="s">
        <v>19</v>
      </c>
      <c r="N110" s="187" t="s">
        <v>43</v>
      </c>
      <c r="O110" s="65"/>
      <c r="P110" s="188">
        <f>O110*H110</f>
        <v>0</v>
      </c>
      <c r="Q110" s="188">
        <v>1.1E-4</v>
      </c>
      <c r="R110" s="188">
        <f>Q110*H110</f>
        <v>8.6229E-2</v>
      </c>
      <c r="S110" s="188">
        <v>0</v>
      </c>
      <c r="T110" s="18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0" t="s">
        <v>146</v>
      </c>
      <c r="AT110" s="190" t="s">
        <v>141</v>
      </c>
      <c r="AU110" s="190" t="s">
        <v>81</v>
      </c>
      <c r="AY110" s="18" t="s">
        <v>139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8" t="s">
        <v>79</v>
      </c>
      <c r="BK110" s="191">
        <f>ROUND(I110*H110,2)</f>
        <v>0</v>
      </c>
      <c r="BL110" s="18" t="s">
        <v>146</v>
      </c>
      <c r="BM110" s="190" t="s">
        <v>819</v>
      </c>
    </row>
    <row r="111" spans="1:65" s="2" customFormat="1" ht="11.25">
      <c r="A111" s="35"/>
      <c r="B111" s="36"/>
      <c r="C111" s="37"/>
      <c r="D111" s="192" t="s">
        <v>148</v>
      </c>
      <c r="E111" s="37"/>
      <c r="F111" s="193" t="s">
        <v>820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148</v>
      </c>
      <c r="AU111" s="18" t="s">
        <v>81</v>
      </c>
    </row>
    <row r="112" spans="1:65" s="13" customFormat="1" ht="11.25">
      <c r="B112" s="197"/>
      <c r="C112" s="198"/>
      <c r="D112" s="199" t="s">
        <v>150</v>
      </c>
      <c r="E112" s="200" t="s">
        <v>19</v>
      </c>
      <c r="F112" s="201" t="s">
        <v>821</v>
      </c>
      <c r="G112" s="198"/>
      <c r="H112" s="200" t="s">
        <v>19</v>
      </c>
      <c r="I112" s="202"/>
      <c r="J112" s="198"/>
      <c r="K112" s="198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150</v>
      </c>
      <c r="AU112" s="207" t="s">
        <v>81</v>
      </c>
      <c r="AV112" s="13" t="s">
        <v>79</v>
      </c>
      <c r="AW112" s="13" t="s">
        <v>33</v>
      </c>
      <c r="AX112" s="13" t="s">
        <v>72</v>
      </c>
      <c r="AY112" s="207" t="s">
        <v>139</v>
      </c>
    </row>
    <row r="113" spans="1:65" s="14" customFormat="1" ht="11.25">
      <c r="B113" s="208"/>
      <c r="C113" s="209"/>
      <c r="D113" s="199" t="s">
        <v>150</v>
      </c>
      <c r="E113" s="210" t="s">
        <v>19</v>
      </c>
      <c r="F113" s="211" t="s">
        <v>822</v>
      </c>
      <c r="G113" s="209"/>
      <c r="H113" s="212">
        <v>63.9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150</v>
      </c>
      <c r="AU113" s="218" t="s">
        <v>81</v>
      </c>
      <c r="AV113" s="14" t="s">
        <v>81</v>
      </c>
      <c r="AW113" s="14" t="s">
        <v>33</v>
      </c>
      <c r="AX113" s="14" t="s">
        <v>72</v>
      </c>
      <c r="AY113" s="218" t="s">
        <v>139</v>
      </c>
    </row>
    <row r="114" spans="1:65" s="13" customFormat="1" ht="11.25">
      <c r="B114" s="197"/>
      <c r="C114" s="198"/>
      <c r="D114" s="199" t="s">
        <v>150</v>
      </c>
      <c r="E114" s="200" t="s">
        <v>19</v>
      </c>
      <c r="F114" s="201" t="s">
        <v>815</v>
      </c>
      <c r="G114" s="198"/>
      <c r="H114" s="200" t="s">
        <v>19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150</v>
      </c>
      <c r="AU114" s="207" t="s">
        <v>81</v>
      </c>
      <c r="AV114" s="13" t="s">
        <v>79</v>
      </c>
      <c r="AW114" s="13" t="s">
        <v>33</v>
      </c>
      <c r="AX114" s="13" t="s">
        <v>72</v>
      </c>
      <c r="AY114" s="207" t="s">
        <v>139</v>
      </c>
    </row>
    <row r="115" spans="1:65" s="14" customFormat="1" ht="11.25">
      <c r="B115" s="208"/>
      <c r="C115" s="209"/>
      <c r="D115" s="199" t="s">
        <v>150</v>
      </c>
      <c r="E115" s="210" t="s">
        <v>19</v>
      </c>
      <c r="F115" s="211" t="s">
        <v>816</v>
      </c>
      <c r="G115" s="209"/>
      <c r="H115" s="212">
        <v>400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150</v>
      </c>
      <c r="AU115" s="218" t="s">
        <v>81</v>
      </c>
      <c r="AV115" s="14" t="s">
        <v>81</v>
      </c>
      <c r="AW115" s="14" t="s">
        <v>33</v>
      </c>
      <c r="AX115" s="14" t="s">
        <v>72</v>
      </c>
      <c r="AY115" s="218" t="s">
        <v>139</v>
      </c>
    </row>
    <row r="116" spans="1:65" s="13" customFormat="1" ht="11.25">
      <c r="B116" s="197"/>
      <c r="C116" s="198"/>
      <c r="D116" s="199" t="s">
        <v>150</v>
      </c>
      <c r="E116" s="200" t="s">
        <v>19</v>
      </c>
      <c r="F116" s="201" t="s">
        <v>823</v>
      </c>
      <c r="G116" s="198"/>
      <c r="H116" s="200" t="s">
        <v>19</v>
      </c>
      <c r="I116" s="202"/>
      <c r="J116" s="198"/>
      <c r="K116" s="198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150</v>
      </c>
      <c r="AU116" s="207" t="s">
        <v>81</v>
      </c>
      <c r="AV116" s="13" t="s">
        <v>79</v>
      </c>
      <c r="AW116" s="13" t="s">
        <v>33</v>
      </c>
      <c r="AX116" s="13" t="s">
        <v>72</v>
      </c>
      <c r="AY116" s="207" t="s">
        <v>139</v>
      </c>
    </row>
    <row r="117" spans="1:65" s="14" customFormat="1" ht="11.25">
      <c r="B117" s="208"/>
      <c r="C117" s="209"/>
      <c r="D117" s="199" t="s">
        <v>150</v>
      </c>
      <c r="E117" s="210" t="s">
        <v>19</v>
      </c>
      <c r="F117" s="211" t="s">
        <v>824</v>
      </c>
      <c r="G117" s="209"/>
      <c r="H117" s="212">
        <v>320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150</v>
      </c>
      <c r="AU117" s="218" t="s">
        <v>81</v>
      </c>
      <c r="AV117" s="14" t="s">
        <v>81</v>
      </c>
      <c r="AW117" s="14" t="s">
        <v>33</v>
      </c>
      <c r="AX117" s="14" t="s">
        <v>72</v>
      </c>
      <c r="AY117" s="218" t="s">
        <v>139</v>
      </c>
    </row>
    <row r="118" spans="1:65" s="2" customFormat="1" ht="33" customHeight="1">
      <c r="A118" s="35"/>
      <c r="B118" s="36"/>
      <c r="C118" s="179" t="s">
        <v>186</v>
      </c>
      <c r="D118" s="179" t="s">
        <v>141</v>
      </c>
      <c r="E118" s="180" t="s">
        <v>825</v>
      </c>
      <c r="F118" s="181" t="s">
        <v>826</v>
      </c>
      <c r="G118" s="182" t="s">
        <v>231</v>
      </c>
      <c r="H118" s="183">
        <v>2812.1</v>
      </c>
      <c r="I118" s="184"/>
      <c r="J118" s="185">
        <f>ROUND(I118*H118,2)</f>
        <v>0</v>
      </c>
      <c r="K118" s="181" t="s">
        <v>145</v>
      </c>
      <c r="L118" s="40"/>
      <c r="M118" s="186" t="s">
        <v>19</v>
      </c>
      <c r="N118" s="187" t="s">
        <v>43</v>
      </c>
      <c r="O118" s="65"/>
      <c r="P118" s="188">
        <f>O118*H118</f>
        <v>0</v>
      </c>
      <c r="Q118" s="188">
        <v>6.4999999999999997E-4</v>
      </c>
      <c r="R118" s="188">
        <f>Q118*H118</f>
        <v>1.8278649999999999</v>
      </c>
      <c r="S118" s="188">
        <v>0</v>
      </c>
      <c r="T118" s="18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0" t="s">
        <v>146</v>
      </c>
      <c r="AT118" s="190" t="s">
        <v>141</v>
      </c>
      <c r="AU118" s="190" t="s">
        <v>81</v>
      </c>
      <c r="AY118" s="18" t="s">
        <v>139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8" t="s">
        <v>79</v>
      </c>
      <c r="BK118" s="191">
        <f>ROUND(I118*H118,2)</f>
        <v>0</v>
      </c>
      <c r="BL118" s="18" t="s">
        <v>146</v>
      </c>
      <c r="BM118" s="190" t="s">
        <v>827</v>
      </c>
    </row>
    <row r="119" spans="1:65" s="2" customFormat="1" ht="11.25">
      <c r="A119" s="35"/>
      <c r="B119" s="36"/>
      <c r="C119" s="37"/>
      <c r="D119" s="192" t="s">
        <v>148</v>
      </c>
      <c r="E119" s="37"/>
      <c r="F119" s="193" t="s">
        <v>828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148</v>
      </c>
      <c r="AU119" s="18" t="s">
        <v>81</v>
      </c>
    </row>
    <row r="120" spans="1:65" s="13" customFormat="1" ht="11.25">
      <c r="B120" s="197"/>
      <c r="C120" s="198"/>
      <c r="D120" s="199" t="s">
        <v>150</v>
      </c>
      <c r="E120" s="200" t="s">
        <v>19</v>
      </c>
      <c r="F120" s="201" t="s">
        <v>813</v>
      </c>
      <c r="G120" s="198"/>
      <c r="H120" s="200" t="s">
        <v>19</v>
      </c>
      <c r="I120" s="202"/>
      <c r="J120" s="198"/>
      <c r="K120" s="198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150</v>
      </c>
      <c r="AU120" s="207" t="s">
        <v>81</v>
      </c>
      <c r="AV120" s="13" t="s">
        <v>79</v>
      </c>
      <c r="AW120" s="13" t="s">
        <v>33</v>
      </c>
      <c r="AX120" s="13" t="s">
        <v>72</v>
      </c>
      <c r="AY120" s="207" t="s">
        <v>139</v>
      </c>
    </row>
    <row r="121" spans="1:65" s="14" customFormat="1" ht="33.75">
      <c r="B121" s="208"/>
      <c r="C121" s="209"/>
      <c r="D121" s="199" t="s">
        <v>150</v>
      </c>
      <c r="E121" s="210" t="s">
        <v>19</v>
      </c>
      <c r="F121" s="211" t="s">
        <v>829</v>
      </c>
      <c r="G121" s="209"/>
      <c r="H121" s="212">
        <v>1991.8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150</v>
      </c>
      <c r="AU121" s="218" t="s">
        <v>81</v>
      </c>
      <c r="AV121" s="14" t="s">
        <v>81</v>
      </c>
      <c r="AW121" s="14" t="s">
        <v>33</v>
      </c>
      <c r="AX121" s="14" t="s">
        <v>72</v>
      </c>
      <c r="AY121" s="218" t="s">
        <v>139</v>
      </c>
    </row>
    <row r="122" spans="1:65" s="14" customFormat="1" ht="22.5">
      <c r="B122" s="208"/>
      <c r="C122" s="209"/>
      <c r="D122" s="199" t="s">
        <v>150</v>
      </c>
      <c r="E122" s="210" t="s">
        <v>19</v>
      </c>
      <c r="F122" s="211" t="s">
        <v>830</v>
      </c>
      <c r="G122" s="209"/>
      <c r="H122" s="212">
        <v>820.3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150</v>
      </c>
      <c r="AU122" s="218" t="s">
        <v>81</v>
      </c>
      <c r="AV122" s="14" t="s">
        <v>81</v>
      </c>
      <c r="AW122" s="14" t="s">
        <v>33</v>
      </c>
      <c r="AX122" s="14" t="s">
        <v>72</v>
      </c>
      <c r="AY122" s="218" t="s">
        <v>139</v>
      </c>
    </row>
    <row r="123" spans="1:65" s="2" customFormat="1" ht="33" customHeight="1">
      <c r="A123" s="35"/>
      <c r="B123" s="36"/>
      <c r="C123" s="179" t="s">
        <v>192</v>
      </c>
      <c r="D123" s="179" t="s">
        <v>141</v>
      </c>
      <c r="E123" s="180" t="s">
        <v>831</v>
      </c>
      <c r="F123" s="181" t="s">
        <v>832</v>
      </c>
      <c r="G123" s="182" t="s">
        <v>231</v>
      </c>
      <c r="H123" s="183">
        <v>79.7</v>
      </c>
      <c r="I123" s="184"/>
      <c r="J123" s="185">
        <f>ROUND(I123*H123,2)</f>
        <v>0</v>
      </c>
      <c r="K123" s="181" t="s">
        <v>145</v>
      </c>
      <c r="L123" s="40"/>
      <c r="M123" s="186" t="s">
        <v>19</v>
      </c>
      <c r="N123" s="187" t="s">
        <v>43</v>
      </c>
      <c r="O123" s="65"/>
      <c r="P123" s="188">
        <f>O123*H123</f>
        <v>0</v>
      </c>
      <c r="Q123" s="188">
        <v>3.8000000000000002E-4</v>
      </c>
      <c r="R123" s="188">
        <f>Q123*H123</f>
        <v>3.0286000000000004E-2</v>
      </c>
      <c r="S123" s="188">
        <v>0</v>
      </c>
      <c r="T123" s="18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0" t="s">
        <v>146</v>
      </c>
      <c r="AT123" s="190" t="s">
        <v>141</v>
      </c>
      <c r="AU123" s="190" t="s">
        <v>81</v>
      </c>
      <c r="AY123" s="18" t="s">
        <v>139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79</v>
      </c>
      <c r="BK123" s="191">
        <f>ROUND(I123*H123,2)</f>
        <v>0</v>
      </c>
      <c r="BL123" s="18" t="s">
        <v>146</v>
      </c>
      <c r="BM123" s="190" t="s">
        <v>833</v>
      </c>
    </row>
    <row r="124" spans="1:65" s="2" customFormat="1" ht="11.25">
      <c r="A124" s="35"/>
      <c r="B124" s="36"/>
      <c r="C124" s="37"/>
      <c r="D124" s="192" t="s">
        <v>148</v>
      </c>
      <c r="E124" s="37"/>
      <c r="F124" s="193" t="s">
        <v>834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148</v>
      </c>
      <c r="AU124" s="18" t="s">
        <v>81</v>
      </c>
    </row>
    <row r="125" spans="1:65" s="13" customFormat="1" ht="11.25">
      <c r="B125" s="197"/>
      <c r="C125" s="198"/>
      <c r="D125" s="199" t="s">
        <v>150</v>
      </c>
      <c r="E125" s="200" t="s">
        <v>19</v>
      </c>
      <c r="F125" s="201" t="s">
        <v>821</v>
      </c>
      <c r="G125" s="198"/>
      <c r="H125" s="200" t="s">
        <v>19</v>
      </c>
      <c r="I125" s="202"/>
      <c r="J125" s="198"/>
      <c r="K125" s="198"/>
      <c r="L125" s="203"/>
      <c r="M125" s="204"/>
      <c r="N125" s="205"/>
      <c r="O125" s="205"/>
      <c r="P125" s="205"/>
      <c r="Q125" s="205"/>
      <c r="R125" s="205"/>
      <c r="S125" s="205"/>
      <c r="T125" s="206"/>
      <c r="AT125" s="207" t="s">
        <v>150</v>
      </c>
      <c r="AU125" s="207" t="s">
        <v>81</v>
      </c>
      <c r="AV125" s="13" t="s">
        <v>79</v>
      </c>
      <c r="AW125" s="13" t="s">
        <v>33</v>
      </c>
      <c r="AX125" s="13" t="s">
        <v>72</v>
      </c>
      <c r="AY125" s="207" t="s">
        <v>139</v>
      </c>
    </row>
    <row r="126" spans="1:65" s="14" customFormat="1" ht="11.25">
      <c r="B126" s="208"/>
      <c r="C126" s="209"/>
      <c r="D126" s="199" t="s">
        <v>150</v>
      </c>
      <c r="E126" s="210" t="s">
        <v>19</v>
      </c>
      <c r="F126" s="211" t="s">
        <v>835</v>
      </c>
      <c r="G126" s="209"/>
      <c r="H126" s="212">
        <v>79.7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150</v>
      </c>
      <c r="AU126" s="218" t="s">
        <v>81</v>
      </c>
      <c r="AV126" s="14" t="s">
        <v>81</v>
      </c>
      <c r="AW126" s="14" t="s">
        <v>33</v>
      </c>
      <c r="AX126" s="14" t="s">
        <v>72</v>
      </c>
      <c r="AY126" s="218" t="s">
        <v>139</v>
      </c>
    </row>
    <row r="127" spans="1:65" s="2" customFormat="1" ht="37.9" customHeight="1">
      <c r="A127" s="35"/>
      <c r="B127" s="36"/>
      <c r="C127" s="179" t="s">
        <v>199</v>
      </c>
      <c r="D127" s="179" t="s">
        <v>141</v>
      </c>
      <c r="E127" s="180" t="s">
        <v>836</v>
      </c>
      <c r="F127" s="181" t="s">
        <v>837</v>
      </c>
      <c r="G127" s="182" t="s">
        <v>231</v>
      </c>
      <c r="H127" s="183">
        <v>4798.8</v>
      </c>
      <c r="I127" s="184"/>
      <c r="J127" s="185">
        <f>ROUND(I127*H127,2)</f>
        <v>0</v>
      </c>
      <c r="K127" s="181" t="s">
        <v>145</v>
      </c>
      <c r="L127" s="40"/>
      <c r="M127" s="186" t="s">
        <v>19</v>
      </c>
      <c r="N127" s="187" t="s">
        <v>43</v>
      </c>
      <c r="O127" s="65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0" t="s">
        <v>146</v>
      </c>
      <c r="AT127" s="190" t="s">
        <v>141</v>
      </c>
      <c r="AU127" s="190" t="s">
        <v>81</v>
      </c>
      <c r="AY127" s="18" t="s">
        <v>139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79</v>
      </c>
      <c r="BK127" s="191">
        <f>ROUND(I127*H127,2)</f>
        <v>0</v>
      </c>
      <c r="BL127" s="18" t="s">
        <v>146</v>
      </c>
      <c r="BM127" s="190" t="s">
        <v>838</v>
      </c>
    </row>
    <row r="128" spans="1:65" s="2" customFormat="1" ht="11.25">
      <c r="A128" s="35"/>
      <c r="B128" s="36"/>
      <c r="C128" s="37"/>
      <c r="D128" s="192" t="s">
        <v>148</v>
      </c>
      <c r="E128" s="37"/>
      <c r="F128" s="193" t="s">
        <v>839</v>
      </c>
      <c r="G128" s="37"/>
      <c r="H128" s="37"/>
      <c r="I128" s="194"/>
      <c r="J128" s="37"/>
      <c r="K128" s="37"/>
      <c r="L128" s="40"/>
      <c r="M128" s="195"/>
      <c r="N128" s="196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148</v>
      </c>
      <c r="AU128" s="18" t="s">
        <v>81</v>
      </c>
    </row>
    <row r="129" spans="1:65" s="14" customFormat="1" ht="11.25">
      <c r="B129" s="208"/>
      <c r="C129" s="209"/>
      <c r="D129" s="199" t="s">
        <v>150</v>
      </c>
      <c r="E129" s="210" t="s">
        <v>19</v>
      </c>
      <c r="F129" s="211" t="s">
        <v>840</v>
      </c>
      <c r="G129" s="209"/>
      <c r="H129" s="212">
        <v>4798.8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150</v>
      </c>
      <c r="AU129" s="218" t="s">
        <v>81</v>
      </c>
      <c r="AV129" s="14" t="s">
        <v>81</v>
      </c>
      <c r="AW129" s="14" t="s">
        <v>33</v>
      </c>
      <c r="AX129" s="14" t="s">
        <v>72</v>
      </c>
      <c r="AY129" s="218" t="s">
        <v>139</v>
      </c>
    </row>
    <row r="130" spans="1:65" s="2" customFormat="1" ht="33" customHeight="1">
      <c r="A130" s="35"/>
      <c r="B130" s="36"/>
      <c r="C130" s="179" t="s">
        <v>205</v>
      </c>
      <c r="D130" s="179" t="s">
        <v>141</v>
      </c>
      <c r="E130" s="180" t="s">
        <v>841</v>
      </c>
      <c r="F130" s="181" t="s">
        <v>842</v>
      </c>
      <c r="G130" s="182" t="s">
        <v>144</v>
      </c>
      <c r="H130" s="183">
        <v>2399.4</v>
      </c>
      <c r="I130" s="184"/>
      <c r="J130" s="185">
        <f>ROUND(I130*H130,2)</f>
        <v>0</v>
      </c>
      <c r="K130" s="181" t="s">
        <v>145</v>
      </c>
      <c r="L130" s="40"/>
      <c r="M130" s="186" t="s">
        <v>19</v>
      </c>
      <c r="N130" s="187" t="s">
        <v>43</v>
      </c>
      <c r="O130" s="65"/>
      <c r="P130" s="188">
        <f>O130*H130</f>
        <v>0</v>
      </c>
      <c r="Q130" s="188">
        <v>0</v>
      </c>
      <c r="R130" s="188">
        <f>Q130*H130</f>
        <v>0</v>
      </c>
      <c r="S130" s="188">
        <v>0.01</v>
      </c>
      <c r="T130" s="189">
        <f>S130*H130</f>
        <v>23.994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146</v>
      </c>
      <c r="AT130" s="190" t="s">
        <v>141</v>
      </c>
      <c r="AU130" s="190" t="s">
        <v>81</v>
      </c>
      <c r="AY130" s="18" t="s">
        <v>139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79</v>
      </c>
      <c r="BK130" s="191">
        <f>ROUND(I130*H130,2)</f>
        <v>0</v>
      </c>
      <c r="BL130" s="18" t="s">
        <v>146</v>
      </c>
      <c r="BM130" s="190" t="s">
        <v>843</v>
      </c>
    </row>
    <row r="131" spans="1:65" s="2" customFormat="1" ht="11.25">
      <c r="A131" s="35"/>
      <c r="B131" s="36"/>
      <c r="C131" s="37"/>
      <c r="D131" s="192" t="s">
        <v>148</v>
      </c>
      <c r="E131" s="37"/>
      <c r="F131" s="193" t="s">
        <v>844</v>
      </c>
      <c r="G131" s="37"/>
      <c r="H131" s="37"/>
      <c r="I131" s="194"/>
      <c r="J131" s="37"/>
      <c r="K131" s="37"/>
      <c r="L131" s="40"/>
      <c r="M131" s="195"/>
      <c r="N131" s="196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148</v>
      </c>
      <c r="AU131" s="18" t="s">
        <v>81</v>
      </c>
    </row>
    <row r="132" spans="1:65" s="14" customFormat="1" ht="11.25">
      <c r="B132" s="208"/>
      <c r="C132" s="209"/>
      <c r="D132" s="199" t="s">
        <v>150</v>
      </c>
      <c r="E132" s="210" t="s">
        <v>19</v>
      </c>
      <c r="F132" s="211" t="s">
        <v>845</v>
      </c>
      <c r="G132" s="209"/>
      <c r="H132" s="212">
        <v>2399.4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150</v>
      </c>
      <c r="AU132" s="218" t="s">
        <v>81</v>
      </c>
      <c r="AV132" s="14" t="s">
        <v>81</v>
      </c>
      <c r="AW132" s="14" t="s">
        <v>33</v>
      </c>
      <c r="AX132" s="14" t="s">
        <v>72</v>
      </c>
      <c r="AY132" s="218" t="s">
        <v>139</v>
      </c>
    </row>
    <row r="133" spans="1:65" s="12" customFormat="1" ht="22.9" customHeight="1">
      <c r="B133" s="163"/>
      <c r="C133" s="164"/>
      <c r="D133" s="165" t="s">
        <v>71</v>
      </c>
      <c r="E133" s="177" t="s">
        <v>281</v>
      </c>
      <c r="F133" s="177" t="s">
        <v>282</v>
      </c>
      <c r="G133" s="164"/>
      <c r="H133" s="164"/>
      <c r="I133" s="167"/>
      <c r="J133" s="178">
        <f>BK133</f>
        <v>0</v>
      </c>
      <c r="K133" s="164"/>
      <c r="L133" s="169"/>
      <c r="M133" s="170"/>
      <c r="N133" s="171"/>
      <c r="O133" s="171"/>
      <c r="P133" s="172">
        <f>SUM(P134:P141)</f>
        <v>0</v>
      </c>
      <c r="Q133" s="171"/>
      <c r="R133" s="172">
        <f>SUM(R134:R141)</f>
        <v>0</v>
      </c>
      <c r="S133" s="171"/>
      <c r="T133" s="173">
        <f>SUM(T134:T141)</f>
        <v>0</v>
      </c>
      <c r="AR133" s="174" t="s">
        <v>79</v>
      </c>
      <c r="AT133" s="175" t="s">
        <v>71</v>
      </c>
      <c r="AU133" s="175" t="s">
        <v>79</v>
      </c>
      <c r="AY133" s="174" t="s">
        <v>139</v>
      </c>
      <c r="BK133" s="176">
        <f>SUM(BK134:BK141)</f>
        <v>0</v>
      </c>
    </row>
    <row r="134" spans="1:65" s="2" customFormat="1" ht="33" customHeight="1">
      <c r="A134" s="35"/>
      <c r="B134" s="36"/>
      <c r="C134" s="179" t="s">
        <v>212</v>
      </c>
      <c r="D134" s="179" t="s">
        <v>141</v>
      </c>
      <c r="E134" s="180" t="s">
        <v>283</v>
      </c>
      <c r="F134" s="181" t="s">
        <v>284</v>
      </c>
      <c r="G134" s="182" t="s">
        <v>195</v>
      </c>
      <c r="H134" s="183">
        <v>23.994</v>
      </c>
      <c r="I134" s="184"/>
      <c r="J134" s="185">
        <f>ROUND(I134*H134,2)</f>
        <v>0</v>
      </c>
      <c r="K134" s="181" t="s">
        <v>145</v>
      </c>
      <c r="L134" s="40"/>
      <c r="M134" s="186" t="s">
        <v>19</v>
      </c>
      <c r="N134" s="187" t="s">
        <v>43</v>
      </c>
      <c r="O134" s="65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0" t="s">
        <v>146</v>
      </c>
      <c r="AT134" s="190" t="s">
        <v>141</v>
      </c>
      <c r="AU134" s="190" t="s">
        <v>81</v>
      </c>
      <c r="AY134" s="18" t="s">
        <v>139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79</v>
      </c>
      <c r="BK134" s="191">
        <f>ROUND(I134*H134,2)</f>
        <v>0</v>
      </c>
      <c r="BL134" s="18" t="s">
        <v>146</v>
      </c>
      <c r="BM134" s="190" t="s">
        <v>846</v>
      </c>
    </row>
    <row r="135" spans="1:65" s="2" customFormat="1" ht="11.25">
      <c r="A135" s="35"/>
      <c r="B135" s="36"/>
      <c r="C135" s="37"/>
      <c r="D135" s="192" t="s">
        <v>148</v>
      </c>
      <c r="E135" s="37"/>
      <c r="F135" s="193" t="s">
        <v>286</v>
      </c>
      <c r="G135" s="37"/>
      <c r="H135" s="37"/>
      <c r="I135" s="194"/>
      <c r="J135" s="37"/>
      <c r="K135" s="37"/>
      <c r="L135" s="40"/>
      <c r="M135" s="195"/>
      <c r="N135" s="196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148</v>
      </c>
      <c r="AU135" s="18" t="s">
        <v>81</v>
      </c>
    </row>
    <row r="136" spans="1:65" s="2" customFormat="1" ht="44.25" customHeight="1">
      <c r="A136" s="35"/>
      <c r="B136" s="36"/>
      <c r="C136" s="179" t="s">
        <v>8</v>
      </c>
      <c r="D136" s="179" t="s">
        <v>141</v>
      </c>
      <c r="E136" s="180" t="s">
        <v>296</v>
      </c>
      <c r="F136" s="181" t="s">
        <v>297</v>
      </c>
      <c r="G136" s="182" t="s">
        <v>195</v>
      </c>
      <c r="H136" s="183">
        <v>263.93400000000003</v>
      </c>
      <c r="I136" s="184"/>
      <c r="J136" s="185">
        <f>ROUND(I136*H136,2)</f>
        <v>0</v>
      </c>
      <c r="K136" s="181" t="s">
        <v>145</v>
      </c>
      <c r="L136" s="40"/>
      <c r="M136" s="186" t="s">
        <v>19</v>
      </c>
      <c r="N136" s="187" t="s">
        <v>43</v>
      </c>
      <c r="O136" s="65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146</v>
      </c>
      <c r="AT136" s="190" t="s">
        <v>141</v>
      </c>
      <c r="AU136" s="190" t="s">
        <v>81</v>
      </c>
      <c r="AY136" s="18" t="s">
        <v>139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79</v>
      </c>
      <c r="BK136" s="191">
        <f>ROUND(I136*H136,2)</f>
        <v>0</v>
      </c>
      <c r="BL136" s="18" t="s">
        <v>146</v>
      </c>
      <c r="BM136" s="190" t="s">
        <v>847</v>
      </c>
    </row>
    <row r="137" spans="1:65" s="2" customFormat="1" ht="11.25">
      <c r="A137" s="35"/>
      <c r="B137" s="36"/>
      <c r="C137" s="37"/>
      <c r="D137" s="192" t="s">
        <v>148</v>
      </c>
      <c r="E137" s="37"/>
      <c r="F137" s="193" t="s">
        <v>299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148</v>
      </c>
      <c r="AU137" s="18" t="s">
        <v>81</v>
      </c>
    </row>
    <row r="138" spans="1:65" s="14" customFormat="1" ht="11.25">
      <c r="B138" s="208"/>
      <c r="C138" s="209"/>
      <c r="D138" s="199" t="s">
        <v>150</v>
      </c>
      <c r="E138" s="210" t="s">
        <v>19</v>
      </c>
      <c r="F138" s="211" t="s">
        <v>848</v>
      </c>
      <c r="G138" s="209"/>
      <c r="H138" s="212">
        <v>23.994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150</v>
      </c>
      <c r="AU138" s="218" t="s">
        <v>81</v>
      </c>
      <c r="AV138" s="14" t="s">
        <v>81</v>
      </c>
      <c r="AW138" s="14" t="s">
        <v>33</v>
      </c>
      <c r="AX138" s="14" t="s">
        <v>72</v>
      </c>
      <c r="AY138" s="218" t="s">
        <v>139</v>
      </c>
    </row>
    <row r="139" spans="1:65" s="14" customFormat="1" ht="11.25">
      <c r="B139" s="208"/>
      <c r="C139" s="209"/>
      <c r="D139" s="199" t="s">
        <v>150</v>
      </c>
      <c r="E139" s="209"/>
      <c r="F139" s="211" t="s">
        <v>849</v>
      </c>
      <c r="G139" s="209"/>
      <c r="H139" s="212">
        <v>263.93400000000003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150</v>
      </c>
      <c r="AU139" s="218" t="s">
        <v>81</v>
      </c>
      <c r="AV139" s="14" t="s">
        <v>81</v>
      </c>
      <c r="AW139" s="14" t="s">
        <v>4</v>
      </c>
      <c r="AX139" s="14" t="s">
        <v>79</v>
      </c>
      <c r="AY139" s="218" t="s">
        <v>139</v>
      </c>
    </row>
    <row r="140" spans="1:65" s="2" customFormat="1" ht="44.25" customHeight="1">
      <c r="A140" s="35"/>
      <c r="B140" s="36"/>
      <c r="C140" s="179" t="s">
        <v>224</v>
      </c>
      <c r="D140" s="179" t="s">
        <v>141</v>
      </c>
      <c r="E140" s="180" t="s">
        <v>308</v>
      </c>
      <c r="F140" s="181" t="s">
        <v>194</v>
      </c>
      <c r="G140" s="182" t="s">
        <v>195</v>
      </c>
      <c r="H140" s="183">
        <v>23.994</v>
      </c>
      <c r="I140" s="184"/>
      <c r="J140" s="185">
        <f>ROUND(I140*H140,2)</f>
        <v>0</v>
      </c>
      <c r="K140" s="181" t="s">
        <v>145</v>
      </c>
      <c r="L140" s="40"/>
      <c r="M140" s="186" t="s">
        <v>19</v>
      </c>
      <c r="N140" s="187" t="s">
        <v>43</v>
      </c>
      <c r="O140" s="65"/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0" t="s">
        <v>146</v>
      </c>
      <c r="AT140" s="190" t="s">
        <v>141</v>
      </c>
      <c r="AU140" s="190" t="s">
        <v>81</v>
      </c>
      <c r="AY140" s="18" t="s">
        <v>139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79</v>
      </c>
      <c r="BK140" s="191">
        <f>ROUND(I140*H140,2)</f>
        <v>0</v>
      </c>
      <c r="BL140" s="18" t="s">
        <v>146</v>
      </c>
      <c r="BM140" s="190" t="s">
        <v>850</v>
      </c>
    </row>
    <row r="141" spans="1:65" s="2" customFormat="1" ht="11.25">
      <c r="A141" s="35"/>
      <c r="B141" s="36"/>
      <c r="C141" s="37"/>
      <c r="D141" s="192" t="s">
        <v>148</v>
      </c>
      <c r="E141" s="37"/>
      <c r="F141" s="193" t="s">
        <v>310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148</v>
      </c>
      <c r="AU141" s="18" t="s">
        <v>81</v>
      </c>
    </row>
    <row r="142" spans="1:65" s="12" customFormat="1" ht="22.9" customHeight="1">
      <c r="B142" s="163"/>
      <c r="C142" s="164"/>
      <c r="D142" s="165" t="s">
        <v>71</v>
      </c>
      <c r="E142" s="177" t="s">
        <v>320</v>
      </c>
      <c r="F142" s="177" t="s">
        <v>321</v>
      </c>
      <c r="G142" s="164"/>
      <c r="H142" s="164"/>
      <c r="I142" s="167"/>
      <c r="J142" s="178">
        <f>BK142</f>
        <v>0</v>
      </c>
      <c r="K142" s="164"/>
      <c r="L142" s="169"/>
      <c r="M142" s="170"/>
      <c r="N142" s="171"/>
      <c r="O142" s="171"/>
      <c r="P142" s="172">
        <f>SUM(P143:P144)</f>
        <v>0</v>
      </c>
      <c r="Q142" s="171"/>
      <c r="R142" s="172">
        <f>SUM(R143:R144)</f>
        <v>0</v>
      </c>
      <c r="S142" s="171"/>
      <c r="T142" s="173">
        <f>SUM(T143:T144)</f>
        <v>0</v>
      </c>
      <c r="AR142" s="174" t="s">
        <v>79</v>
      </c>
      <c r="AT142" s="175" t="s">
        <v>71</v>
      </c>
      <c r="AU142" s="175" t="s">
        <v>79</v>
      </c>
      <c r="AY142" s="174" t="s">
        <v>139</v>
      </c>
      <c r="BK142" s="176">
        <f>SUM(BK143:BK144)</f>
        <v>0</v>
      </c>
    </row>
    <row r="143" spans="1:65" s="2" customFormat="1" ht="44.25" customHeight="1">
      <c r="A143" s="35"/>
      <c r="B143" s="36"/>
      <c r="C143" s="179" t="s">
        <v>228</v>
      </c>
      <c r="D143" s="179" t="s">
        <v>141</v>
      </c>
      <c r="E143" s="180" t="s">
        <v>323</v>
      </c>
      <c r="F143" s="181" t="s">
        <v>324</v>
      </c>
      <c r="G143" s="182" t="s">
        <v>195</v>
      </c>
      <c r="H143" s="183">
        <v>2.5529999999999999</v>
      </c>
      <c r="I143" s="184"/>
      <c r="J143" s="185">
        <f>ROUND(I143*H143,2)</f>
        <v>0</v>
      </c>
      <c r="K143" s="181" t="s">
        <v>145</v>
      </c>
      <c r="L143" s="40"/>
      <c r="M143" s="186" t="s">
        <v>19</v>
      </c>
      <c r="N143" s="187" t="s">
        <v>43</v>
      </c>
      <c r="O143" s="65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0" t="s">
        <v>146</v>
      </c>
      <c r="AT143" s="190" t="s">
        <v>141</v>
      </c>
      <c r="AU143" s="190" t="s">
        <v>81</v>
      </c>
      <c r="AY143" s="18" t="s">
        <v>139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79</v>
      </c>
      <c r="BK143" s="191">
        <f>ROUND(I143*H143,2)</f>
        <v>0</v>
      </c>
      <c r="BL143" s="18" t="s">
        <v>146</v>
      </c>
      <c r="BM143" s="190" t="s">
        <v>851</v>
      </c>
    </row>
    <row r="144" spans="1:65" s="2" customFormat="1" ht="11.25">
      <c r="A144" s="35"/>
      <c r="B144" s="36"/>
      <c r="C144" s="37"/>
      <c r="D144" s="192" t="s">
        <v>148</v>
      </c>
      <c r="E144" s="37"/>
      <c r="F144" s="193" t="s">
        <v>326</v>
      </c>
      <c r="G144" s="37"/>
      <c r="H144" s="37"/>
      <c r="I144" s="194"/>
      <c r="J144" s="37"/>
      <c r="K144" s="37"/>
      <c r="L144" s="40"/>
      <c r="M144" s="219"/>
      <c r="N144" s="220"/>
      <c r="O144" s="221"/>
      <c r="P144" s="221"/>
      <c r="Q144" s="221"/>
      <c r="R144" s="221"/>
      <c r="S144" s="221"/>
      <c r="T144" s="222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148</v>
      </c>
      <c r="AU144" s="18" t="s">
        <v>81</v>
      </c>
    </row>
    <row r="145" spans="1:31" s="2" customFormat="1" ht="6.95" customHeight="1">
      <c r="A145" s="35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40"/>
      <c r="M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</sheetData>
  <sheetProtection algorithmName="SHA-512" hashValue="Aki/cLIywUMDDzaT3NUUpf/8PovX9pYJQgAlTaKw1/yt5z7/o5zd/VxbKBq5EjlBUN1jyHkx9OqFm+C4harAJA==" saltValue="LHrBKb+Ku5UdnHF+RnK8v3W0ljGJeDEwCZ8oA7DQNnusRur7A+fOi5/LpfXtTkfRCWSobL1O9mPprRu/GVDeew==" spinCount="100000" sheet="1" objects="1" scenarios="1" formatColumns="0" formatRows="0" autoFilter="0"/>
  <autoFilter ref="C88:K144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/>
    <hyperlink ref="F100" r:id="rId2"/>
    <hyperlink ref="F103" r:id="rId3"/>
    <hyperlink ref="F111" r:id="rId4"/>
    <hyperlink ref="F119" r:id="rId5"/>
    <hyperlink ref="F124" r:id="rId6"/>
    <hyperlink ref="F128" r:id="rId7"/>
    <hyperlink ref="F131" r:id="rId8"/>
    <hyperlink ref="F135" r:id="rId9"/>
    <hyperlink ref="F137" r:id="rId10"/>
    <hyperlink ref="F141" r:id="rId11"/>
    <hyperlink ref="F144" r:id="rId1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105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5" customHeight="1">
      <c r="B4" s="21"/>
      <c r="D4" s="111" t="s">
        <v>109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II230 Přeštice - x Kucíny</v>
      </c>
      <c r="F7" s="372"/>
      <c r="G7" s="372"/>
      <c r="H7" s="372"/>
      <c r="L7" s="21"/>
    </row>
    <row r="8" spans="1:46" s="1" customFormat="1" ht="12" customHeight="1">
      <c r="B8" s="21"/>
      <c r="D8" s="113" t="s">
        <v>110</v>
      </c>
      <c r="L8" s="21"/>
    </row>
    <row r="9" spans="1:46" s="2" customFormat="1" ht="16.5" customHeight="1">
      <c r="A9" s="35"/>
      <c r="B9" s="40"/>
      <c r="C9" s="35"/>
      <c r="D9" s="35"/>
      <c r="E9" s="371" t="s">
        <v>852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112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853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11. 2. 2024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35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38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40</v>
      </c>
      <c r="G34" s="35"/>
      <c r="H34" s="35"/>
      <c r="I34" s="122" t="s">
        <v>39</v>
      </c>
      <c r="J34" s="122" t="s">
        <v>41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42</v>
      </c>
      <c r="E35" s="113" t="s">
        <v>43</v>
      </c>
      <c r="F35" s="124">
        <f>ROUND((SUM(BE88:BE127)),  2)</f>
        <v>0</v>
      </c>
      <c r="G35" s="35"/>
      <c r="H35" s="35"/>
      <c r="I35" s="125">
        <v>0.21</v>
      </c>
      <c r="J35" s="124">
        <f>ROUND(((SUM(BE88:BE127))*I35),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44</v>
      </c>
      <c r="F36" s="124">
        <f>ROUND((SUM(BF88:BF127)),  2)</f>
        <v>0</v>
      </c>
      <c r="G36" s="35"/>
      <c r="H36" s="35"/>
      <c r="I36" s="125">
        <v>0.12</v>
      </c>
      <c r="J36" s="124">
        <f>ROUND(((SUM(BF88:BF127))*I36),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45</v>
      </c>
      <c r="F37" s="124">
        <f>ROUND((SUM(BG88:BG127)),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46</v>
      </c>
      <c r="F38" s="124">
        <f>ROUND((SUM(BH88:BH127)),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47</v>
      </c>
      <c r="F39" s="124">
        <f>ROUND((SUM(BI88:BI127)),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48</v>
      </c>
      <c r="E41" s="128"/>
      <c r="F41" s="128"/>
      <c r="G41" s="129" t="s">
        <v>49</v>
      </c>
      <c r="H41" s="130" t="s">
        <v>50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114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II230 Přeštice - x Kucíny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110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852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112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01 - Přechodné dopravní značení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11. 2. 2024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SÚS PK, p.o.</v>
      </c>
      <c r="G58" s="37"/>
      <c r="H58" s="37"/>
      <c r="I58" s="30" t="s">
        <v>31</v>
      </c>
      <c r="J58" s="33" t="str">
        <f>E23</f>
        <v>IK Plzeň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Václav Nový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115</v>
      </c>
      <c r="D61" s="138"/>
      <c r="E61" s="138"/>
      <c r="F61" s="138"/>
      <c r="G61" s="138"/>
      <c r="H61" s="138"/>
      <c r="I61" s="138"/>
      <c r="J61" s="139" t="s">
        <v>116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70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117</v>
      </c>
    </row>
    <row r="64" spans="1:47" s="9" customFormat="1" ht="24.95" customHeight="1">
      <c r="B64" s="141"/>
      <c r="C64" s="142"/>
      <c r="D64" s="143" t="s">
        <v>118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121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516</v>
      </c>
      <c r="E66" s="149"/>
      <c r="F66" s="149"/>
      <c r="G66" s="149"/>
      <c r="H66" s="149"/>
      <c r="I66" s="149"/>
      <c r="J66" s="150">
        <f>J104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124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II230 Přeštice - x Kucíny</v>
      </c>
      <c r="F76" s="379"/>
      <c r="G76" s="379"/>
      <c r="H76" s="379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110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78" t="s">
        <v>852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112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2" t="str">
        <f>E11</f>
        <v>01 - Přechodné dopravní značení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 xml:space="preserve"> </v>
      </c>
      <c r="G82" s="37"/>
      <c r="H82" s="37"/>
      <c r="I82" s="30" t="s">
        <v>23</v>
      </c>
      <c r="J82" s="60" t="str">
        <f>IF(J14="","",J14)</f>
        <v>11. 2. 2024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E17</f>
        <v>SÚS PK, p.o.</v>
      </c>
      <c r="G84" s="37"/>
      <c r="H84" s="37"/>
      <c r="I84" s="30" t="s">
        <v>31</v>
      </c>
      <c r="J84" s="33" t="str">
        <f>E23</f>
        <v>IK Plzeň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29</v>
      </c>
      <c r="D85" s="37"/>
      <c r="E85" s="37"/>
      <c r="F85" s="28" t="str">
        <f>IF(E20="","",E20)</f>
        <v>Vyplň údaj</v>
      </c>
      <c r="G85" s="37"/>
      <c r="H85" s="37"/>
      <c r="I85" s="30" t="s">
        <v>34</v>
      </c>
      <c r="J85" s="33" t="str">
        <f>E26</f>
        <v>Václav Nový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125</v>
      </c>
      <c r="D87" s="155" t="s">
        <v>57</v>
      </c>
      <c r="E87" s="155" t="s">
        <v>53</v>
      </c>
      <c r="F87" s="155" t="s">
        <v>54</v>
      </c>
      <c r="G87" s="155" t="s">
        <v>126</v>
      </c>
      <c r="H87" s="155" t="s">
        <v>127</v>
      </c>
      <c r="I87" s="155" t="s">
        <v>128</v>
      </c>
      <c r="J87" s="155" t="s">
        <v>116</v>
      </c>
      <c r="K87" s="156" t="s">
        <v>129</v>
      </c>
      <c r="L87" s="157"/>
      <c r="M87" s="69" t="s">
        <v>19</v>
      </c>
      <c r="N87" s="70" t="s">
        <v>42</v>
      </c>
      <c r="O87" s="70" t="s">
        <v>130</v>
      </c>
      <c r="P87" s="70" t="s">
        <v>131</v>
      </c>
      <c r="Q87" s="70" t="s">
        <v>132</v>
      </c>
      <c r="R87" s="70" t="s">
        <v>133</v>
      </c>
      <c r="S87" s="70" t="s">
        <v>134</v>
      </c>
      <c r="T87" s="71" t="s">
        <v>135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136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0</v>
      </c>
      <c r="S88" s="73"/>
      <c r="T88" s="161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71</v>
      </c>
      <c r="AU88" s="18" t="s">
        <v>117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71</v>
      </c>
      <c r="E89" s="166" t="s">
        <v>137</v>
      </c>
      <c r="F89" s="166" t="s">
        <v>138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P90+P104</f>
        <v>0</v>
      </c>
      <c r="Q89" s="171"/>
      <c r="R89" s="172">
        <f>R90+R104</f>
        <v>0</v>
      </c>
      <c r="S89" s="171"/>
      <c r="T89" s="173">
        <f>T90+T104</f>
        <v>0</v>
      </c>
      <c r="AR89" s="174" t="s">
        <v>79</v>
      </c>
      <c r="AT89" s="175" t="s">
        <v>71</v>
      </c>
      <c r="AU89" s="175" t="s">
        <v>72</v>
      </c>
      <c r="AY89" s="174" t="s">
        <v>139</v>
      </c>
      <c r="BK89" s="176">
        <f>BK90+BK104</f>
        <v>0</v>
      </c>
    </row>
    <row r="90" spans="1:65" s="12" customFormat="1" ht="22.9" customHeight="1">
      <c r="B90" s="163"/>
      <c r="C90" s="164"/>
      <c r="D90" s="165" t="s">
        <v>71</v>
      </c>
      <c r="E90" s="177" t="s">
        <v>199</v>
      </c>
      <c r="F90" s="177" t="s">
        <v>223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SUM(P91:P103)</f>
        <v>0</v>
      </c>
      <c r="Q90" s="171"/>
      <c r="R90" s="172">
        <f>SUM(R91:R103)</f>
        <v>0</v>
      </c>
      <c r="S90" s="171"/>
      <c r="T90" s="173">
        <f>SUM(T91:T103)</f>
        <v>0</v>
      </c>
      <c r="AR90" s="174" t="s">
        <v>79</v>
      </c>
      <c r="AT90" s="175" t="s">
        <v>71</v>
      </c>
      <c r="AU90" s="175" t="s">
        <v>79</v>
      </c>
      <c r="AY90" s="174" t="s">
        <v>139</v>
      </c>
      <c r="BK90" s="176">
        <f>SUM(BK91:BK103)</f>
        <v>0</v>
      </c>
    </row>
    <row r="91" spans="1:65" s="2" customFormat="1" ht="24.2" customHeight="1">
      <c r="A91" s="35"/>
      <c r="B91" s="36"/>
      <c r="C91" s="179" t="s">
        <v>79</v>
      </c>
      <c r="D91" s="179" t="s">
        <v>141</v>
      </c>
      <c r="E91" s="180" t="s">
        <v>854</v>
      </c>
      <c r="F91" s="181" t="s">
        <v>855</v>
      </c>
      <c r="G91" s="182" t="s">
        <v>636</v>
      </c>
      <c r="H91" s="183">
        <v>100</v>
      </c>
      <c r="I91" s="184"/>
      <c r="J91" s="185">
        <f>ROUND(I91*H91,2)</f>
        <v>0</v>
      </c>
      <c r="K91" s="181" t="s">
        <v>145</v>
      </c>
      <c r="L91" s="40"/>
      <c r="M91" s="186" t="s">
        <v>19</v>
      </c>
      <c r="N91" s="187" t="s">
        <v>43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146</v>
      </c>
      <c r="AT91" s="190" t="s">
        <v>141</v>
      </c>
      <c r="AU91" s="190" t="s">
        <v>81</v>
      </c>
      <c r="AY91" s="18" t="s">
        <v>139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79</v>
      </c>
      <c r="BK91" s="191">
        <f>ROUND(I91*H91,2)</f>
        <v>0</v>
      </c>
      <c r="BL91" s="18" t="s">
        <v>146</v>
      </c>
      <c r="BM91" s="190" t="s">
        <v>856</v>
      </c>
    </row>
    <row r="92" spans="1:65" s="2" customFormat="1" ht="11.25">
      <c r="A92" s="35"/>
      <c r="B92" s="36"/>
      <c r="C92" s="37"/>
      <c r="D92" s="192" t="s">
        <v>148</v>
      </c>
      <c r="E92" s="37"/>
      <c r="F92" s="193" t="s">
        <v>857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148</v>
      </c>
      <c r="AU92" s="18" t="s">
        <v>81</v>
      </c>
    </row>
    <row r="93" spans="1:65" s="13" customFormat="1" ht="11.25">
      <c r="B93" s="197"/>
      <c r="C93" s="198"/>
      <c r="D93" s="199" t="s">
        <v>150</v>
      </c>
      <c r="E93" s="200" t="s">
        <v>19</v>
      </c>
      <c r="F93" s="201" t="s">
        <v>349</v>
      </c>
      <c r="G93" s="198"/>
      <c r="H93" s="200" t="s">
        <v>19</v>
      </c>
      <c r="I93" s="202"/>
      <c r="J93" s="198"/>
      <c r="K93" s="198"/>
      <c r="L93" s="203"/>
      <c r="M93" s="204"/>
      <c r="N93" s="205"/>
      <c r="O93" s="205"/>
      <c r="P93" s="205"/>
      <c r="Q93" s="205"/>
      <c r="R93" s="205"/>
      <c r="S93" s="205"/>
      <c r="T93" s="206"/>
      <c r="AT93" s="207" t="s">
        <v>150</v>
      </c>
      <c r="AU93" s="207" t="s">
        <v>81</v>
      </c>
      <c r="AV93" s="13" t="s">
        <v>79</v>
      </c>
      <c r="AW93" s="13" t="s">
        <v>33</v>
      </c>
      <c r="AX93" s="13" t="s">
        <v>72</v>
      </c>
      <c r="AY93" s="207" t="s">
        <v>139</v>
      </c>
    </row>
    <row r="94" spans="1:65" s="14" customFormat="1" ht="11.25">
      <c r="B94" s="208"/>
      <c r="C94" s="209"/>
      <c r="D94" s="199" t="s">
        <v>150</v>
      </c>
      <c r="E94" s="210" t="s">
        <v>19</v>
      </c>
      <c r="F94" s="211" t="s">
        <v>274</v>
      </c>
      <c r="G94" s="209"/>
      <c r="H94" s="212">
        <v>20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150</v>
      </c>
      <c r="AU94" s="218" t="s">
        <v>81</v>
      </c>
      <c r="AV94" s="14" t="s">
        <v>81</v>
      </c>
      <c r="AW94" s="14" t="s">
        <v>33</v>
      </c>
      <c r="AX94" s="14" t="s">
        <v>72</v>
      </c>
      <c r="AY94" s="218" t="s">
        <v>139</v>
      </c>
    </row>
    <row r="95" spans="1:65" s="13" customFormat="1" ht="11.25">
      <c r="B95" s="197"/>
      <c r="C95" s="198"/>
      <c r="D95" s="199" t="s">
        <v>150</v>
      </c>
      <c r="E95" s="200" t="s">
        <v>19</v>
      </c>
      <c r="F95" s="201" t="s">
        <v>858</v>
      </c>
      <c r="G95" s="198"/>
      <c r="H95" s="200" t="s">
        <v>19</v>
      </c>
      <c r="I95" s="202"/>
      <c r="J95" s="198"/>
      <c r="K95" s="198"/>
      <c r="L95" s="203"/>
      <c r="M95" s="204"/>
      <c r="N95" s="205"/>
      <c r="O95" s="205"/>
      <c r="P95" s="205"/>
      <c r="Q95" s="205"/>
      <c r="R95" s="205"/>
      <c r="S95" s="205"/>
      <c r="T95" s="206"/>
      <c r="AT95" s="207" t="s">
        <v>150</v>
      </c>
      <c r="AU95" s="207" t="s">
        <v>81</v>
      </c>
      <c r="AV95" s="13" t="s">
        <v>79</v>
      </c>
      <c r="AW95" s="13" t="s">
        <v>33</v>
      </c>
      <c r="AX95" s="13" t="s">
        <v>72</v>
      </c>
      <c r="AY95" s="207" t="s">
        <v>139</v>
      </c>
    </row>
    <row r="96" spans="1:65" s="14" customFormat="1" ht="11.25">
      <c r="B96" s="208"/>
      <c r="C96" s="209"/>
      <c r="D96" s="199" t="s">
        <v>150</v>
      </c>
      <c r="E96" s="210" t="s">
        <v>19</v>
      </c>
      <c r="F96" s="211" t="s">
        <v>205</v>
      </c>
      <c r="G96" s="209"/>
      <c r="H96" s="212">
        <v>10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150</v>
      </c>
      <c r="AU96" s="218" t="s">
        <v>81</v>
      </c>
      <c r="AV96" s="14" t="s">
        <v>81</v>
      </c>
      <c r="AW96" s="14" t="s">
        <v>33</v>
      </c>
      <c r="AX96" s="14" t="s">
        <v>72</v>
      </c>
      <c r="AY96" s="218" t="s">
        <v>139</v>
      </c>
    </row>
    <row r="97" spans="1:65" s="13" customFormat="1" ht="11.25">
      <c r="B97" s="197"/>
      <c r="C97" s="198"/>
      <c r="D97" s="199" t="s">
        <v>150</v>
      </c>
      <c r="E97" s="200" t="s">
        <v>19</v>
      </c>
      <c r="F97" s="201" t="s">
        <v>859</v>
      </c>
      <c r="G97" s="198"/>
      <c r="H97" s="200" t="s">
        <v>19</v>
      </c>
      <c r="I97" s="202"/>
      <c r="J97" s="198"/>
      <c r="K97" s="198"/>
      <c r="L97" s="203"/>
      <c r="M97" s="204"/>
      <c r="N97" s="205"/>
      <c r="O97" s="205"/>
      <c r="P97" s="205"/>
      <c r="Q97" s="205"/>
      <c r="R97" s="205"/>
      <c r="S97" s="205"/>
      <c r="T97" s="206"/>
      <c r="AT97" s="207" t="s">
        <v>150</v>
      </c>
      <c r="AU97" s="207" t="s">
        <v>81</v>
      </c>
      <c r="AV97" s="13" t="s">
        <v>79</v>
      </c>
      <c r="AW97" s="13" t="s">
        <v>33</v>
      </c>
      <c r="AX97" s="13" t="s">
        <v>72</v>
      </c>
      <c r="AY97" s="207" t="s">
        <v>139</v>
      </c>
    </row>
    <row r="98" spans="1:65" s="14" customFormat="1" ht="11.25">
      <c r="B98" s="208"/>
      <c r="C98" s="209"/>
      <c r="D98" s="199" t="s">
        <v>150</v>
      </c>
      <c r="E98" s="210" t="s">
        <v>19</v>
      </c>
      <c r="F98" s="211" t="s">
        <v>860</v>
      </c>
      <c r="G98" s="209"/>
      <c r="H98" s="212">
        <v>50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150</v>
      </c>
      <c r="AU98" s="218" t="s">
        <v>81</v>
      </c>
      <c r="AV98" s="14" t="s">
        <v>81</v>
      </c>
      <c r="AW98" s="14" t="s">
        <v>33</v>
      </c>
      <c r="AX98" s="14" t="s">
        <v>72</v>
      </c>
      <c r="AY98" s="218" t="s">
        <v>139</v>
      </c>
    </row>
    <row r="99" spans="1:65" s="13" customFormat="1" ht="11.25">
      <c r="B99" s="197"/>
      <c r="C99" s="198"/>
      <c r="D99" s="199" t="s">
        <v>150</v>
      </c>
      <c r="E99" s="200" t="s">
        <v>19</v>
      </c>
      <c r="F99" s="201" t="s">
        <v>861</v>
      </c>
      <c r="G99" s="198"/>
      <c r="H99" s="200" t="s">
        <v>19</v>
      </c>
      <c r="I99" s="202"/>
      <c r="J99" s="198"/>
      <c r="K99" s="198"/>
      <c r="L99" s="203"/>
      <c r="M99" s="204"/>
      <c r="N99" s="205"/>
      <c r="O99" s="205"/>
      <c r="P99" s="205"/>
      <c r="Q99" s="205"/>
      <c r="R99" s="205"/>
      <c r="S99" s="205"/>
      <c r="T99" s="206"/>
      <c r="AT99" s="207" t="s">
        <v>150</v>
      </c>
      <c r="AU99" s="207" t="s">
        <v>81</v>
      </c>
      <c r="AV99" s="13" t="s">
        <v>79</v>
      </c>
      <c r="AW99" s="13" t="s">
        <v>33</v>
      </c>
      <c r="AX99" s="13" t="s">
        <v>72</v>
      </c>
      <c r="AY99" s="207" t="s">
        <v>139</v>
      </c>
    </row>
    <row r="100" spans="1:65" s="14" customFormat="1" ht="11.25">
      <c r="B100" s="208"/>
      <c r="C100" s="209"/>
      <c r="D100" s="199" t="s">
        <v>150</v>
      </c>
      <c r="E100" s="210" t="s">
        <v>19</v>
      </c>
      <c r="F100" s="211" t="s">
        <v>862</v>
      </c>
      <c r="G100" s="209"/>
      <c r="H100" s="212">
        <v>20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150</v>
      </c>
      <c r="AU100" s="218" t="s">
        <v>81</v>
      </c>
      <c r="AV100" s="14" t="s">
        <v>81</v>
      </c>
      <c r="AW100" s="14" t="s">
        <v>33</v>
      </c>
      <c r="AX100" s="14" t="s">
        <v>72</v>
      </c>
      <c r="AY100" s="218" t="s">
        <v>139</v>
      </c>
    </row>
    <row r="101" spans="1:65" s="2" customFormat="1" ht="49.15" customHeight="1">
      <c r="A101" s="35"/>
      <c r="B101" s="36"/>
      <c r="C101" s="179" t="s">
        <v>81</v>
      </c>
      <c r="D101" s="179" t="s">
        <v>141</v>
      </c>
      <c r="E101" s="180" t="s">
        <v>863</v>
      </c>
      <c r="F101" s="181" t="s">
        <v>864</v>
      </c>
      <c r="G101" s="182" t="s">
        <v>636</v>
      </c>
      <c r="H101" s="183">
        <v>3000</v>
      </c>
      <c r="I101" s="184"/>
      <c r="J101" s="185">
        <f>ROUND(I101*H101,2)</f>
        <v>0</v>
      </c>
      <c r="K101" s="181" t="s">
        <v>145</v>
      </c>
      <c r="L101" s="40"/>
      <c r="M101" s="186" t="s">
        <v>19</v>
      </c>
      <c r="N101" s="187" t="s">
        <v>43</v>
      </c>
      <c r="O101" s="65"/>
      <c r="P101" s="188">
        <f>O101*H101</f>
        <v>0</v>
      </c>
      <c r="Q101" s="188">
        <v>0</v>
      </c>
      <c r="R101" s="188">
        <f>Q101*H101</f>
        <v>0</v>
      </c>
      <c r="S101" s="188">
        <v>0</v>
      </c>
      <c r="T101" s="189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0" t="s">
        <v>146</v>
      </c>
      <c r="AT101" s="190" t="s">
        <v>141</v>
      </c>
      <c r="AU101" s="190" t="s">
        <v>81</v>
      </c>
      <c r="AY101" s="18" t="s">
        <v>139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79</v>
      </c>
      <c r="BK101" s="191">
        <f>ROUND(I101*H101,2)</f>
        <v>0</v>
      </c>
      <c r="BL101" s="18" t="s">
        <v>146</v>
      </c>
      <c r="BM101" s="190" t="s">
        <v>865</v>
      </c>
    </row>
    <row r="102" spans="1:65" s="2" customFormat="1" ht="11.25">
      <c r="A102" s="35"/>
      <c r="B102" s="36"/>
      <c r="C102" s="37"/>
      <c r="D102" s="192" t="s">
        <v>148</v>
      </c>
      <c r="E102" s="37"/>
      <c r="F102" s="193" t="s">
        <v>866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148</v>
      </c>
      <c r="AU102" s="18" t="s">
        <v>81</v>
      </c>
    </row>
    <row r="103" spans="1:65" s="14" customFormat="1" ht="11.25">
      <c r="B103" s="208"/>
      <c r="C103" s="209"/>
      <c r="D103" s="199" t="s">
        <v>150</v>
      </c>
      <c r="E103" s="210" t="s">
        <v>19</v>
      </c>
      <c r="F103" s="211" t="s">
        <v>867</v>
      </c>
      <c r="G103" s="209"/>
      <c r="H103" s="212">
        <v>3000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150</v>
      </c>
      <c r="AU103" s="218" t="s">
        <v>81</v>
      </c>
      <c r="AV103" s="14" t="s">
        <v>81</v>
      </c>
      <c r="AW103" s="14" t="s">
        <v>33</v>
      </c>
      <c r="AX103" s="14" t="s">
        <v>72</v>
      </c>
      <c r="AY103" s="218" t="s">
        <v>139</v>
      </c>
    </row>
    <row r="104" spans="1:65" s="12" customFormat="1" ht="22.9" customHeight="1">
      <c r="B104" s="163"/>
      <c r="C104" s="164"/>
      <c r="D104" s="165" t="s">
        <v>71</v>
      </c>
      <c r="E104" s="177" t="s">
        <v>632</v>
      </c>
      <c r="F104" s="177" t="s">
        <v>633</v>
      </c>
      <c r="G104" s="164"/>
      <c r="H104" s="164"/>
      <c r="I104" s="167"/>
      <c r="J104" s="178">
        <f>BK104</f>
        <v>0</v>
      </c>
      <c r="K104" s="164"/>
      <c r="L104" s="169"/>
      <c r="M104" s="170"/>
      <c r="N104" s="171"/>
      <c r="O104" s="171"/>
      <c r="P104" s="172">
        <f>SUM(P105:P127)</f>
        <v>0</v>
      </c>
      <c r="Q104" s="171"/>
      <c r="R104" s="172">
        <f>SUM(R105:R127)</f>
        <v>0</v>
      </c>
      <c r="S104" s="171"/>
      <c r="T104" s="173">
        <f>SUM(T105:T127)</f>
        <v>0</v>
      </c>
      <c r="AR104" s="174" t="s">
        <v>79</v>
      </c>
      <c r="AT104" s="175" t="s">
        <v>71</v>
      </c>
      <c r="AU104" s="175" t="s">
        <v>79</v>
      </c>
      <c r="AY104" s="174" t="s">
        <v>139</v>
      </c>
      <c r="BK104" s="176">
        <f>SUM(BK105:BK127)</f>
        <v>0</v>
      </c>
    </row>
    <row r="105" spans="1:65" s="2" customFormat="1" ht="37.9" customHeight="1">
      <c r="A105" s="35"/>
      <c r="B105" s="36"/>
      <c r="C105" s="179" t="s">
        <v>146</v>
      </c>
      <c r="D105" s="179" t="s">
        <v>141</v>
      </c>
      <c r="E105" s="180" t="s">
        <v>868</v>
      </c>
      <c r="F105" s="181" t="s">
        <v>869</v>
      </c>
      <c r="G105" s="182" t="s">
        <v>636</v>
      </c>
      <c r="H105" s="183">
        <v>28</v>
      </c>
      <c r="I105" s="184"/>
      <c r="J105" s="185">
        <f>ROUND(I105*H105,2)</f>
        <v>0</v>
      </c>
      <c r="K105" s="181" t="s">
        <v>145</v>
      </c>
      <c r="L105" s="40"/>
      <c r="M105" s="186" t="s">
        <v>19</v>
      </c>
      <c r="N105" s="187" t="s">
        <v>43</v>
      </c>
      <c r="O105" s="65"/>
      <c r="P105" s="188">
        <f>O105*H105</f>
        <v>0</v>
      </c>
      <c r="Q105" s="188">
        <v>0</v>
      </c>
      <c r="R105" s="188">
        <f>Q105*H105</f>
        <v>0</v>
      </c>
      <c r="S105" s="188">
        <v>0</v>
      </c>
      <c r="T105" s="189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0" t="s">
        <v>146</v>
      </c>
      <c r="AT105" s="190" t="s">
        <v>141</v>
      </c>
      <c r="AU105" s="190" t="s">
        <v>81</v>
      </c>
      <c r="AY105" s="18" t="s">
        <v>139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8" t="s">
        <v>79</v>
      </c>
      <c r="BK105" s="191">
        <f>ROUND(I105*H105,2)</f>
        <v>0</v>
      </c>
      <c r="BL105" s="18" t="s">
        <v>146</v>
      </c>
      <c r="BM105" s="190" t="s">
        <v>870</v>
      </c>
    </row>
    <row r="106" spans="1:65" s="2" customFormat="1" ht="11.25">
      <c r="A106" s="35"/>
      <c r="B106" s="36"/>
      <c r="C106" s="37"/>
      <c r="D106" s="192" t="s">
        <v>148</v>
      </c>
      <c r="E106" s="37"/>
      <c r="F106" s="193" t="s">
        <v>871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148</v>
      </c>
      <c r="AU106" s="18" t="s">
        <v>81</v>
      </c>
    </row>
    <row r="107" spans="1:65" s="13" customFormat="1" ht="11.25">
      <c r="B107" s="197"/>
      <c r="C107" s="198"/>
      <c r="D107" s="199" t="s">
        <v>150</v>
      </c>
      <c r="E107" s="200" t="s">
        <v>19</v>
      </c>
      <c r="F107" s="201" t="s">
        <v>872</v>
      </c>
      <c r="G107" s="198"/>
      <c r="H107" s="200" t="s">
        <v>19</v>
      </c>
      <c r="I107" s="202"/>
      <c r="J107" s="198"/>
      <c r="K107" s="198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150</v>
      </c>
      <c r="AU107" s="207" t="s">
        <v>81</v>
      </c>
      <c r="AV107" s="13" t="s">
        <v>79</v>
      </c>
      <c r="AW107" s="13" t="s">
        <v>33</v>
      </c>
      <c r="AX107" s="13" t="s">
        <v>72</v>
      </c>
      <c r="AY107" s="207" t="s">
        <v>139</v>
      </c>
    </row>
    <row r="108" spans="1:65" s="14" customFormat="1" ht="11.25">
      <c r="B108" s="208"/>
      <c r="C108" s="209"/>
      <c r="D108" s="199" t="s">
        <v>150</v>
      </c>
      <c r="E108" s="210" t="s">
        <v>19</v>
      </c>
      <c r="F108" s="211" t="s">
        <v>81</v>
      </c>
      <c r="G108" s="209"/>
      <c r="H108" s="212">
        <v>2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150</v>
      </c>
      <c r="AU108" s="218" t="s">
        <v>81</v>
      </c>
      <c r="AV108" s="14" t="s">
        <v>81</v>
      </c>
      <c r="AW108" s="14" t="s">
        <v>33</v>
      </c>
      <c r="AX108" s="14" t="s">
        <v>72</v>
      </c>
      <c r="AY108" s="218" t="s">
        <v>139</v>
      </c>
    </row>
    <row r="109" spans="1:65" s="13" customFormat="1" ht="11.25">
      <c r="B109" s="197"/>
      <c r="C109" s="198"/>
      <c r="D109" s="199" t="s">
        <v>150</v>
      </c>
      <c r="E109" s="200" t="s">
        <v>19</v>
      </c>
      <c r="F109" s="201" t="s">
        <v>873</v>
      </c>
      <c r="G109" s="198"/>
      <c r="H109" s="200" t="s">
        <v>19</v>
      </c>
      <c r="I109" s="202"/>
      <c r="J109" s="198"/>
      <c r="K109" s="198"/>
      <c r="L109" s="203"/>
      <c r="M109" s="204"/>
      <c r="N109" s="205"/>
      <c r="O109" s="205"/>
      <c r="P109" s="205"/>
      <c r="Q109" s="205"/>
      <c r="R109" s="205"/>
      <c r="S109" s="205"/>
      <c r="T109" s="206"/>
      <c r="AT109" s="207" t="s">
        <v>150</v>
      </c>
      <c r="AU109" s="207" t="s">
        <v>81</v>
      </c>
      <c r="AV109" s="13" t="s">
        <v>79</v>
      </c>
      <c r="AW109" s="13" t="s">
        <v>33</v>
      </c>
      <c r="AX109" s="13" t="s">
        <v>72</v>
      </c>
      <c r="AY109" s="207" t="s">
        <v>139</v>
      </c>
    </row>
    <row r="110" spans="1:65" s="14" customFormat="1" ht="11.25">
      <c r="B110" s="208"/>
      <c r="C110" s="209"/>
      <c r="D110" s="199" t="s">
        <v>150</v>
      </c>
      <c r="E110" s="210" t="s">
        <v>19</v>
      </c>
      <c r="F110" s="211" t="s">
        <v>81</v>
      </c>
      <c r="G110" s="209"/>
      <c r="H110" s="212">
        <v>2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150</v>
      </c>
      <c r="AU110" s="218" t="s">
        <v>81</v>
      </c>
      <c r="AV110" s="14" t="s">
        <v>81</v>
      </c>
      <c r="AW110" s="14" t="s">
        <v>33</v>
      </c>
      <c r="AX110" s="14" t="s">
        <v>72</v>
      </c>
      <c r="AY110" s="218" t="s">
        <v>139</v>
      </c>
    </row>
    <row r="111" spans="1:65" s="13" customFormat="1" ht="11.25">
      <c r="B111" s="197"/>
      <c r="C111" s="198"/>
      <c r="D111" s="199" t="s">
        <v>150</v>
      </c>
      <c r="E111" s="200" t="s">
        <v>19</v>
      </c>
      <c r="F111" s="201" t="s">
        <v>874</v>
      </c>
      <c r="G111" s="198"/>
      <c r="H111" s="200" t="s">
        <v>19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150</v>
      </c>
      <c r="AU111" s="207" t="s">
        <v>81</v>
      </c>
      <c r="AV111" s="13" t="s">
        <v>79</v>
      </c>
      <c r="AW111" s="13" t="s">
        <v>33</v>
      </c>
      <c r="AX111" s="13" t="s">
        <v>72</v>
      </c>
      <c r="AY111" s="207" t="s">
        <v>139</v>
      </c>
    </row>
    <row r="112" spans="1:65" s="14" customFormat="1" ht="11.25">
      <c r="B112" s="208"/>
      <c r="C112" s="209"/>
      <c r="D112" s="199" t="s">
        <v>150</v>
      </c>
      <c r="E112" s="210" t="s">
        <v>19</v>
      </c>
      <c r="F112" s="211" t="s">
        <v>171</v>
      </c>
      <c r="G112" s="209"/>
      <c r="H112" s="212">
        <v>5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150</v>
      </c>
      <c r="AU112" s="218" t="s">
        <v>81</v>
      </c>
      <c r="AV112" s="14" t="s">
        <v>81</v>
      </c>
      <c r="AW112" s="14" t="s">
        <v>33</v>
      </c>
      <c r="AX112" s="14" t="s">
        <v>72</v>
      </c>
      <c r="AY112" s="218" t="s">
        <v>139</v>
      </c>
    </row>
    <row r="113" spans="1:65" s="13" customFormat="1" ht="11.25">
      <c r="B113" s="197"/>
      <c r="C113" s="198"/>
      <c r="D113" s="199" t="s">
        <v>150</v>
      </c>
      <c r="E113" s="200" t="s">
        <v>19</v>
      </c>
      <c r="F113" s="201" t="s">
        <v>875</v>
      </c>
      <c r="G113" s="198"/>
      <c r="H113" s="200" t="s">
        <v>19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150</v>
      </c>
      <c r="AU113" s="207" t="s">
        <v>81</v>
      </c>
      <c r="AV113" s="13" t="s">
        <v>79</v>
      </c>
      <c r="AW113" s="13" t="s">
        <v>33</v>
      </c>
      <c r="AX113" s="13" t="s">
        <v>72</v>
      </c>
      <c r="AY113" s="207" t="s">
        <v>139</v>
      </c>
    </row>
    <row r="114" spans="1:65" s="14" customFormat="1" ht="11.25">
      <c r="B114" s="208"/>
      <c r="C114" s="209"/>
      <c r="D114" s="199" t="s">
        <v>150</v>
      </c>
      <c r="E114" s="210" t="s">
        <v>19</v>
      </c>
      <c r="F114" s="211" t="s">
        <v>163</v>
      </c>
      <c r="G114" s="209"/>
      <c r="H114" s="212">
        <v>3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150</v>
      </c>
      <c r="AU114" s="218" t="s">
        <v>81</v>
      </c>
      <c r="AV114" s="14" t="s">
        <v>81</v>
      </c>
      <c r="AW114" s="14" t="s">
        <v>33</v>
      </c>
      <c r="AX114" s="14" t="s">
        <v>72</v>
      </c>
      <c r="AY114" s="218" t="s">
        <v>139</v>
      </c>
    </row>
    <row r="115" spans="1:65" s="13" customFormat="1" ht="11.25">
      <c r="B115" s="197"/>
      <c r="C115" s="198"/>
      <c r="D115" s="199" t="s">
        <v>150</v>
      </c>
      <c r="E115" s="200" t="s">
        <v>19</v>
      </c>
      <c r="F115" s="201" t="s">
        <v>876</v>
      </c>
      <c r="G115" s="198"/>
      <c r="H115" s="200" t="s">
        <v>19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150</v>
      </c>
      <c r="AU115" s="207" t="s">
        <v>81</v>
      </c>
      <c r="AV115" s="13" t="s">
        <v>79</v>
      </c>
      <c r="AW115" s="13" t="s">
        <v>33</v>
      </c>
      <c r="AX115" s="13" t="s">
        <v>72</v>
      </c>
      <c r="AY115" s="207" t="s">
        <v>139</v>
      </c>
    </row>
    <row r="116" spans="1:65" s="14" customFormat="1" ht="11.25">
      <c r="B116" s="208"/>
      <c r="C116" s="209"/>
      <c r="D116" s="199" t="s">
        <v>150</v>
      </c>
      <c r="E116" s="210" t="s">
        <v>19</v>
      </c>
      <c r="F116" s="211" t="s">
        <v>81</v>
      </c>
      <c r="G116" s="209"/>
      <c r="H116" s="212">
        <v>2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150</v>
      </c>
      <c r="AU116" s="218" t="s">
        <v>81</v>
      </c>
      <c r="AV116" s="14" t="s">
        <v>81</v>
      </c>
      <c r="AW116" s="14" t="s">
        <v>33</v>
      </c>
      <c r="AX116" s="14" t="s">
        <v>72</v>
      </c>
      <c r="AY116" s="218" t="s">
        <v>139</v>
      </c>
    </row>
    <row r="117" spans="1:65" s="13" customFormat="1" ht="11.25">
      <c r="B117" s="197"/>
      <c r="C117" s="198"/>
      <c r="D117" s="199" t="s">
        <v>150</v>
      </c>
      <c r="E117" s="200" t="s">
        <v>19</v>
      </c>
      <c r="F117" s="201" t="s">
        <v>877</v>
      </c>
      <c r="G117" s="198"/>
      <c r="H117" s="200" t="s">
        <v>19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150</v>
      </c>
      <c r="AU117" s="207" t="s">
        <v>81</v>
      </c>
      <c r="AV117" s="13" t="s">
        <v>79</v>
      </c>
      <c r="AW117" s="13" t="s">
        <v>33</v>
      </c>
      <c r="AX117" s="13" t="s">
        <v>72</v>
      </c>
      <c r="AY117" s="207" t="s">
        <v>139</v>
      </c>
    </row>
    <row r="118" spans="1:65" s="13" customFormat="1" ht="11.25">
      <c r="B118" s="197"/>
      <c r="C118" s="198"/>
      <c r="D118" s="199" t="s">
        <v>150</v>
      </c>
      <c r="E118" s="200" t="s">
        <v>19</v>
      </c>
      <c r="F118" s="201" t="s">
        <v>878</v>
      </c>
      <c r="G118" s="198"/>
      <c r="H118" s="200" t="s">
        <v>19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150</v>
      </c>
      <c r="AU118" s="207" t="s">
        <v>81</v>
      </c>
      <c r="AV118" s="13" t="s">
        <v>79</v>
      </c>
      <c r="AW118" s="13" t="s">
        <v>33</v>
      </c>
      <c r="AX118" s="13" t="s">
        <v>72</v>
      </c>
      <c r="AY118" s="207" t="s">
        <v>139</v>
      </c>
    </row>
    <row r="119" spans="1:65" s="14" customFormat="1" ht="11.25">
      <c r="B119" s="208"/>
      <c r="C119" s="209"/>
      <c r="D119" s="199" t="s">
        <v>150</v>
      </c>
      <c r="E119" s="210" t="s">
        <v>19</v>
      </c>
      <c r="F119" s="211" t="s">
        <v>186</v>
      </c>
      <c r="G119" s="209"/>
      <c r="H119" s="212">
        <v>7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150</v>
      </c>
      <c r="AU119" s="218" t="s">
        <v>81</v>
      </c>
      <c r="AV119" s="14" t="s">
        <v>81</v>
      </c>
      <c r="AW119" s="14" t="s">
        <v>33</v>
      </c>
      <c r="AX119" s="14" t="s">
        <v>72</v>
      </c>
      <c r="AY119" s="218" t="s">
        <v>139</v>
      </c>
    </row>
    <row r="120" spans="1:65" s="13" customFormat="1" ht="11.25">
      <c r="B120" s="197"/>
      <c r="C120" s="198"/>
      <c r="D120" s="199" t="s">
        <v>150</v>
      </c>
      <c r="E120" s="200" t="s">
        <v>19</v>
      </c>
      <c r="F120" s="201" t="s">
        <v>879</v>
      </c>
      <c r="G120" s="198"/>
      <c r="H120" s="200" t="s">
        <v>19</v>
      </c>
      <c r="I120" s="202"/>
      <c r="J120" s="198"/>
      <c r="K120" s="198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150</v>
      </c>
      <c r="AU120" s="207" t="s">
        <v>81</v>
      </c>
      <c r="AV120" s="13" t="s">
        <v>79</v>
      </c>
      <c r="AW120" s="13" t="s">
        <v>33</v>
      </c>
      <c r="AX120" s="13" t="s">
        <v>72</v>
      </c>
      <c r="AY120" s="207" t="s">
        <v>139</v>
      </c>
    </row>
    <row r="121" spans="1:65" s="14" customFormat="1" ht="11.25">
      <c r="B121" s="208"/>
      <c r="C121" s="209"/>
      <c r="D121" s="199" t="s">
        <v>150</v>
      </c>
      <c r="E121" s="210" t="s">
        <v>19</v>
      </c>
      <c r="F121" s="211" t="s">
        <v>186</v>
      </c>
      <c r="G121" s="209"/>
      <c r="H121" s="212">
        <v>7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150</v>
      </c>
      <c r="AU121" s="218" t="s">
        <v>81</v>
      </c>
      <c r="AV121" s="14" t="s">
        <v>81</v>
      </c>
      <c r="AW121" s="14" t="s">
        <v>33</v>
      </c>
      <c r="AX121" s="14" t="s">
        <v>72</v>
      </c>
      <c r="AY121" s="218" t="s">
        <v>139</v>
      </c>
    </row>
    <row r="122" spans="1:65" s="2" customFormat="1" ht="44.25" customHeight="1">
      <c r="A122" s="35"/>
      <c r="B122" s="36"/>
      <c r="C122" s="179" t="s">
        <v>179</v>
      </c>
      <c r="D122" s="179" t="s">
        <v>141</v>
      </c>
      <c r="E122" s="180" t="s">
        <v>880</v>
      </c>
      <c r="F122" s="181" t="s">
        <v>881</v>
      </c>
      <c r="G122" s="182" t="s">
        <v>636</v>
      </c>
      <c r="H122" s="183">
        <v>2100</v>
      </c>
      <c r="I122" s="184"/>
      <c r="J122" s="185">
        <f>ROUND(I122*H122,2)</f>
        <v>0</v>
      </c>
      <c r="K122" s="181" t="s">
        <v>145</v>
      </c>
      <c r="L122" s="40"/>
      <c r="M122" s="186" t="s">
        <v>19</v>
      </c>
      <c r="N122" s="187" t="s">
        <v>43</v>
      </c>
      <c r="O122" s="65"/>
      <c r="P122" s="188">
        <f>O122*H122</f>
        <v>0</v>
      </c>
      <c r="Q122" s="188">
        <v>0</v>
      </c>
      <c r="R122" s="188">
        <f>Q122*H122</f>
        <v>0</v>
      </c>
      <c r="S122" s="188">
        <v>0</v>
      </c>
      <c r="T122" s="18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0" t="s">
        <v>146</v>
      </c>
      <c r="AT122" s="190" t="s">
        <v>141</v>
      </c>
      <c r="AU122" s="190" t="s">
        <v>81</v>
      </c>
      <c r="AY122" s="18" t="s">
        <v>139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8" t="s">
        <v>79</v>
      </c>
      <c r="BK122" s="191">
        <f>ROUND(I122*H122,2)</f>
        <v>0</v>
      </c>
      <c r="BL122" s="18" t="s">
        <v>146</v>
      </c>
      <c r="BM122" s="190" t="s">
        <v>882</v>
      </c>
    </row>
    <row r="123" spans="1:65" s="2" customFormat="1" ht="11.25">
      <c r="A123" s="35"/>
      <c r="B123" s="36"/>
      <c r="C123" s="37"/>
      <c r="D123" s="192" t="s">
        <v>148</v>
      </c>
      <c r="E123" s="37"/>
      <c r="F123" s="193" t="s">
        <v>883</v>
      </c>
      <c r="G123" s="37"/>
      <c r="H123" s="37"/>
      <c r="I123" s="194"/>
      <c r="J123" s="37"/>
      <c r="K123" s="37"/>
      <c r="L123" s="40"/>
      <c r="M123" s="195"/>
      <c r="N123" s="196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148</v>
      </c>
      <c r="AU123" s="18" t="s">
        <v>81</v>
      </c>
    </row>
    <row r="124" spans="1:65" s="13" customFormat="1" ht="11.25">
      <c r="B124" s="197"/>
      <c r="C124" s="198"/>
      <c r="D124" s="199" t="s">
        <v>150</v>
      </c>
      <c r="E124" s="200" t="s">
        <v>19</v>
      </c>
      <c r="F124" s="201" t="s">
        <v>884</v>
      </c>
      <c r="G124" s="198"/>
      <c r="H124" s="200" t="s">
        <v>19</v>
      </c>
      <c r="I124" s="202"/>
      <c r="J124" s="198"/>
      <c r="K124" s="198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150</v>
      </c>
      <c r="AU124" s="207" t="s">
        <v>81</v>
      </c>
      <c r="AV124" s="13" t="s">
        <v>79</v>
      </c>
      <c r="AW124" s="13" t="s">
        <v>33</v>
      </c>
      <c r="AX124" s="13" t="s">
        <v>72</v>
      </c>
      <c r="AY124" s="207" t="s">
        <v>139</v>
      </c>
    </row>
    <row r="125" spans="1:65" s="14" customFormat="1" ht="11.25">
      <c r="B125" s="208"/>
      <c r="C125" s="209"/>
      <c r="D125" s="199" t="s">
        <v>150</v>
      </c>
      <c r="E125" s="210" t="s">
        <v>19</v>
      </c>
      <c r="F125" s="211" t="s">
        <v>885</v>
      </c>
      <c r="G125" s="209"/>
      <c r="H125" s="212">
        <v>1680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150</v>
      </c>
      <c r="AU125" s="218" t="s">
        <v>81</v>
      </c>
      <c r="AV125" s="14" t="s">
        <v>81</v>
      </c>
      <c r="AW125" s="14" t="s">
        <v>33</v>
      </c>
      <c r="AX125" s="14" t="s">
        <v>72</v>
      </c>
      <c r="AY125" s="218" t="s">
        <v>139</v>
      </c>
    </row>
    <row r="126" spans="1:65" s="13" customFormat="1" ht="11.25">
      <c r="B126" s="197"/>
      <c r="C126" s="198"/>
      <c r="D126" s="199" t="s">
        <v>150</v>
      </c>
      <c r="E126" s="200" t="s">
        <v>19</v>
      </c>
      <c r="F126" s="201" t="s">
        <v>877</v>
      </c>
      <c r="G126" s="198"/>
      <c r="H126" s="200" t="s">
        <v>19</v>
      </c>
      <c r="I126" s="202"/>
      <c r="J126" s="198"/>
      <c r="K126" s="198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150</v>
      </c>
      <c r="AU126" s="207" t="s">
        <v>81</v>
      </c>
      <c r="AV126" s="13" t="s">
        <v>79</v>
      </c>
      <c r="AW126" s="13" t="s">
        <v>33</v>
      </c>
      <c r="AX126" s="13" t="s">
        <v>72</v>
      </c>
      <c r="AY126" s="207" t="s">
        <v>139</v>
      </c>
    </row>
    <row r="127" spans="1:65" s="14" customFormat="1" ht="11.25">
      <c r="B127" s="208"/>
      <c r="C127" s="209"/>
      <c r="D127" s="199" t="s">
        <v>150</v>
      </c>
      <c r="E127" s="210" t="s">
        <v>19</v>
      </c>
      <c r="F127" s="211" t="s">
        <v>886</v>
      </c>
      <c r="G127" s="209"/>
      <c r="H127" s="212">
        <v>420</v>
      </c>
      <c r="I127" s="213"/>
      <c r="J127" s="209"/>
      <c r="K127" s="209"/>
      <c r="L127" s="214"/>
      <c r="M127" s="233"/>
      <c r="N127" s="234"/>
      <c r="O127" s="234"/>
      <c r="P127" s="234"/>
      <c r="Q127" s="234"/>
      <c r="R127" s="234"/>
      <c r="S127" s="234"/>
      <c r="T127" s="235"/>
      <c r="AT127" s="218" t="s">
        <v>150</v>
      </c>
      <c r="AU127" s="218" t="s">
        <v>81</v>
      </c>
      <c r="AV127" s="14" t="s">
        <v>81</v>
      </c>
      <c r="AW127" s="14" t="s">
        <v>33</v>
      </c>
      <c r="AX127" s="14" t="s">
        <v>72</v>
      </c>
      <c r="AY127" s="218" t="s">
        <v>139</v>
      </c>
    </row>
    <row r="128" spans="1:65" s="2" customFormat="1" ht="6.95" customHeight="1">
      <c r="A128" s="35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0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algorithmName="SHA-512" hashValue="HxU9UWJosK+5sHSv/p5FEsGQxSdwIR8SqDA7FSClAKLEH+mevMbBKpHUl/BSw6nrxz12WGdrSsm2MVHPm4xpCQ==" saltValue="NdsRiETPLEaxXEGLnUfm0vfptPTKp7J41fjp9uzmCs65PWr0HOum6WOoPZpeEdPhutTHevlwRjgWxEuyUQ1QoQ==" spinCount="100000" sheet="1" objects="1" scenarios="1" formatColumns="0" formatRows="0" autoFilter="0"/>
  <autoFilter ref="C87:K127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/>
    <hyperlink ref="F102" r:id="rId2"/>
    <hyperlink ref="F106" r:id="rId3"/>
    <hyperlink ref="F123" r:id="rId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108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81</v>
      </c>
    </row>
    <row r="4" spans="1:46" s="1" customFormat="1" ht="24.95" customHeight="1">
      <c r="B4" s="21"/>
      <c r="D4" s="111" t="s">
        <v>109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II230 Přeštice - x Kucíny</v>
      </c>
      <c r="F7" s="372"/>
      <c r="G7" s="372"/>
      <c r="H7" s="372"/>
      <c r="L7" s="21"/>
    </row>
    <row r="8" spans="1:46" s="2" customFormat="1" ht="12" customHeight="1">
      <c r="A8" s="35"/>
      <c r="B8" s="40"/>
      <c r="C8" s="35"/>
      <c r="D8" s="113" t="s">
        <v>110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4" t="s">
        <v>887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22</v>
      </c>
      <c r="G12" s="35"/>
      <c r="H12" s="35"/>
      <c r="I12" s="113" t="s">
        <v>23</v>
      </c>
      <c r="J12" s="115" t="str">
        <f>'Rekapitulace stavby'!AN8</f>
        <v>11. 2. 2024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">
        <v>19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13" t="s">
        <v>28</v>
      </c>
      <c r="J15" s="104" t="s">
        <v>19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29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5" t="str">
        <f>'Rekapitulace stavby'!E14</f>
        <v>Vyplň údaj</v>
      </c>
      <c r="F18" s="376"/>
      <c r="G18" s="376"/>
      <c r="H18" s="376"/>
      <c r="I18" s="113" t="s">
        <v>28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31</v>
      </c>
      <c r="E20" s="35"/>
      <c r="F20" s="35"/>
      <c r="G20" s="35"/>
      <c r="H20" s="35"/>
      <c r="I20" s="113" t="s">
        <v>26</v>
      </c>
      <c r="J20" s="104" t="s">
        <v>19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32</v>
      </c>
      <c r="F21" s="35"/>
      <c r="G21" s="35"/>
      <c r="H21" s="35"/>
      <c r="I21" s="113" t="s">
        <v>28</v>
      </c>
      <c r="J21" s="104" t="s">
        <v>19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34</v>
      </c>
      <c r="E23" s="35"/>
      <c r="F23" s="35"/>
      <c r="G23" s="35"/>
      <c r="H23" s="35"/>
      <c r="I23" s="113" t="s">
        <v>26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35</v>
      </c>
      <c r="F24" s="35"/>
      <c r="G24" s="35"/>
      <c r="H24" s="35"/>
      <c r="I24" s="113" t="s">
        <v>28</v>
      </c>
      <c r="J24" s="104" t="s">
        <v>19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36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77" t="s">
        <v>19</v>
      </c>
      <c r="F27" s="377"/>
      <c r="G27" s="377"/>
      <c r="H27" s="377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ROUND(J84,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ROUND((SUM(BE84:BE106)),  2)</f>
        <v>0</v>
      </c>
      <c r="G33" s="35"/>
      <c r="H33" s="35"/>
      <c r="I33" s="125">
        <v>0.21</v>
      </c>
      <c r="J33" s="124">
        <f>ROUND(((SUM(BE84:BE106))*I33),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ROUND((SUM(BF84:BF106)),  2)</f>
        <v>0</v>
      </c>
      <c r="G34" s="35"/>
      <c r="H34" s="35"/>
      <c r="I34" s="125">
        <v>0.12</v>
      </c>
      <c r="J34" s="124">
        <f>ROUND(((SUM(BF84:BF106))*I34),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ROUND((SUM(BG84:BG106)),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ROUND((SUM(BH84:BH106)),  2)</f>
        <v>0</v>
      </c>
      <c r="G36" s="35"/>
      <c r="H36" s="35"/>
      <c r="I36" s="125">
        <v>0.12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ROUND((SUM(BI84:BI106)),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114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8" t="str">
        <f>E7</f>
        <v>II230 Přeštice - x Kucíny</v>
      </c>
      <c r="F48" s="379"/>
      <c r="G48" s="379"/>
      <c r="H48" s="379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2" t="str">
        <f>E9</f>
        <v>VON - Vedlejší a ostatní náklady</v>
      </c>
      <c r="F50" s="380"/>
      <c r="G50" s="380"/>
      <c r="H50" s="380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11. 2. 2024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SÚS PK, p.o.</v>
      </c>
      <c r="G54" s="37"/>
      <c r="H54" s="37"/>
      <c r="I54" s="30" t="s">
        <v>31</v>
      </c>
      <c r="J54" s="33" t="str">
        <f>E21</f>
        <v>IK Plzeň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Václav Nový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115</v>
      </c>
      <c r="D57" s="138"/>
      <c r="E57" s="138"/>
      <c r="F57" s="138"/>
      <c r="G57" s="138"/>
      <c r="H57" s="138"/>
      <c r="I57" s="138"/>
      <c r="J57" s="139" t="s">
        <v>116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0" t="s">
        <v>70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117</v>
      </c>
    </row>
    <row r="60" spans="1:47" s="9" customFormat="1" ht="24.95" customHeight="1">
      <c r="B60" s="141"/>
      <c r="C60" s="142"/>
      <c r="D60" s="143" t="s">
        <v>888</v>
      </c>
      <c r="E60" s="144"/>
      <c r="F60" s="144"/>
      <c r="G60" s="144"/>
      <c r="H60" s="144"/>
      <c r="I60" s="144"/>
      <c r="J60" s="145">
        <f>J85</f>
        <v>0</v>
      </c>
      <c r="K60" s="142"/>
      <c r="L60" s="146"/>
    </row>
    <row r="61" spans="1:47" s="10" customFormat="1" ht="19.899999999999999" customHeight="1">
      <c r="B61" s="147"/>
      <c r="C61" s="98"/>
      <c r="D61" s="148" t="s">
        <v>889</v>
      </c>
      <c r="E61" s="149"/>
      <c r="F61" s="149"/>
      <c r="G61" s="149"/>
      <c r="H61" s="149"/>
      <c r="I61" s="149"/>
      <c r="J61" s="150">
        <f>J86</f>
        <v>0</v>
      </c>
      <c r="K61" s="98"/>
      <c r="L61" s="151"/>
    </row>
    <row r="62" spans="1:47" s="10" customFormat="1" ht="19.899999999999999" customHeight="1">
      <c r="B62" s="147"/>
      <c r="C62" s="98"/>
      <c r="D62" s="148" t="s">
        <v>890</v>
      </c>
      <c r="E62" s="149"/>
      <c r="F62" s="149"/>
      <c r="G62" s="149"/>
      <c r="H62" s="149"/>
      <c r="I62" s="149"/>
      <c r="J62" s="150">
        <f>J92</f>
        <v>0</v>
      </c>
      <c r="K62" s="98"/>
      <c r="L62" s="151"/>
    </row>
    <row r="63" spans="1:47" s="10" customFormat="1" ht="19.899999999999999" customHeight="1">
      <c r="B63" s="147"/>
      <c r="C63" s="98"/>
      <c r="D63" s="148" t="s">
        <v>891</v>
      </c>
      <c r="E63" s="149"/>
      <c r="F63" s="149"/>
      <c r="G63" s="149"/>
      <c r="H63" s="149"/>
      <c r="I63" s="149"/>
      <c r="J63" s="150">
        <f>J103</f>
        <v>0</v>
      </c>
      <c r="K63" s="98"/>
      <c r="L63" s="151"/>
    </row>
    <row r="64" spans="1:47" s="10" customFormat="1" ht="19.899999999999999" customHeight="1">
      <c r="B64" s="147"/>
      <c r="C64" s="98"/>
      <c r="D64" s="148" t="s">
        <v>892</v>
      </c>
      <c r="E64" s="149"/>
      <c r="F64" s="149"/>
      <c r="G64" s="149"/>
      <c r="H64" s="149"/>
      <c r="I64" s="149"/>
      <c r="J64" s="150">
        <f>J105</f>
        <v>0</v>
      </c>
      <c r="K64" s="98"/>
      <c r="L64" s="151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124</v>
      </c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78" t="str">
        <f>E7</f>
        <v>II230 Přeštice - x Kucíny</v>
      </c>
      <c r="F74" s="379"/>
      <c r="G74" s="379"/>
      <c r="H74" s="379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110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32" t="str">
        <f>E9</f>
        <v>VON - Vedlejší a ostatní náklady</v>
      </c>
      <c r="F76" s="380"/>
      <c r="G76" s="380"/>
      <c r="H76" s="380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 xml:space="preserve"> </v>
      </c>
      <c r="G78" s="37"/>
      <c r="H78" s="37"/>
      <c r="I78" s="30" t="s">
        <v>23</v>
      </c>
      <c r="J78" s="60" t="str">
        <f>IF(J12="","",J12)</f>
        <v>11. 2. 2024</v>
      </c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25</v>
      </c>
      <c r="D80" s="37"/>
      <c r="E80" s="37"/>
      <c r="F80" s="28" t="str">
        <f>E15</f>
        <v>SÚS PK, p.o.</v>
      </c>
      <c r="G80" s="37"/>
      <c r="H80" s="37"/>
      <c r="I80" s="30" t="s">
        <v>31</v>
      </c>
      <c r="J80" s="33" t="str">
        <f>E21</f>
        <v>IK Plzeň s.r.o.</v>
      </c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29</v>
      </c>
      <c r="D81" s="37"/>
      <c r="E81" s="37"/>
      <c r="F81" s="28" t="str">
        <f>IF(E18="","",E18)</f>
        <v>Vyplň údaj</v>
      </c>
      <c r="G81" s="37"/>
      <c r="H81" s="37"/>
      <c r="I81" s="30" t="s">
        <v>34</v>
      </c>
      <c r="J81" s="33" t="str">
        <f>E24</f>
        <v>Václav Nový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52"/>
      <c r="B83" s="153"/>
      <c r="C83" s="154" t="s">
        <v>125</v>
      </c>
      <c r="D83" s="155" t="s">
        <v>57</v>
      </c>
      <c r="E83" s="155" t="s">
        <v>53</v>
      </c>
      <c r="F83" s="155" t="s">
        <v>54</v>
      </c>
      <c r="G83" s="155" t="s">
        <v>126</v>
      </c>
      <c r="H83" s="155" t="s">
        <v>127</v>
      </c>
      <c r="I83" s="155" t="s">
        <v>128</v>
      </c>
      <c r="J83" s="155" t="s">
        <v>116</v>
      </c>
      <c r="K83" s="156" t="s">
        <v>129</v>
      </c>
      <c r="L83" s="157"/>
      <c r="M83" s="69" t="s">
        <v>19</v>
      </c>
      <c r="N83" s="70" t="s">
        <v>42</v>
      </c>
      <c r="O83" s="70" t="s">
        <v>130</v>
      </c>
      <c r="P83" s="70" t="s">
        <v>131</v>
      </c>
      <c r="Q83" s="70" t="s">
        <v>132</v>
      </c>
      <c r="R83" s="70" t="s">
        <v>133</v>
      </c>
      <c r="S83" s="70" t="s">
        <v>134</v>
      </c>
      <c r="T83" s="71" t="s">
        <v>135</v>
      </c>
      <c r="U83" s="152"/>
      <c r="V83" s="152"/>
      <c r="W83" s="152"/>
      <c r="X83" s="152"/>
      <c r="Y83" s="152"/>
      <c r="Z83" s="152"/>
      <c r="AA83" s="152"/>
      <c r="AB83" s="152"/>
      <c r="AC83" s="152"/>
      <c r="AD83" s="152"/>
      <c r="AE83" s="152"/>
    </row>
    <row r="84" spans="1:65" s="2" customFormat="1" ht="22.9" customHeight="1">
      <c r="A84" s="35"/>
      <c r="B84" s="36"/>
      <c r="C84" s="76" t="s">
        <v>136</v>
      </c>
      <c r="D84" s="37"/>
      <c r="E84" s="37"/>
      <c r="F84" s="37"/>
      <c r="G84" s="37"/>
      <c r="H84" s="37"/>
      <c r="I84" s="37"/>
      <c r="J84" s="158">
        <f>BK84</f>
        <v>0</v>
      </c>
      <c r="K84" s="37"/>
      <c r="L84" s="40"/>
      <c r="M84" s="72"/>
      <c r="N84" s="159"/>
      <c r="O84" s="73"/>
      <c r="P84" s="160">
        <f>P85</f>
        <v>0</v>
      </c>
      <c r="Q84" s="73"/>
      <c r="R84" s="160">
        <f>R85</f>
        <v>0</v>
      </c>
      <c r="S84" s="73"/>
      <c r="T84" s="161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71</v>
      </c>
      <c r="AU84" s="18" t="s">
        <v>117</v>
      </c>
      <c r="BK84" s="162">
        <f>BK85</f>
        <v>0</v>
      </c>
    </row>
    <row r="85" spans="1:65" s="12" customFormat="1" ht="25.9" customHeight="1">
      <c r="B85" s="163"/>
      <c r="C85" s="164"/>
      <c r="D85" s="165" t="s">
        <v>71</v>
      </c>
      <c r="E85" s="166" t="s">
        <v>893</v>
      </c>
      <c r="F85" s="166" t="s">
        <v>894</v>
      </c>
      <c r="G85" s="164"/>
      <c r="H85" s="164"/>
      <c r="I85" s="167"/>
      <c r="J85" s="168">
        <f>BK85</f>
        <v>0</v>
      </c>
      <c r="K85" s="164"/>
      <c r="L85" s="169"/>
      <c r="M85" s="170"/>
      <c r="N85" s="171"/>
      <c r="O85" s="171"/>
      <c r="P85" s="172">
        <f>P86+P92+P103+P105</f>
        <v>0</v>
      </c>
      <c r="Q85" s="171"/>
      <c r="R85" s="172">
        <f>R86+R92+R103+R105</f>
        <v>0</v>
      </c>
      <c r="S85" s="171"/>
      <c r="T85" s="173">
        <f>T86+T92+T103+T105</f>
        <v>0</v>
      </c>
      <c r="AR85" s="174" t="s">
        <v>171</v>
      </c>
      <c r="AT85" s="175" t="s">
        <v>71</v>
      </c>
      <c r="AU85" s="175" t="s">
        <v>72</v>
      </c>
      <c r="AY85" s="174" t="s">
        <v>139</v>
      </c>
      <c r="BK85" s="176">
        <f>BK86+BK92+BK103+BK105</f>
        <v>0</v>
      </c>
    </row>
    <row r="86" spans="1:65" s="12" customFormat="1" ht="22.9" customHeight="1">
      <c r="B86" s="163"/>
      <c r="C86" s="164"/>
      <c r="D86" s="165" t="s">
        <v>71</v>
      </c>
      <c r="E86" s="177" t="s">
        <v>895</v>
      </c>
      <c r="F86" s="177" t="s">
        <v>896</v>
      </c>
      <c r="G86" s="164"/>
      <c r="H86" s="164"/>
      <c r="I86" s="167"/>
      <c r="J86" s="178">
        <f>BK86</f>
        <v>0</v>
      </c>
      <c r="K86" s="164"/>
      <c r="L86" s="169"/>
      <c r="M86" s="170"/>
      <c r="N86" s="171"/>
      <c r="O86" s="171"/>
      <c r="P86" s="172">
        <f>SUM(P87:P91)</f>
        <v>0</v>
      </c>
      <c r="Q86" s="171"/>
      <c r="R86" s="172">
        <f>SUM(R87:R91)</f>
        <v>0</v>
      </c>
      <c r="S86" s="171"/>
      <c r="T86" s="173">
        <f>SUM(T87:T91)</f>
        <v>0</v>
      </c>
      <c r="AR86" s="174" t="s">
        <v>171</v>
      </c>
      <c r="AT86" s="175" t="s">
        <v>71</v>
      </c>
      <c r="AU86" s="175" t="s">
        <v>79</v>
      </c>
      <c r="AY86" s="174" t="s">
        <v>139</v>
      </c>
      <c r="BK86" s="176">
        <f>SUM(BK87:BK91)</f>
        <v>0</v>
      </c>
    </row>
    <row r="87" spans="1:65" s="2" customFormat="1" ht="16.5" customHeight="1">
      <c r="A87" s="35"/>
      <c r="B87" s="36"/>
      <c r="C87" s="179" t="s">
        <v>79</v>
      </c>
      <c r="D87" s="179" t="s">
        <v>141</v>
      </c>
      <c r="E87" s="180" t="s">
        <v>897</v>
      </c>
      <c r="F87" s="181" t="s">
        <v>898</v>
      </c>
      <c r="G87" s="182" t="s">
        <v>899</v>
      </c>
      <c r="H87" s="183">
        <v>1</v>
      </c>
      <c r="I87" s="184"/>
      <c r="J87" s="185">
        <f>ROUND(I87*H87,2)</f>
        <v>0</v>
      </c>
      <c r="K87" s="181" t="s">
        <v>19</v>
      </c>
      <c r="L87" s="40"/>
      <c r="M87" s="186" t="s">
        <v>19</v>
      </c>
      <c r="N87" s="187" t="s">
        <v>43</v>
      </c>
      <c r="O87" s="65"/>
      <c r="P87" s="188">
        <f>O87*H87</f>
        <v>0</v>
      </c>
      <c r="Q87" s="188">
        <v>0</v>
      </c>
      <c r="R87" s="188">
        <f>Q87*H87</f>
        <v>0</v>
      </c>
      <c r="S87" s="188">
        <v>0</v>
      </c>
      <c r="T87" s="189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0" t="s">
        <v>900</v>
      </c>
      <c r="AT87" s="190" t="s">
        <v>141</v>
      </c>
      <c r="AU87" s="190" t="s">
        <v>81</v>
      </c>
      <c r="AY87" s="18" t="s">
        <v>139</v>
      </c>
      <c r="BE87" s="191">
        <f>IF(N87="základní",J87,0)</f>
        <v>0</v>
      </c>
      <c r="BF87" s="191">
        <f>IF(N87="snížená",J87,0)</f>
        <v>0</v>
      </c>
      <c r="BG87" s="191">
        <f>IF(N87="zákl. přenesená",J87,0)</f>
        <v>0</v>
      </c>
      <c r="BH87" s="191">
        <f>IF(N87="sníž. přenesená",J87,0)</f>
        <v>0</v>
      </c>
      <c r="BI87" s="191">
        <f>IF(N87="nulová",J87,0)</f>
        <v>0</v>
      </c>
      <c r="BJ87" s="18" t="s">
        <v>79</v>
      </c>
      <c r="BK87" s="191">
        <f>ROUND(I87*H87,2)</f>
        <v>0</v>
      </c>
      <c r="BL87" s="18" t="s">
        <v>900</v>
      </c>
      <c r="BM87" s="190" t="s">
        <v>901</v>
      </c>
    </row>
    <row r="88" spans="1:65" s="2" customFormat="1" ht="16.5" customHeight="1">
      <c r="A88" s="35"/>
      <c r="B88" s="36"/>
      <c r="C88" s="179" t="s">
        <v>81</v>
      </c>
      <c r="D88" s="179" t="s">
        <v>141</v>
      </c>
      <c r="E88" s="180" t="s">
        <v>902</v>
      </c>
      <c r="F88" s="181" t="s">
        <v>903</v>
      </c>
      <c r="G88" s="182" t="s">
        <v>899</v>
      </c>
      <c r="H88" s="183">
        <v>1</v>
      </c>
      <c r="I88" s="184"/>
      <c r="J88" s="185">
        <f>ROUND(I88*H88,2)</f>
        <v>0</v>
      </c>
      <c r="K88" s="181" t="s">
        <v>19</v>
      </c>
      <c r="L88" s="40"/>
      <c r="M88" s="186" t="s">
        <v>19</v>
      </c>
      <c r="N88" s="187" t="s">
        <v>43</v>
      </c>
      <c r="O88" s="65"/>
      <c r="P88" s="188">
        <f>O88*H88</f>
        <v>0</v>
      </c>
      <c r="Q88" s="188">
        <v>0</v>
      </c>
      <c r="R88" s="188">
        <f>Q88*H88</f>
        <v>0</v>
      </c>
      <c r="S88" s="188">
        <v>0</v>
      </c>
      <c r="T88" s="189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0" t="s">
        <v>900</v>
      </c>
      <c r="AT88" s="190" t="s">
        <v>141</v>
      </c>
      <c r="AU88" s="190" t="s">
        <v>81</v>
      </c>
      <c r="AY88" s="18" t="s">
        <v>139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8" t="s">
        <v>79</v>
      </c>
      <c r="BK88" s="191">
        <f>ROUND(I88*H88,2)</f>
        <v>0</v>
      </c>
      <c r="BL88" s="18" t="s">
        <v>900</v>
      </c>
      <c r="BM88" s="190" t="s">
        <v>904</v>
      </c>
    </row>
    <row r="89" spans="1:65" s="2" customFormat="1" ht="16.5" customHeight="1">
      <c r="A89" s="35"/>
      <c r="B89" s="36"/>
      <c r="C89" s="179" t="s">
        <v>163</v>
      </c>
      <c r="D89" s="179" t="s">
        <v>141</v>
      </c>
      <c r="E89" s="180" t="s">
        <v>905</v>
      </c>
      <c r="F89" s="181" t="s">
        <v>906</v>
      </c>
      <c r="G89" s="182" t="s">
        <v>899</v>
      </c>
      <c r="H89" s="183">
        <v>1</v>
      </c>
      <c r="I89" s="184"/>
      <c r="J89" s="185">
        <f>ROUND(I89*H89,2)</f>
        <v>0</v>
      </c>
      <c r="K89" s="181" t="s">
        <v>19</v>
      </c>
      <c r="L89" s="40"/>
      <c r="M89" s="186" t="s">
        <v>19</v>
      </c>
      <c r="N89" s="187" t="s">
        <v>43</v>
      </c>
      <c r="O89" s="65"/>
      <c r="P89" s="188">
        <f>O89*H89</f>
        <v>0</v>
      </c>
      <c r="Q89" s="188">
        <v>0</v>
      </c>
      <c r="R89" s="188">
        <f>Q89*H89</f>
        <v>0</v>
      </c>
      <c r="S89" s="188">
        <v>0</v>
      </c>
      <c r="T89" s="189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0" t="s">
        <v>900</v>
      </c>
      <c r="AT89" s="190" t="s">
        <v>141</v>
      </c>
      <c r="AU89" s="190" t="s">
        <v>81</v>
      </c>
      <c r="AY89" s="18" t="s">
        <v>139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18" t="s">
        <v>79</v>
      </c>
      <c r="BK89" s="191">
        <f>ROUND(I89*H89,2)</f>
        <v>0</v>
      </c>
      <c r="BL89" s="18" t="s">
        <v>900</v>
      </c>
      <c r="BM89" s="190" t="s">
        <v>907</v>
      </c>
    </row>
    <row r="90" spans="1:65" s="2" customFormat="1" ht="16.5" customHeight="1">
      <c r="A90" s="35"/>
      <c r="B90" s="36"/>
      <c r="C90" s="179" t="s">
        <v>146</v>
      </c>
      <c r="D90" s="179" t="s">
        <v>141</v>
      </c>
      <c r="E90" s="180" t="s">
        <v>908</v>
      </c>
      <c r="F90" s="181" t="s">
        <v>909</v>
      </c>
      <c r="G90" s="182" t="s">
        <v>899</v>
      </c>
      <c r="H90" s="183">
        <v>1</v>
      </c>
      <c r="I90" s="184"/>
      <c r="J90" s="185">
        <f>ROUND(I90*H90,2)</f>
        <v>0</v>
      </c>
      <c r="K90" s="181" t="s">
        <v>19</v>
      </c>
      <c r="L90" s="40"/>
      <c r="M90" s="186" t="s">
        <v>19</v>
      </c>
      <c r="N90" s="187" t="s">
        <v>43</v>
      </c>
      <c r="O90" s="65"/>
      <c r="P90" s="188">
        <f>O90*H90</f>
        <v>0</v>
      </c>
      <c r="Q90" s="188">
        <v>0</v>
      </c>
      <c r="R90" s="188">
        <f>Q90*H90</f>
        <v>0</v>
      </c>
      <c r="S90" s="188">
        <v>0</v>
      </c>
      <c r="T90" s="189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0" t="s">
        <v>900</v>
      </c>
      <c r="AT90" s="190" t="s">
        <v>141</v>
      </c>
      <c r="AU90" s="190" t="s">
        <v>81</v>
      </c>
      <c r="AY90" s="18" t="s">
        <v>139</v>
      </c>
      <c r="BE90" s="191">
        <f>IF(N90="základní",J90,0)</f>
        <v>0</v>
      </c>
      <c r="BF90" s="191">
        <f>IF(N90="snížená",J90,0)</f>
        <v>0</v>
      </c>
      <c r="BG90" s="191">
        <f>IF(N90="zákl. přenesená",J90,0)</f>
        <v>0</v>
      </c>
      <c r="BH90" s="191">
        <f>IF(N90="sníž. přenesená",J90,0)</f>
        <v>0</v>
      </c>
      <c r="BI90" s="191">
        <f>IF(N90="nulová",J90,0)</f>
        <v>0</v>
      </c>
      <c r="BJ90" s="18" t="s">
        <v>79</v>
      </c>
      <c r="BK90" s="191">
        <f>ROUND(I90*H90,2)</f>
        <v>0</v>
      </c>
      <c r="BL90" s="18" t="s">
        <v>900</v>
      </c>
      <c r="BM90" s="190" t="s">
        <v>910</v>
      </c>
    </row>
    <row r="91" spans="1:65" s="2" customFormat="1" ht="16.5" customHeight="1">
      <c r="A91" s="35"/>
      <c r="B91" s="36"/>
      <c r="C91" s="179" t="s">
        <v>171</v>
      </c>
      <c r="D91" s="179" t="s">
        <v>141</v>
      </c>
      <c r="E91" s="180" t="s">
        <v>911</v>
      </c>
      <c r="F91" s="181" t="s">
        <v>912</v>
      </c>
      <c r="G91" s="182" t="s">
        <v>899</v>
      </c>
      <c r="H91" s="183">
        <v>1</v>
      </c>
      <c r="I91" s="184"/>
      <c r="J91" s="185">
        <f>ROUND(I91*H91,2)</f>
        <v>0</v>
      </c>
      <c r="K91" s="181" t="s">
        <v>19</v>
      </c>
      <c r="L91" s="40"/>
      <c r="M91" s="186" t="s">
        <v>19</v>
      </c>
      <c r="N91" s="187" t="s">
        <v>43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900</v>
      </c>
      <c r="AT91" s="190" t="s">
        <v>141</v>
      </c>
      <c r="AU91" s="190" t="s">
        <v>81</v>
      </c>
      <c r="AY91" s="18" t="s">
        <v>139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79</v>
      </c>
      <c r="BK91" s="191">
        <f>ROUND(I91*H91,2)</f>
        <v>0</v>
      </c>
      <c r="BL91" s="18" t="s">
        <v>900</v>
      </c>
      <c r="BM91" s="190" t="s">
        <v>913</v>
      </c>
    </row>
    <row r="92" spans="1:65" s="12" customFormat="1" ht="22.9" customHeight="1">
      <c r="B92" s="163"/>
      <c r="C92" s="164"/>
      <c r="D92" s="165" t="s">
        <v>71</v>
      </c>
      <c r="E92" s="177" t="s">
        <v>914</v>
      </c>
      <c r="F92" s="177" t="s">
        <v>915</v>
      </c>
      <c r="G92" s="164"/>
      <c r="H92" s="164"/>
      <c r="I92" s="167"/>
      <c r="J92" s="178">
        <f>BK92</f>
        <v>0</v>
      </c>
      <c r="K92" s="164"/>
      <c r="L92" s="169"/>
      <c r="M92" s="170"/>
      <c r="N92" s="171"/>
      <c r="O92" s="171"/>
      <c r="P92" s="172">
        <f>SUM(P93:P102)</f>
        <v>0</v>
      </c>
      <c r="Q92" s="171"/>
      <c r="R92" s="172">
        <f>SUM(R93:R102)</f>
        <v>0</v>
      </c>
      <c r="S92" s="171"/>
      <c r="T92" s="173">
        <f>SUM(T93:T102)</f>
        <v>0</v>
      </c>
      <c r="AR92" s="174" t="s">
        <v>171</v>
      </c>
      <c r="AT92" s="175" t="s">
        <v>71</v>
      </c>
      <c r="AU92" s="175" t="s">
        <v>79</v>
      </c>
      <c r="AY92" s="174" t="s">
        <v>139</v>
      </c>
      <c r="BK92" s="176">
        <f>SUM(BK93:BK102)</f>
        <v>0</v>
      </c>
    </row>
    <row r="93" spans="1:65" s="2" customFormat="1" ht="16.5" customHeight="1">
      <c r="A93" s="35"/>
      <c r="B93" s="36"/>
      <c r="C93" s="179" t="s">
        <v>179</v>
      </c>
      <c r="D93" s="179" t="s">
        <v>141</v>
      </c>
      <c r="E93" s="180" t="s">
        <v>916</v>
      </c>
      <c r="F93" s="181" t="s">
        <v>915</v>
      </c>
      <c r="G93" s="182" t="s">
        <v>899</v>
      </c>
      <c r="H93" s="183">
        <v>1</v>
      </c>
      <c r="I93" s="184"/>
      <c r="J93" s="185">
        <f t="shared" ref="J93:J102" si="0">ROUND(I93*H93,2)</f>
        <v>0</v>
      </c>
      <c r="K93" s="181" t="s">
        <v>19</v>
      </c>
      <c r="L93" s="40"/>
      <c r="M93" s="186" t="s">
        <v>19</v>
      </c>
      <c r="N93" s="187" t="s">
        <v>43</v>
      </c>
      <c r="O93" s="65"/>
      <c r="P93" s="188">
        <f t="shared" ref="P93:P102" si="1">O93*H93</f>
        <v>0</v>
      </c>
      <c r="Q93" s="188">
        <v>0</v>
      </c>
      <c r="R93" s="188">
        <f t="shared" ref="R93:R102" si="2">Q93*H93</f>
        <v>0</v>
      </c>
      <c r="S93" s="188">
        <v>0</v>
      </c>
      <c r="T93" s="189">
        <f t="shared" ref="T93:T102" si="3"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0" t="s">
        <v>900</v>
      </c>
      <c r="AT93" s="190" t="s">
        <v>141</v>
      </c>
      <c r="AU93" s="190" t="s">
        <v>81</v>
      </c>
      <c r="AY93" s="18" t="s">
        <v>139</v>
      </c>
      <c r="BE93" s="191">
        <f t="shared" ref="BE93:BE102" si="4">IF(N93="základní",J93,0)</f>
        <v>0</v>
      </c>
      <c r="BF93" s="191">
        <f t="shared" ref="BF93:BF102" si="5">IF(N93="snížená",J93,0)</f>
        <v>0</v>
      </c>
      <c r="BG93" s="191">
        <f t="shared" ref="BG93:BG102" si="6">IF(N93="zákl. přenesená",J93,0)</f>
        <v>0</v>
      </c>
      <c r="BH93" s="191">
        <f t="shared" ref="BH93:BH102" si="7">IF(N93="sníž. přenesená",J93,0)</f>
        <v>0</v>
      </c>
      <c r="BI93" s="191">
        <f t="shared" ref="BI93:BI102" si="8">IF(N93="nulová",J93,0)</f>
        <v>0</v>
      </c>
      <c r="BJ93" s="18" t="s">
        <v>79</v>
      </c>
      <c r="BK93" s="191">
        <f t="shared" ref="BK93:BK102" si="9">ROUND(I93*H93,2)</f>
        <v>0</v>
      </c>
      <c r="BL93" s="18" t="s">
        <v>900</v>
      </c>
      <c r="BM93" s="190" t="s">
        <v>917</v>
      </c>
    </row>
    <row r="94" spans="1:65" s="2" customFormat="1" ht="16.5" customHeight="1">
      <c r="A94" s="35"/>
      <c r="B94" s="36"/>
      <c r="C94" s="179" t="s">
        <v>186</v>
      </c>
      <c r="D94" s="179" t="s">
        <v>141</v>
      </c>
      <c r="E94" s="180" t="s">
        <v>918</v>
      </c>
      <c r="F94" s="181" t="s">
        <v>919</v>
      </c>
      <c r="G94" s="182" t="s">
        <v>899</v>
      </c>
      <c r="H94" s="183">
        <v>1</v>
      </c>
      <c r="I94" s="184"/>
      <c r="J94" s="185">
        <f t="shared" si="0"/>
        <v>0</v>
      </c>
      <c r="K94" s="181" t="s">
        <v>19</v>
      </c>
      <c r="L94" s="40"/>
      <c r="M94" s="186" t="s">
        <v>19</v>
      </c>
      <c r="N94" s="187" t="s">
        <v>43</v>
      </c>
      <c r="O94" s="65"/>
      <c r="P94" s="188">
        <f t="shared" si="1"/>
        <v>0</v>
      </c>
      <c r="Q94" s="188">
        <v>0</v>
      </c>
      <c r="R94" s="188">
        <f t="shared" si="2"/>
        <v>0</v>
      </c>
      <c r="S94" s="188">
        <v>0</v>
      </c>
      <c r="T94" s="189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900</v>
      </c>
      <c r="AT94" s="190" t="s">
        <v>141</v>
      </c>
      <c r="AU94" s="190" t="s">
        <v>81</v>
      </c>
      <c r="AY94" s="18" t="s">
        <v>139</v>
      </c>
      <c r="BE94" s="191">
        <f t="shared" si="4"/>
        <v>0</v>
      </c>
      <c r="BF94" s="191">
        <f t="shared" si="5"/>
        <v>0</v>
      </c>
      <c r="BG94" s="191">
        <f t="shared" si="6"/>
        <v>0</v>
      </c>
      <c r="BH94" s="191">
        <f t="shared" si="7"/>
        <v>0</v>
      </c>
      <c r="BI94" s="191">
        <f t="shared" si="8"/>
        <v>0</v>
      </c>
      <c r="BJ94" s="18" t="s">
        <v>79</v>
      </c>
      <c r="BK94" s="191">
        <f t="shared" si="9"/>
        <v>0</v>
      </c>
      <c r="BL94" s="18" t="s">
        <v>900</v>
      </c>
      <c r="BM94" s="190" t="s">
        <v>920</v>
      </c>
    </row>
    <row r="95" spans="1:65" s="2" customFormat="1" ht="16.5" customHeight="1">
      <c r="A95" s="35"/>
      <c r="B95" s="36"/>
      <c r="C95" s="179" t="s">
        <v>192</v>
      </c>
      <c r="D95" s="179" t="s">
        <v>141</v>
      </c>
      <c r="E95" s="180" t="s">
        <v>921</v>
      </c>
      <c r="F95" s="181" t="s">
        <v>922</v>
      </c>
      <c r="G95" s="182" t="s">
        <v>899</v>
      </c>
      <c r="H95" s="183">
        <v>1</v>
      </c>
      <c r="I95" s="184"/>
      <c r="J95" s="185">
        <f t="shared" si="0"/>
        <v>0</v>
      </c>
      <c r="K95" s="181" t="s">
        <v>19</v>
      </c>
      <c r="L95" s="40"/>
      <c r="M95" s="186" t="s">
        <v>19</v>
      </c>
      <c r="N95" s="187" t="s">
        <v>43</v>
      </c>
      <c r="O95" s="65"/>
      <c r="P95" s="188">
        <f t="shared" si="1"/>
        <v>0</v>
      </c>
      <c r="Q95" s="188">
        <v>0</v>
      </c>
      <c r="R95" s="188">
        <f t="shared" si="2"/>
        <v>0</v>
      </c>
      <c r="S95" s="188">
        <v>0</v>
      </c>
      <c r="T95" s="189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900</v>
      </c>
      <c r="AT95" s="190" t="s">
        <v>141</v>
      </c>
      <c r="AU95" s="190" t="s">
        <v>81</v>
      </c>
      <c r="AY95" s="18" t="s">
        <v>139</v>
      </c>
      <c r="BE95" s="191">
        <f t="shared" si="4"/>
        <v>0</v>
      </c>
      <c r="BF95" s="191">
        <f t="shared" si="5"/>
        <v>0</v>
      </c>
      <c r="BG95" s="191">
        <f t="shared" si="6"/>
        <v>0</v>
      </c>
      <c r="BH95" s="191">
        <f t="shared" si="7"/>
        <v>0</v>
      </c>
      <c r="BI95" s="191">
        <f t="shared" si="8"/>
        <v>0</v>
      </c>
      <c r="BJ95" s="18" t="s">
        <v>79</v>
      </c>
      <c r="BK95" s="191">
        <f t="shared" si="9"/>
        <v>0</v>
      </c>
      <c r="BL95" s="18" t="s">
        <v>900</v>
      </c>
      <c r="BM95" s="190" t="s">
        <v>923</v>
      </c>
    </row>
    <row r="96" spans="1:65" s="2" customFormat="1" ht="16.5" customHeight="1">
      <c r="A96" s="35"/>
      <c r="B96" s="36"/>
      <c r="C96" s="179" t="s">
        <v>199</v>
      </c>
      <c r="D96" s="179" t="s">
        <v>141</v>
      </c>
      <c r="E96" s="180" t="s">
        <v>924</v>
      </c>
      <c r="F96" s="181" t="s">
        <v>925</v>
      </c>
      <c r="G96" s="182" t="s">
        <v>899</v>
      </c>
      <c r="H96" s="183">
        <v>1</v>
      </c>
      <c r="I96" s="184"/>
      <c r="J96" s="185">
        <f t="shared" si="0"/>
        <v>0</v>
      </c>
      <c r="K96" s="181" t="s">
        <v>19</v>
      </c>
      <c r="L96" s="40"/>
      <c r="M96" s="186" t="s">
        <v>19</v>
      </c>
      <c r="N96" s="187" t="s">
        <v>43</v>
      </c>
      <c r="O96" s="65"/>
      <c r="P96" s="188">
        <f t="shared" si="1"/>
        <v>0</v>
      </c>
      <c r="Q96" s="188">
        <v>0</v>
      </c>
      <c r="R96" s="188">
        <f t="shared" si="2"/>
        <v>0</v>
      </c>
      <c r="S96" s="188">
        <v>0</v>
      </c>
      <c r="T96" s="189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0" t="s">
        <v>900</v>
      </c>
      <c r="AT96" s="190" t="s">
        <v>141</v>
      </c>
      <c r="AU96" s="190" t="s">
        <v>81</v>
      </c>
      <c r="AY96" s="18" t="s">
        <v>139</v>
      </c>
      <c r="BE96" s="191">
        <f t="shared" si="4"/>
        <v>0</v>
      </c>
      <c r="BF96" s="191">
        <f t="shared" si="5"/>
        <v>0</v>
      </c>
      <c r="BG96" s="191">
        <f t="shared" si="6"/>
        <v>0</v>
      </c>
      <c r="BH96" s="191">
        <f t="shared" si="7"/>
        <v>0</v>
      </c>
      <c r="BI96" s="191">
        <f t="shared" si="8"/>
        <v>0</v>
      </c>
      <c r="BJ96" s="18" t="s">
        <v>79</v>
      </c>
      <c r="BK96" s="191">
        <f t="shared" si="9"/>
        <v>0</v>
      </c>
      <c r="BL96" s="18" t="s">
        <v>900</v>
      </c>
      <c r="BM96" s="190" t="s">
        <v>926</v>
      </c>
    </row>
    <row r="97" spans="1:65" s="2" customFormat="1" ht="16.5" customHeight="1">
      <c r="A97" s="35"/>
      <c r="B97" s="36"/>
      <c r="C97" s="179" t="s">
        <v>205</v>
      </c>
      <c r="D97" s="179" t="s">
        <v>141</v>
      </c>
      <c r="E97" s="180" t="s">
        <v>927</v>
      </c>
      <c r="F97" s="181" t="s">
        <v>928</v>
      </c>
      <c r="G97" s="182" t="s">
        <v>899</v>
      </c>
      <c r="H97" s="183">
        <v>1</v>
      </c>
      <c r="I97" s="184"/>
      <c r="J97" s="185">
        <f t="shared" si="0"/>
        <v>0</v>
      </c>
      <c r="K97" s="181" t="s">
        <v>19</v>
      </c>
      <c r="L97" s="40"/>
      <c r="M97" s="186" t="s">
        <v>19</v>
      </c>
      <c r="N97" s="187" t="s">
        <v>43</v>
      </c>
      <c r="O97" s="65"/>
      <c r="P97" s="188">
        <f t="shared" si="1"/>
        <v>0</v>
      </c>
      <c r="Q97" s="188">
        <v>0</v>
      </c>
      <c r="R97" s="188">
        <f t="shared" si="2"/>
        <v>0</v>
      </c>
      <c r="S97" s="188">
        <v>0</v>
      </c>
      <c r="T97" s="189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0" t="s">
        <v>900</v>
      </c>
      <c r="AT97" s="190" t="s">
        <v>141</v>
      </c>
      <c r="AU97" s="190" t="s">
        <v>81</v>
      </c>
      <c r="AY97" s="18" t="s">
        <v>139</v>
      </c>
      <c r="BE97" s="191">
        <f t="shared" si="4"/>
        <v>0</v>
      </c>
      <c r="BF97" s="191">
        <f t="shared" si="5"/>
        <v>0</v>
      </c>
      <c r="BG97" s="191">
        <f t="shared" si="6"/>
        <v>0</v>
      </c>
      <c r="BH97" s="191">
        <f t="shared" si="7"/>
        <v>0</v>
      </c>
      <c r="BI97" s="191">
        <f t="shared" si="8"/>
        <v>0</v>
      </c>
      <c r="BJ97" s="18" t="s">
        <v>79</v>
      </c>
      <c r="BK97" s="191">
        <f t="shared" si="9"/>
        <v>0</v>
      </c>
      <c r="BL97" s="18" t="s">
        <v>900</v>
      </c>
      <c r="BM97" s="190" t="s">
        <v>929</v>
      </c>
    </row>
    <row r="98" spans="1:65" s="2" customFormat="1" ht="16.5" customHeight="1">
      <c r="A98" s="35"/>
      <c r="B98" s="36"/>
      <c r="C98" s="179" t="s">
        <v>212</v>
      </c>
      <c r="D98" s="179" t="s">
        <v>141</v>
      </c>
      <c r="E98" s="180" t="s">
        <v>930</v>
      </c>
      <c r="F98" s="181" t="s">
        <v>931</v>
      </c>
      <c r="G98" s="182" t="s">
        <v>899</v>
      </c>
      <c r="H98" s="183">
        <v>1</v>
      </c>
      <c r="I98" s="184"/>
      <c r="J98" s="185">
        <f t="shared" si="0"/>
        <v>0</v>
      </c>
      <c r="K98" s="181" t="s">
        <v>19</v>
      </c>
      <c r="L98" s="40"/>
      <c r="M98" s="186" t="s">
        <v>19</v>
      </c>
      <c r="N98" s="187" t="s">
        <v>43</v>
      </c>
      <c r="O98" s="65"/>
      <c r="P98" s="188">
        <f t="shared" si="1"/>
        <v>0</v>
      </c>
      <c r="Q98" s="188">
        <v>0</v>
      </c>
      <c r="R98" s="188">
        <f t="shared" si="2"/>
        <v>0</v>
      </c>
      <c r="S98" s="188">
        <v>0</v>
      </c>
      <c r="T98" s="189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900</v>
      </c>
      <c r="AT98" s="190" t="s">
        <v>141</v>
      </c>
      <c r="AU98" s="190" t="s">
        <v>81</v>
      </c>
      <c r="AY98" s="18" t="s">
        <v>139</v>
      </c>
      <c r="BE98" s="191">
        <f t="shared" si="4"/>
        <v>0</v>
      </c>
      <c r="BF98" s="191">
        <f t="shared" si="5"/>
        <v>0</v>
      </c>
      <c r="BG98" s="191">
        <f t="shared" si="6"/>
        <v>0</v>
      </c>
      <c r="BH98" s="191">
        <f t="shared" si="7"/>
        <v>0</v>
      </c>
      <c r="BI98" s="191">
        <f t="shared" si="8"/>
        <v>0</v>
      </c>
      <c r="BJ98" s="18" t="s">
        <v>79</v>
      </c>
      <c r="BK98" s="191">
        <f t="shared" si="9"/>
        <v>0</v>
      </c>
      <c r="BL98" s="18" t="s">
        <v>900</v>
      </c>
      <c r="BM98" s="190" t="s">
        <v>932</v>
      </c>
    </row>
    <row r="99" spans="1:65" s="2" customFormat="1" ht="16.5" customHeight="1">
      <c r="A99" s="35"/>
      <c r="B99" s="36"/>
      <c r="C99" s="179" t="s">
        <v>8</v>
      </c>
      <c r="D99" s="179" t="s">
        <v>141</v>
      </c>
      <c r="E99" s="180" t="s">
        <v>933</v>
      </c>
      <c r="F99" s="181" t="s">
        <v>934</v>
      </c>
      <c r="G99" s="182" t="s">
        <v>899</v>
      </c>
      <c r="H99" s="183">
        <v>1</v>
      </c>
      <c r="I99" s="184"/>
      <c r="J99" s="185">
        <f t="shared" si="0"/>
        <v>0</v>
      </c>
      <c r="K99" s="181" t="s">
        <v>19</v>
      </c>
      <c r="L99" s="40"/>
      <c r="M99" s="186" t="s">
        <v>19</v>
      </c>
      <c r="N99" s="187" t="s">
        <v>43</v>
      </c>
      <c r="O99" s="65"/>
      <c r="P99" s="188">
        <f t="shared" si="1"/>
        <v>0</v>
      </c>
      <c r="Q99" s="188">
        <v>0</v>
      </c>
      <c r="R99" s="188">
        <f t="shared" si="2"/>
        <v>0</v>
      </c>
      <c r="S99" s="188">
        <v>0</v>
      </c>
      <c r="T99" s="189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900</v>
      </c>
      <c r="AT99" s="190" t="s">
        <v>141</v>
      </c>
      <c r="AU99" s="190" t="s">
        <v>81</v>
      </c>
      <c r="AY99" s="18" t="s">
        <v>139</v>
      </c>
      <c r="BE99" s="191">
        <f t="shared" si="4"/>
        <v>0</v>
      </c>
      <c r="BF99" s="191">
        <f t="shared" si="5"/>
        <v>0</v>
      </c>
      <c r="BG99" s="191">
        <f t="shared" si="6"/>
        <v>0</v>
      </c>
      <c r="BH99" s="191">
        <f t="shared" si="7"/>
        <v>0</v>
      </c>
      <c r="BI99" s="191">
        <f t="shared" si="8"/>
        <v>0</v>
      </c>
      <c r="BJ99" s="18" t="s">
        <v>79</v>
      </c>
      <c r="BK99" s="191">
        <f t="shared" si="9"/>
        <v>0</v>
      </c>
      <c r="BL99" s="18" t="s">
        <v>900</v>
      </c>
      <c r="BM99" s="190" t="s">
        <v>935</v>
      </c>
    </row>
    <row r="100" spans="1:65" s="2" customFormat="1" ht="16.5" customHeight="1">
      <c r="A100" s="35"/>
      <c r="B100" s="36"/>
      <c r="C100" s="179" t="s">
        <v>224</v>
      </c>
      <c r="D100" s="179" t="s">
        <v>141</v>
      </c>
      <c r="E100" s="180" t="s">
        <v>936</v>
      </c>
      <c r="F100" s="181" t="s">
        <v>937</v>
      </c>
      <c r="G100" s="182" t="s">
        <v>899</v>
      </c>
      <c r="H100" s="183">
        <v>1</v>
      </c>
      <c r="I100" s="184"/>
      <c r="J100" s="185">
        <f t="shared" si="0"/>
        <v>0</v>
      </c>
      <c r="K100" s="181" t="s">
        <v>19</v>
      </c>
      <c r="L100" s="40"/>
      <c r="M100" s="186" t="s">
        <v>19</v>
      </c>
      <c r="N100" s="187" t="s">
        <v>43</v>
      </c>
      <c r="O100" s="65"/>
      <c r="P100" s="188">
        <f t="shared" si="1"/>
        <v>0</v>
      </c>
      <c r="Q100" s="188">
        <v>0</v>
      </c>
      <c r="R100" s="188">
        <f t="shared" si="2"/>
        <v>0</v>
      </c>
      <c r="S100" s="188">
        <v>0</v>
      </c>
      <c r="T100" s="189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0" t="s">
        <v>900</v>
      </c>
      <c r="AT100" s="190" t="s">
        <v>141</v>
      </c>
      <c r="AU100" s="190" t="s">
        <v>81</v>
      </c>
      <c r="AY100" s="18" t="s">
        <v>139</v>
      </c>
      <c r="BE100" s="191">
        <f t="shared" si="4"/>
        <v>0</v>
      </c>
      <c r="BF100" s="191">
        <f t="shared" si="5"/>
        <v>0</v>
      </c>
      <c r="BG100" s="191">
        <f t="shared" si="6"/>
        <v>0</v>
      </c>
      <c r="BH100" s="191">
        <f t="shared" si="7"/>
        <v>0</v>
      </c>
      <c r="BI100" s="191">
        <f t="shared" si="8"/>
        <v>0</v>
      </c>
      <c r="BJ100" s="18" t="s">
        <v>79</v>
      </c>
      <c r="BK100" s="191">
        <f t="shared" si="9"/>
        <v>0</v>
      </c>
      <c r="BL100" s="18" t="s">
        <v>900</v>
      </c>
      <c r="BM100" s="190" t="s">
        <v>938</v>
      </c>
    </row>
    <row r="101" spans="1:65" s="2" customFormat="1" ht="16.5" customHeight="1">
      <c r="A101" s="35"/>
      <c r="B101" s="36"/>
      <c r="C101" s="179" t="s">
        <v>228</v>
      </c>
      <c r="D101" s="179" t="s">
        <v>141</v>
      </c>
      <c r="E101" s="180" t="s">
        <v>939</v>
      </c>
      <c r="F101" s="181" t="s">
        <v>940</v>
      </c>
      <c r="G101" s="182" t="s">
        <v>941</v>
      </c>
      <c r="H101" s="183">
        <v>10</v>
      </c>
      <c r="I101" s="184"/>
      <c r="J101" s="185">
        <f t="shared" si="0"/>
        <v>0</v>
      </c>
      <c r="K101" s="181" t="s">
        <v>19</v>
      </c>
      <c r="L101" s="40"/>
      <c r="M101" s="186" t="s">
        <v>19</v>
      </c>
      <c r="N101" s="187" t="s">
        <v>43</v>
      </c>
      <c r="O101" s="65"/>
      <c r="P101" s="188">
        <f t="shared" si="1"/>
        <v>0</v>
      </c>
      <c r="Q101" s="188">
        <v>0</v>
      </c>
      <c r="R101" s="188">
        <f t="shared" si="2"/>
        <v>0</v>
      </c>
      <c r="S101" s="188">
        <v>0</v>
      </c>
      <c r="T101" s="189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0" t="s">
        <v>900</v>
      </c>
      <c r="AT101" s="190" t="s">
        <v>141</v>
      </c>
      <c r="AU101" s="190" t="s">
        <v>81</v>
      </c>
      <c r="AY101" s="18" t="s">
        <v>139</v>
      </c>
      <c r="BE101" s="191">
        <f t="shared" si="4"/>
        <v>0</v>
      </c>
      <c r="BF101" s="191">
        <f t="shared" si="5"/>
        <v>0</v>
      </c>
      <c r="BG101" s="191">
        <f t="shared" si="6"/>
        <v>0</v>
      </c>
      <c r="BH101" s="191">
        <f t="shared" si="7"/>
        <v>0</v>
      </c>
      <c r="BI101" s="191">
        <f t="shared" si="8"/>
        <v>0</v>
      </c>
      <c r="BJ101" s="18" t="s">
        <v>79</v>
      </c>
      <c r="BK101" s="191">
        <f t="shared" si="9"/>
        <v>0</v>
      </c>
      <c r="BL101" s="18" t="s">
        <v>900</v>
      </c>
      <c r="BM101" s="190" t="s">
        <v>942</v>
      </c>
    </row>
    <row r="102" spans="1:65" s="2" customFormat="1" ht="16.5" customHeight="1">
      <c r="A102" s="35"/>
      <c r="B102" s="36"/>
      <c r="C102" s="179" t="s">
        <v>236</v>
      </c>
      <c r="D102" s="179" t="s">
        <v>141</v>
      </c>
      <c r="E102" s="180" t="s">
        <v>943</v>
      </c>
      <c r="F102" s="181" t="s">
        <v>944</v>
      </c>
      <c r="G102" s="182" t="s">
        <v>899</v>
      </c>
      <c r="H102" s="183">
        <v>1</v>
      </c>
      <c r="I102" s="184"/>
      <c r="J102" s="185">
        <f t="shared" si="0"/>
        <v>0</v>
      </c>
      <c r="K102" s="181" t="s">
        <v>19</v>
      </c>
      <c r="L102" s="40"/>
      <c r="M102" s="186" t="s">
        <v>19</v>
      </c>
      <c r="N102" s="187" t="s">
        <v>43</v>
      </c>
      <c r="O102" s="65"/>
      <c r="P102" s="188">
        <f t="shared" si="1"/>
        <v>0</v>
      </c>
      <c r="Q102" s="188">
        <v>0</v>
      </c>
      <c r="R102" s="188">
        <f t="shared" si="2"/>
        <v>0</v>
      </c>
      <c r="S102" s="188">
        <v>0</v>
      </c>
      <c r="T102" s="189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0" t="s">
        <v>900</v>
      </c>
      <c r="AT102" s="190" t="s">
        <v>141</v>
      </c>
      <c r="AU102" s="190" t="s">
        <v>81</v>
      </c>
      <c r="AY102" s="18" t="s">
        <v>139</v>
      </c>
      <c r="BE102" s="191">
        <f t="shared" si="4"/>
        <v>0</v>
      </c>
      <c r="BF102" s="191">
        <f t="shared" si="5"/>
        <v>0</v>
      </c>
      <c r="BG102" s="191">
        <f t="shared" si="6"/>
        <v>0</v>
      </c>
      <c r="BH102" s="191">
        <f t="shared" si="7"/>
        <v>0</v>
      </c>
      <c r="BI102" s="191">
        <f t="shared" si="8"/>
        <v>0</v>
      </c>
      <c r="BJ102" s="18" t="s">
        <v>79</v>
      </c>
      <c r="BK102" s="191">
        <f t="shared" si="9"/>
        <v>0</v>
      </c>
      <c r="BL102" s="18" t="s">
        <v>900</v>
      </c>
      <c r="BM102" s="190" t="s">
        <v>945</v>
      </c>
    </row>
    <row r="103" spans="1:65" s="12" customFormat="1" ht="22.9" customHeight="1">
      <c r="B103" s="163"/>
      <c r="C103" s="164"/>
      <c r="D103" s="165" t="s">
        <v>71</v>
      </c>
      <c r="E103" s="177" t="s">
        <v>946</v>
      </c>
      <c r="F103" s="177" t="s">
        <v>947</v>
      </c>
      <c r="G103" s="164"/>
      <c r="H103" s="164"/>
      <c r="I103" s="167"/>
      <c r="J103" s="178">
        <f>BK103</f>
        <v>0</v>
      </c>
      <c r="K103" s="164"/>
      <c r="L103" s="169"/>
      <c r="M103" s="170"/>
      <c r="N103" s="171"/>
      <c r="O103" s="171"/>
      <c r="P103" s="172">
        <f>P104</f>
        <v>0</v>
      </c>
      <c r="Q103" s="171"/>
      <c r="R103" s="172">
        <f>R104</f>
        <v>0</v>
      </c>
      <c r="S103" s="171"/>
      <c r="T103" s="173">
        <f>T104</f>
        <v>0</v>
      </c>
      <c r="AR103" s="174" t="s">
        <v>171</v>
      </c>
      <c r="AT103" s="175" t="s">
        <v>71</v>
      </c>
      <c r="AU103" s="175" t="s">
        <v>79</v>
      </c>
      <c r="AY103" s="174" t="s">
        <v>139</v>
      </c>
      <c r="BK103" s="176">
        <f>BK104</f>
        <v>0</v>
      </c>
    </row>
    <row r="104" spans="1:65" s="2" customFormat="1" ht="16.5" customHeight="1">
      <c r="A104" s="35"/>
      <c r="B104" s="36"/>
      <c r="C104" s="179" t="s">
        <v>241</v>
      </c>
      <c r="D104" s="179" t="s">
        <v>141</v>
      </c>
      <c r="E104" s="180" t="s">
        <v>948</v>
      </c>
      <c r="F104" s="181" t="s">
        <v>949</v>
      </c>
      <c r="G104" s="182" t="s">
        <v>899</v>
      </c>
      <c r="H104" s="183">
        <v>1</v>
      </c>
      <c r="I104" s="184"/>
      <c r="J104" s="185">
        <f>ROUND(I104*H104,2)</f>
        <v>0</v>
      </c>
      <c r="K104" s="181" t="s">
        <v>19</v>
      </c>
      <c r="L104" s="40"/>
      <c r="M104" s="186" t="s">
        <v>19</v>
      </c>
      <c r="N104" s="187" t="s">
        <v>43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900</v>
      </c>
      <c r="AT104" s="190" t="s">
        <v>141</v>
      </c>
      <c r="AU104" s="190" t="s">
        <v>81</v>
      </c>
      <c r="AY104" s="18" t="s">
        <v>139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79</v>
      </c>
      <c r="BK104" s="191">
        <f>ROUND(I104*H104,2)</f>
        <v>0</v>
      </c>
      <c r="BL104" s="18" t="s">
        <v>900</v>
      </c>
      <c r="BM104" s="190" t="s">
        <v>950</v>
      </c>
    </row>
    <row r="105" spans="1:65" s="12" customFormat="1" ht="22.9" customHeight="1">
      <c r="B105" s="163"/>
      <c r="C105" s="164"/>
      <c r="D105" s="165" t="s">
        <v>71</v>
      </c>
      <c r="E105" s="177" t="s">
        <v>951</v>
      </c>
      <c r="F105" s="177" t="s">
        <v>952</v>
      </c>
      <c r="G105" s="164"/>
      <c r="H105" s="164"/>
      <c r="I105" s="167"/>
      <c r="J105" s="178">
        <f>BK105</f>
        <v>0</v>
      </c>
      <c r="K105" s="164"/>
      <c r="L105" s="169"/>
      <c r="M105" s="170"/>
      <c r="N105" s="171"/>
      <c r="O105" s="171"/>
      <c r="P105" s="172">
        <f>P106</f>
        <v>0</v>
      </c>
      <c r="Q105" s="171"/>
      <c r="R105" s="172">
        <f>R106</f>
        <v>0</v>
      </c>
      <c r="S105" s="171"/>
      <c r="T105" s="173">
        <f>T106</f>
        <v>0</v>
      </c>
      <c r="AR105" s="174" t="s">
        <v>171</v>
      </c>
      <c r="AT105" s="175" t="s">
        <v>71</v>
      </c>
      <c r="AU105" s="175" t="s">
        <v>79</v>
      </c>
      <c r="AY105" s="174" t="s">
        <v>139</v>
      </c>
      <c r="BK105" s="176">
        <f>BK106</f>
        <v>0</v>
      </c>
    </row>
    <row r="106" spans="1:65" s="2" customFormat="1" ht="16.5" customHeight="1">
      <c r="A106" s="35"/>
      <c r="B106" s="36"/>
      <c r="C106" s="179" t="s">
        <v>254</v>
      </c>
      <c r="D106" s="179" t="s">
        <v>141</v>
      </c>
      <c r="E106" s="180" t="s">
        <v>953</v>
      </c>
      <c r="F106" s="181" t="s">
        <v>954</v>
      </c>
      <c r="G106" s="182" t="s">
        <v>899</v>
      </c>
      <c r="H106" s="183">
        <v>1</v>
      </c>
      <c r="I106" s="184"/>
      <c r="J106" s="185">
        <f>ROUND(I106*H106,2)</f>
        <v>0</v>
      </c>
      <c r="K106" s="181" t="s">
        <v>19</v>
      </c>
      <c r="L106" s="40"/>
      <c r="M106" s="236" t="s">
        <v>19</v>
      </c>
      <c r="N106" s="237" t="s">
        <v>43</v>
      </c>
      <c r="O106" s="221"/>
      <c r="P106" s="238">
        <f>O106*H106</f>
        <v>0</v>
      </c>
      <c r="Q106" s="238">
        <v>0</v>
      </c>
      <c r="R106" s="238">
        <f>Q106*H106</f>
        <v>0</v>
      </c>
      <c r="S106" s="238">
        <v>0</v>
      </c>
      <c r="T106" s="23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0" t="s">
        <v>900</v>
      </c>
      <c r="AT106" s="190" t="s">
        <v>141</v>
      </c>
      <c r="AU106" s="190" t="s">
        <v>81</v>
      </c>
      <c r="AY106" s="18" t="s">
        <v>139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8" t="s">
        <v>79</v>
      </c>
      <c r="BK106" s="191">
        <f>ROUND(I106*H106,2)</f>
        <v>0</v>
      </c>
      <c r="BL106" s="18" t="s">
        <v>900</v>
      </c>
      <c r="BM106" s="190" t="s">
        <v>955</v>
      </c>
    </row>
    <row r="107" spans="1:65" s="2" customFormat="1" ht="6.95" customHeight="1">
      <c r="A107" s="35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0"/>
      <c r="M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</sheetData>
  <sheetProtection algorithmName="SHA-512" hashValue="IJXc/RmF3gjni3ztitTrw1bwaoYluDj4dsq6RZVHsSUhzZndYPTVClVhoKDSJUlEJPJever/n+PIhLVPYMmElg==" saltValue="0cMZ872eUuNAfGejAR5OzejvGPaZgbGf/ASziqd/3CPa/9YhIGrmj5NJH0aFw56U/wsghKT1jJ0dP0KlhkMKrA==" spinCount="100000" sheet="1" objects="1" scenarios="1" formatColumns="0" formatRows="0" autoFilter="0"/>
  <autoFilter ref="C83:K10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01 - SO 000 - Bourací a p...</vt:lpstr>
      <vt:lpstr>01 - SO 100 - Větev A - o...</vt:lpstr>
      <vt:lpstr>02 - SO 102 - Oprava prop...</vt:lpstr>
      <vt:lpstr>03 - Hospodářské sjezdy s...</vt:lpstr>
      <vt:lpstr>04 - Hospodářské sjezdy</vt:lpstr>
      <vt:lpstr>05 - Dopravní značení</vt:lpstr>
      <vt:lpstr>01 - Přechodné dopravní z...</vt:lpstr>
      <vt:lpstr>VON - Vedlejší a ostatní ...</vt:lpstr>
      <vt:lpstr>Pokyny pro vyplnění</vt:lpstr>
      <vt:lpstr>'01 - Přechodné dopravní z...'!Názvy_tisku</vt:lpstr>
      <vt:lpstr>'01 - SO 000 - Bourací a p...'!Názvy_tisku</vt:lpstr>
      <vt:lpstr>'01 - SO 100 - Větev A - o...'!Názvy_tisku</vt:lpstr>
      <vt:lpstr>'02 - SO 102 - Oprava prop...'!Názvy_tisku</vt:lpstr>
      <vt:lpstr>'03 - Hospodářské sjezdy s...'!Názvy_tisku</vt:lpstr>
      <vt:lpstr>'04 - Hospodářské sjezdy'!Názvy_tisku</vt:lpstr>
      <vt:lpstr>'05 - Dopravní značení'!Názvy_tisku</vt:lpstr>
      <vt:lpstr>'Rekapitulace stavby'!Názvy_tisku</vt:lpstr>
      <vt:lpstr>'VON - Vedlejší a ostatní ...'!Názvy_tisku</vt:lpstr>
      <vt:lpstr>'01 - Přechodné dopravní z...'!Oblast_tisku</vt:lpstr>
      <vt:lpstr>'01 - SO 000 - Bourací a p...'!Oblast_tisku</vt:lpstr>
      <vt:lpstr>'01 - SO 100 - Větev A - o...'!Oblast_tisku</vt:lpstr>
      <vt:lpstr>'02 - SO 102 - Oprava prop...'!Oblast_tisku</vt:lpstr>
      <vt:lpstr>'03 - Hospodářské sjezdy s...'!Oblast_tisku</vt:lpstr>
      <vt:lpstr>'04 - Hospodářské sjezdy'!Oblast_tisku</vt:lpstr>
      <vt:lpstr>'05 - Dopravní značení'!Oblast_tisku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DESKTOP-70B79HG\PracovniPC</dc:creator>
  <cp:lastModifiedBy>Zábranský Ladislav</cp:lastModifiedBy>
  <dcterms:created xsi:type="dcterms:W3CDTF">2024-02-27T06:36:29Z</dcterms:created>
  <dcterms:modified xsi:type="dcterms:W3CDTF">2024-02-29T06:17:12Z</dcterms:modified>
</cp:coreProperties>
</file>