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stezkova\Documents\Rozpočty\Liblín\K odevzdání\"/>
    </mc:Choice>
  </mc:AlternateContent>
  <xr:revisionPtr revIDLastSave="0" documentId="13_ncr:1_{F116307A-DE67-410E-A748-78CEF9D2017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kapitulace stavby" sheetId="1" r:id="rId1"/>
    <sheet name="1 - Stavební práce" sheetId="2" r:id="rId2"/>
  </sheets>
  <definedNames>
    <definedName name="_xlnm._FilterDatabase" localSheetId="1" hidden="1">'1 - Stavební práce'!$C$136:$K$546</definedName>
    <definedName name="_xlnm.Print_Titles" localSheetId="1">'1 - Stavební práce'!$136:$136</definedName>
    <definedName name="_xlnm.Print_Titles" localSheetId="0">'Rekapitulace stavby'!$92:$92</definedName>
    <definedName name="_xlnm.Print_Area" localSheetId="1">'1 - Stavební práce'!$C$4:$J$76,'1 - Stavební práce'!$C$124:$J$546</definedName>
    <definedName name="_xlnm.Print_Area" localSheetId="0">'Rekapitulace stavby'!$D$4:$AO$76,'Rekapitulace stavby'!$C$82:$AQ$96</definedName>
  </definedNames>
  <calcPr calcId="181029"/>
</workbook>
</file>

<file path=xl/calcChain.xml><?xml version="1.0" encoding="utf-8"?>
<calcChain xmlns="http://schemas.openxmlformats.org/spreadsheetml/2006/main">
  <c r="J37" i="2" l="1"/>
  <c r="J36" i="2"/>
  <c r="AY95" i="1" s="1"/>
  <c r="J35" i="2"/>
  <c r="AX95" i="1" s="1"/>
  <c r="BI546" i="2"/>
  <c r="BH546" i="2"/>
  <c r="BG546" i="2"/>
  <c r="BF546" i="2"/>
  <c r="T546" i="2"/>
  <c r="T545" i="2" s="1"/>
  <c r="R546" i="2"/>
  <c r="R545" i="2" s="1"/>
  <c r="P546" i="2"/>
  <c r="P545" i="2" s="1"/>
  <c r="BI544" i="2"/>
  <c r="BH544" i="2"/>
  <c r="BG544" i="2"/>
  <c r="BF544" i="2"/>
  <c r="T544" i="2"/>
  <c r="R544" i="2"/>
  <c r="P544" i="2"/>
  <c r="BI543" i="2"/>
  <c r="BH543" i="2"/>
  <c r="BG543" i="2"/>
  <c r="BF543" i="2"/>
  <c r="T543" i="2"/>
  <c r="R543" i="2"/>
  <c r="P543" i="2"/>
  <c r="BI541" i="2"/>
  <c r="BH541" i="2"/>
  <c r="BG541" i="2"/>
  <c r="BF541" i="2"/>
  <c r="T541" i="2"/>
  <c r="R541" i="2"/>
  <c r="P541" i="2"/>
  <c r="BI540" i="2"/>
  <c r="BH540" i="2"/>
  <c r="BG540" i="2"/>
  <c r="BF540" i="2"/>
  <c r="T540" i="2"/>
  <c r="R540" i="2"/>
  <c r="P540" i="2"/>
  <c r="BI539" i="2"/>
  <c r="BH539" i="2"/>
  <c r="BG539" i="2"/>
  <c r="BF539" i="2"/>
  <c r="T539" i="2"/>
  <c r="R539" i="2"/>
  <c r="P539" i="2"/>
  <c r="BI538" i="2"/>
  <c r="BH538" i="2"/>
  <c r="BG538" i="2"/>
  <c r="BF538" i="2"/>
  <c r="T538" i="2"/>
  <c r="R538" i="2"/>
  <c r="P538" i="2"/>
  <c r="BI537" i="2"/>
  <c r="BH537" i="2"/>
  <c r="BG537" i="2"/>
  <c r="BF537" i="2"/>
  <c r="T537" i="2"/>
  <c r="R537" i="2"/>
  <c r="P537" i="2"/>
  <c r="BI536" i="2"/>
  <c r="BH536" i="2"/>
  <c r="BG536" i="2"/>
  <c r="BF536" i="2"/>
  <c r="T536" i="2"/>
  <c r="R536" i="2"/>
  <c r="P536" i="2"/>
  <c r="BI535" i="2"/>
  <c r="BH535" i="2"/>
  <c r="BG535" i="2"/>
  <c r="BF535" i="2"/>
  <c r="T535" i="2"/>
  <c r="R535" i="2"/>
  <c r="P535" i="2"/>
  <c r="BI534" i="2"/>
  <c r="BH534" i="2"/>
  <c r="BG534" i="2"/>
  <c r="BF534" i="2"/>
  <c r="T534" i="2"/>
  <c r="R534" i="2"/>
  <c r="P534" i="2"/>
  <c r="BI533" i="2"/>
  <c r="BH533" i="2"/>
  <c r="BG533" i="2"/>
  <c r="BF533" i="2"/>
  <c r="T533" i="2"/>
  <c r="R533" i="2"/>
  <c r="P533" i="2"/>
  <c r="BI531" i="2"/>
  <c r="BH531" i="2"/>
  <c r="BG531" i="2"/>
  <c r="BF531" i="2"/>
  <c r="T531" i="2"/>
  <c r="R531" i="2"/>
  <c r="P531" i="2"/>
  <c r="BI530" i="2"/>
  <c r="BH530" i="2"/>
  <c r="BG530" i="2"/>
  <c r="BF530" i="2"/>
  <c r="T530" i="2"/>
  <c r="R530" i="2"/>
  <c r="P530" i="2"/>
  <c r="BI529" i="2"/>
  <c r="BH529" i="2"/>
  <c r="BG529" i="2"/>
  <c r="BF529" i="2"/>
  <c r="T529" i="2"/>
  <c r="R529" i="2"/>
  <c r="P529" i="2"/>
  <c r="BI528" i="2"/>
  <c r="BH528" i="2"/>
  <c r="BG528" i="2"/>
  <c r="BF528" i="2"/>
  <c r="T528" i="2"/>
  <c r="R528" i="2"/>
  <c r="P528" i="2"/>
  <c r="BI523" i="2"/>
  <c r="BH523" i="2"/>
  <c r="BG523" i="2"/>
  <c r="BF523" i="2"/>
  <c r="T523" i="2"/>
  <c r="R523" i="2"/>
  <c r="P523" i="2"/>
  <c r="BI522" i="2"/>
  <c r="BH522" i="2"/>
  <c r="BG522" i="2"/>
  <c r="BF522" i="2"/>
  <c r="T522" i="2"/>
  <c r="R522" i="2"/>
  <c r="P522" i="2"/>
  <c r="BI518" i="2"/>
  <c r="BH518" i="2"/>
  <c r="BG518" i="2"/>
  <c r="BF518" i="2"/>
  <c r="T518" i="2"/>
  <c r="R518" i="2"/>
  <c r="P518" i="2"/>
  <c r="BI516" i="2"/>
  <c r="BH516" i="2"/>
  <c r="BG516" i="2"/>
  <c r="BF516" i="2"/>
  <c r="T516" i="2"/>
  <c r="R516" i="2"/>
  <c r="P516" i="2"/>
  <c r="BI509" i="2"/>
  <c r="BH509" i="2"/>
  <c r="BG509" i="2"/>
  <c r="BF509" i="2"/>
  <c r="T509" i="2"/>
  <c r="R509" i="2"/>
  <c r="P509" i="2"/>
  <c r="BI505" i="2"/>
  <c r="BH505" i="2"/>
  <c r="BG505" i="2"/>
  <c r="BF505" i="2"/>
  <c r="T505" i="2"/>
  <c r="R505" i="2"/>
  <c r="P505" i="2"/>
  <c r="BI502" i="2"/>
  <c r="BH502" i="2"/>
  <c r="BG502" i="2"/>
  <c r="BF502" i="2"/>
  <c r="T502" i="2"/>
  <c r="R502" i="2"/>
  <c r="P502" i="2"/>
  <c r="BI498" i="2"/>
  <c r="BH498" i="2"/>
  <c r="BG498" i="2"/>
  <c r="BF498" i="2"/>
  <c r="T498" i="2"/>
  <c r="R498" i="2"/>
  <c r="P498" i="2"/>
  <c r="BI497" i="2"/>
  <c r="BH497" i="2"/>
  <c r="BG497" i="2"/>
  <c r="BF497" i="2"/>
  <c r="T497" i="2"/>
  <c r="R497" i="2"/>
  <c r="P497" i="2"/>
  <c r="BI494" i="2"/>
  <c r="BH494" i="2"/>
  <c r="BG494" i="2"/>
  <c r="BF494" i="2"/>
  <c r="T494" i="2"/>
  <c r="R494" i="2"/>
  <c r="P494" i="2"/>
  <c r="BI492" i="2"/>
  <c r="BH492" i="2"/>
  <c r="BG492" i="2"/>
  <c r="BF492" i="2"/>
  <c r="T492" i="2"/>
  <c r="R492" i="2"/>
  <c r="P492" i="2"/>
  <c r="BI486" i="2"/>
  <c r="BH486" i="2"/>
  <c r="BG486" i="2"/>
  <c r="BF486" i="2"/>
  <c r="T486" i="2"/>
  <c r="R486" i="2"/>
  <c r="P486" i="2"/>
  <c r="BI480" i="2"/>
  <c r="BH480" i="2"/>
  <c r="BG480" i="2"/>
  <c r="BF480" i="2"/>
  <c r="T480" i="2"/>
  <c r="R480" i="2"/>
  <c r="P480" i="2"/>
  <c r="BI478" i="2"/>
  <c r="BH478" i="2"/>
  <c r="BG478" i="2"/>
  <c r="BF478" i="2"/>
  <c r="T478" i="2"/>
  <c r="R478" i="2"/>
  <c r="P478" i="2"/>
  <c r="BI477" i="2"/>
  <c r="BH477" i="2"/>
  <c r="BG477" i="2"/>
  <c r="BF477" i="2"/>
  <c r="T477" i="2"/>
  <c r="R477" i="2"/>
  <c r="P477" i="2"/>
  <c r="BI476" i="2"/>
  <c r="BH476" i="2"/>
  <c r="BG476" i="2"/>
  <c r="BF476" i="2"/>
  <c r="T476" i="2"/>
  <c r="R476" i="2"/>
  <c r="P476" i="2"/>
  <c r="BI475" i="2"/>
  <c r="BH475" i="2"/>
  <c r="BG475" i="2"/>
  <c r="BF475" i="2"/>
  <c r="T475" i="2"/>
  <c r="R475" i="2"/>
  <c r="P475" i="2"/>
  <c r="BI474" i="2"/>
  <c r="BH474" i="2"/>
  <c r="BG474" i="2"/>
  <c r="BF474" i="2"/>
  <c r="T474" i="2"/>
  <c r="R474" i="2"/>
  <c r="P474" i="2"/>
  <c r="BI473" i="2"/>
  <c r="BH473" i="2"/>
  <c r="BG473" i="2"/>
  <c r="BF473" i="2"/>
  <c r="T473" i="2"/>
  <c r="R473" i="2"/>
  <c r="P473" i="2"/>
  <c r="BI472" i="2"/>
  <c r="BH472" i="2"/>
  <c r="BG472" i="2"/>
  <c r="BF472" i="2"/>
  <c r="T472" i="2"/>
  <c r="R472" i="2"/>
  <c r="P472" i="2"/>
  <c r="BI471" i="2"/>
  <c r="BH471" i="2"/>
  <c r="BG471" i="2"/>
  <c r="BF471" i="2"/>
  <c r="T471" i="2"/>
  <c r="R471" i="2"/>
  <c r="P471" i="2"/>
  <c r="BI470" i="2"/>
  <c r="BH470" i="2"/>
  <c r="BG470" i="2"/>
  <c r="BF470" i="2"/>
  <c r="T470" i="2"/>
  <c r="R470" i="2"/>
  <c r="P470" i="2"/>
  <c r="BI469" i="2"/>
  <c r="BH469" i="2"/>
  <c r="BG469" i="2"/>
  <c r="BF469" i="2"/>
  <c r="T469" i="2"/>
  <c r="R469" i="2"/>
  <c r="P469" i="2"/>
  <c r="BI468" i="2"/>
  <c r="BH468" i="2"/>
  <c r="BG468" i="2"/>
  <c r="BF468" i="2"/>
  <c r="T468" i="2"/>
  <c r="R468" i="2"/>
  <c r="P468" i="2"/>
  <c r="BI467" i="2"/>
  <c r="BH467" i="2"/>
  <c r="BG467" i="2"/>
  <c r="BF467" i="2"/>
  <c r="T467" i="2"/>
  <c r="R467" i="2"/>
  <c r="P467" i="2"/>
  <c r="BI466" i="2"/>
  <c r="BH466" i="2"/>
  <c r="BG466" i="2"/>
  <c r="BF466" i="2"/>
  <c r="T466" i="2"/>
  <c r="R466" i="2"/>
  <c r="P466" i="2"/>
  <c r="BI465" i="2"/>
  <c r="BH465" i="2"/>
  <c r="BG465" i="2"/>
  <c r="BF465" i="2"/>
  <c r="T465" i="2"/>
  <c r="R465" i="2"/>
  <c r="P465" i="2"/>
  <c r="BI464" i="2"/>
  <c r="BH464" i="2"/>
  <c r="BG464" i="2"/>
  <c r="BF464" i="2"/>
  <c r="T464" i="2"/>
  <c r="R464" i="2"/>
  <c r="P464" i="2"/>
  <c r="BI463" i="2"/>
  <c r="BH463" i="2"/>
  <c r="BG463" i="2"/>
  <c r="BF463" i="2"/>
  <c r="T463" i="2"/>
  <c r="R463" i="2"/>
  <c r="P463" i="2"/>
  <c r="BI461" i="2"/>
  <c r="BH461" i="2"/>
  <c r="BG461" i="2"/>
  <c r="BF461" i="2"/>
  <c r="T461" i="2"/>
  <c r="R461" i="2"/>
  <c r="P461" i="2"/>
  <c r="BI460" i="2"/>
  <c r="BH460" i="2"/>
  <c r="BG460" i="2"/>
  <c r="BF460" i="2"/>
  <c r="T460" i="2"/>
  <c r="R460" i="2"/>
  <c r="P460" i="2"/>
  <c r="BI459" i="2"/>
  <c r="BH459" i="2"/>
  <c r="BG459" i="2"/>
  <c r="BF459" i="2"/>
  <c r="T459" i="2"/>
  <c r="R459" i="2"/>
  <c r="P459" i="2"/>
  <c r="BI456" i="2"/>
  <c r="BH456" i="2"/>
  <c r="BG456" i="2"/>
  <c r="BF456" i="2"/>
  <c r="T456" i="2"/>
  <c r="R456" i="2"/>
  <c r="P456" i="2"/>
  <c r="BI452" i="2"/>
  <c r="BH452" i="2"/>
  <c r="BG452" i="2"/>
  <c r="BF452" i="2"/>
  <c r="T452" i="2"/>
  <c r="T451" i="2"/>
  <c r="R452" i="2"/>
  <c r="R451" i="2"/>
  <c r="P452" i="2"/>
  <c r="P451" i="2"/>
  <c r="BI450" i="2"/>
  <c r="BH450" i="2"/>
  <c r="BG450" i="2"/>
  <c r="BF450" i="2"/>
  <c r="T450" i="2"/>
  <c r="R450" i="2"/>
  <c r="P450" i="2"/>
  <c r="BI448" i="2"/>
  <c r="BH448" i="2"/>
  <c r="BG448" i="2"/>
  <c r="BF448" i="2"/>
  <c r="T448" i="2"/>
  <c r="R448" i="2"/>
  <c r="P448" i="2"/>
  <c r="BI442" i="2"/>
  <c r="BH442" i="2"/>
  <c r="BG442" i="2"/>
  <c r="BF442" i="2"/>
  <c r="T442" i="2"/>
  <c r="R442" i="2"/>
  <c r="P442" i="2"/>
  <c r="BI440" i="2"/>
  <c r="BH440" i="2"/>
  <c r="BG440" i="2"/>
  <c r="BF440" i="2"/>
  <c r="T440" i="2"/>
  <c r="R440" i="2"/>
  <c r="P440" i="2"/>
  <c r="BI436" i="2"/>
  <c r="BH436" i="2"/>
  <c r="BG436" i="2"/>
  <c r="BF436" i="2"/>
  <c r="T436" i="2"/>
  <c r="R436" i="2"/>
  <c r="P436" i="2"/>
  <c r="BI434" i="2"/>
  <c r="BH434" i="2"/>
  <c r="BG434" i="2"/>
  <c r="BF434" i="2"/>
  <c r="T434" i="2"/>
  <c r="R434" i="2"/>
  <c r="P434" i="2"/>
  <c r="BI432" i="2"/>
  <c r="BH432" i="2"/>
  <c r="BG432" i="2"/>
  <c r="BF432" i="2"/>
  <c r="T432" i="2"/>
  <c r="R432" i="2"/>
  <c r="P432" i="2"/>
  <c r="BI426" i="2"/>
  <c r="BH426" i="2"/>
  <c r="BG426" i="2"/>
  <c r="BF426" i="2"/>
  <c r="T426" i="2"/>
  <c r="R426" i="2"/>
  <c r="P426" i="2"/>
  <c r="BI424" i="2"/>
  <c r="BH424" i="2"/>
  <c r="BG424" i="2"/>
  <c r="BF424" i="2"/>
  <c r="T424" i="2"/>
  <c r="R424" i="2"/>
  <c r="P424" i="2"/>
  <c r="BI417" i="2"/>
  <c r="BH417" i="2"/>
  <c r="BG417" i="2"/>
  <c r="BF417" i="2"/>
  <c r="T417" i="2"/>
  <c r="R417" i="2"/>
  <c r="P417" i="2"/>
  <c r="BI410" i="2"/>
  <c r="BH410" i="2"/>
  <c r="BG410" i="2"/>
  <c r="BF410" i="2"/>
  <c r="T410" i="2"/>
  <c r="R410" i="2"/>
  <c r="P410" i="2"/>
  <c r="BI407" i="2"/>
  <c r="BH407" i="2"/>
  <c r="BG407" i="2"/>
  <c r="BF407" i="2"/>
  <c r="T407" i="2"/>
  <c r="R407" i="2"/>
  <c r="P407" i="2"/>
  <c r="BI405" i="2"/>
  <c r="BH405" i="2"/>
  <c r="BG405" i="2"/>
  <c r="BF405" i="2"/>
  <c r="T405" i="2"/>
  <c r="R405" i="2"/>
  <c r="P405" i="2"/>
  <c r="BI398" i="2"/>
  <c r="BH398" i="2"/>
  <c r="BG398" i="2"/>
  <c r="BF398" i="2"/>
  <c r="T398" i="2"/>
  <c r="R398" i="2"/>
  <c r="P398" i="2"/>
  <c r="BI391" i="2"/>
  <c r="BH391" i="2"/>
  <c r="BG391" i="2"/>
  <c r="BF391" i="2"/>
  <c r="T391" i="2"/>
  <c r="R391" i="2"/>
  <c r="P391" i="2"/>
  <c r="BI388" i="2"/>
  <c r="BH388" i="2"/>
  <c r="BG388" i="2"/>
  <c r="BF388" i="2"/>
  <c r="T388" i="2"/>
  <c r="T387" i="2" s="1"/>
  <c r="R388" i="2"/>
  <c r="R387" i="2" s="1"/>
  <c r="P388" i="2"/>
  <c r="P387" i="2" s="1"/>
  <c r="BI386" i="2"/>
  <c r="BH386" i="2"/>
  <c r="BG386" i="2"/>
  <c r="BF386" i="2"/>
  <c r="T386" i="2"/>
  <c r="R386" i="2"/>
  <c r="P386" i="2"/>
  <c r="BI385" i="2"/>
  <c r="BH385" i="2"/>
  <c r="BG385" i="2"/>
  <c r="BF385" i="2"/>
  <c r="T385" i="2"/>
  <c r="R385" i="2"/>
  <c r="P385" i="2"/>
  <c r="BI384" i="2"/>
  <c r="BH384" i="2"/>
  <c r="BG384" i="2"/>
  <c r="BF384" i="2"/>
  <c r="T384" i="2"/>
  <c r="R384" i="2"/>
  <c r="P384" i="2"/>
  <c r="BI383" i="2"/>
  <c r="BH383" i="2"/>
  <c r="BG383" i="2"/>
  <c r="BF383" i="2"/>
  <c r="T383" i="2"/>
  <c r="R383" i="2"/>
  <c r="P383" i="2"/>
  <c r="BI381" i="2"/>
  <c r="BH381" i="2"/>
  <c r="BG381" i="2"/>
  <c r="BF381" i="2"/>
  <c r="T381" i="2"/>
  <c r="R381" i="2"/>
  <c r="P381" i="2"/>
  <c r="BI380" i="2"/>
  <c r="BH380" i="2"/>
  <c r="BG380" i="2"/>
  <c r="BF380" i="2"/>
  <c r="T380" i="2"/>
  <c r="R380" i="2"/>
  <c r="P380" i="2"/>
  <c r="BI379" i="2"/>
  <c r="BH379" i="2"/>
  <c r="BG379" i="2"/>
  <c r="BF379" i="2"/>
  <c r="T379" i="2"/>
  <c r="R379" i="2"/>
  <c r="P379" i="2"/>
  <c r="BI374" i="2"/>
  <c r="BH374" i="2"/>
  <c r="BG374" i="2"/>
  <c r="BF374" i="2"/>
  <c r="T374" i="2"/>
  <c r="R374" i="2"/>
  <c r="P374" i="2"/>
  <c r="BI368" i="2"/>
  <c r="BH368" i="2"/>
  <c r="BG368" i="2"/>
  <c r="BF368" i="2"/>
  <c r="T368" i="2"/>
  <c r="R368" i="2"/>
  <c r="P368" i="2"/>
  <c r="BI365" i="2"/>
  <c r="BH365" i="2"/>
  <c r="BG365" i="2"/>
  <c r="BF365" i="2"/>
  <c r="T365" i="2"/>
  <c r="R365" i="2"/>
  <c r="P365" i="2"/>
  <c r="BI364" i="2"/>
  <c r="BH364" i="2"/>
  <c r="BG364" i="2"/>
  <c r="BF364" i="2"/>
  <c r="T364" i="2"/>
  <c r="R364" i="2"/>
  <c r="P364" i="2"/>
  <c r="BI361" i="2"/>
  <c r="BH361" i="2"/>
  <c r="BG361" i="2"/>
  <c r="BF361" i="2"/>
  <c r="T361" i="2"/>
  <c r="R361" i="2"/>
  <c r="P361" i="2"/>
  <c r="BI357" i="2"/>
  <c r="BH357" i="2"/>
  <c r="BG357" i="2"/>
  <c r="BF357" i="2"/>
  <c r="T357" i="2"/>
  <c r="R357" i="2"/>
  <c r="P357" i="2"/>
  <c r="BI352" i="2"/>
  <c r="BH352" i="2"/>
  <c r="BG352" i="2"/>
  <c r="BF352" i="2"/>
  <c r="T352" i="2"/>
  <c r="R352" i="2"/>
  <c r="P352" i="2"/>
  <c r="BI349" i="2"/>
  <c r="BH349" i="2"/>
  <c r="BG349" i="2"/>
  <c r="BF349" i="2"/>
  <c r="T349" i="2"/>
  <c r="R349" i="2"/>
  <c r="P349" i="2"/>
  <c r="BI348" i="2"/>
  <c r="BH348" i="2"/>
  <c r="BG348" i="2"/>
  <c r="BF348" i="2"/>
  <c r="T348" i="2"/>
  <c r="R348" i="2"/>
  <c r="P348" i="2"/>
  <c r="BI347" i="2"/>
  <c r="BH347" i="2"/>
  <c r="BG347" i="2"/>
  <c r="BF347" i="2"/>
  <c r="T347" i="2"/>
  <c r="R347" i="2"/>
  <c r="P347" i="2"/>
  <c r="BI343" i="2"/>
  <c r="BH343" i="2"/>
  <c r="BG343" i="2"/>
  <c r="BF343" i="2"/>
  <c r="T343" i="2"/>
  <c r="R343" i="2"/>
  <c r="P343" i="2"/>
  <c r="BI337" i="2"/>
  <c r="BH337" i="2"/>
  <c r="BG337" i="2"/>
  <c r="BF337" i="2"/>
  <c r="T337" i="2"/>
  <c r="R337" i="2"/>
  <c r="P337" i="2"/>
  <c r="BI333" i="2"/>
  <c r="BH333" i="2"/>
  <c r="BG333" i="2"/>
  <c r="BF333" i="2"/>
  <c r="T333" i="2"/>
  <c r="R333" i="2"/>
  <c r="P333" i="2"/>
  <c r="BI329" i="2"/>
  <c r="BH329" i="2"/>
  <c r="BG329" i="2"/>
  <c r="BF329" i="2"/>
  <c r="T329" i="2"/>
  <c r="R329" i="2"/>
  <c r="P329" i="2"/>
  <c r="BI325" i="2"/>
  <c r="BH325" i="2"/>
  <c r="BG325" i="2"/>
  <c r="BF325" i="2"/>
  <c r="T325" i="2"/>
  <c r="R325" i="2"/>
  <c r="P325" i="2"/>
  <c r="BI321" i="2"/>
  <c r="BH321" i="2"/>
  <c r="BG321" i="2"/>
  <c r="BF321" i="2"/>
  <c r="T321" i="2"/>
  <c r="R321" i="2"/>
  <c r="P321" i="2"/>
  <c r="BI319" i="2"/>
  <c r="BH319" i="2"/>
  <c r="BG319" i="2"/>
  <c r="BF319" i="2"/>
  <c r="T319" i="2"/>
  <c r="R319" i="2"/>
  <c r="P319" i="2"/>
  <c r="BI315" i="2"/>
  <c r="BH315" i="2"/>
  <c r="BG315" i="2"/>
  <c r="BF315" i="2"/>
  <c r="T315" i="2"/>
  <c r="R315" i="2"/>
  <c r="P315" i="2"/>
  <c r="BI311" i="2"/>
  <c r="BH311" i="2"/>
  <c r="BG311" i="2"/>
  <c r="BF311" i="2"/>
  <c r="T311" i="2"/>
  <c r="R311" i="2"/>
  <c r="P311" i="2"/>
  <c r="BI307" i="2"/>
  <c r="BH307" i="2"/>
  <c r="BG307" i="2"/>
  <c r="BF307" i="2"/>
  <c r="T307" i="2"/>
  <c r="R307" i="2"/>
  <c r="P307" i="2"/>
  <c r="BI303" i="2"/>
  <c r="BH303" i="2"/>
  <c r="BG303" i="2"/>
  <c r="BF303" i="2"/>
  <c r="T303" i="2"/>
  <c r="R303" i="2"/>
  <c r="P303" i="2"/>
  <c r="BI299" i="2"/>
  <c r="BH299" i="2"/>
  <c r="BG299" i="2"/>
  <c r="BF299" i="2"/>
  <c r="T299" i="2"/>
  <c r="R299" i="2"/>
  <c r="P299" i="2"/>
  <c r="BI298" i="2"/>
  <c r="BH298" i="2"/>
  <c r="BG298" i="2"/>
  <c r="BF298" i="2"/>
  <c r="T298" i="2"/>
  <c r="R298" i="2"/>
  <c r="P298" i="2"/>
  <c r="BI297" i="2"/>
  <c r="BH297" i="2"/>
  <c r="BG297" i="2"/>
  <c r="BF297" i="2"/>
  <c r="T297" i="2"/>
  <c r="R297" i="2"/>
  <c r="P297" i="2"/>
  <c r="BI293" i="2"/>
  <c r="BH293" i="2"/>
  <c r="BG293" i="2"/>
  <c r="BF293" i="2"/>
  <c r="T293" i="2"/>
  <c r="R293" i="2"/>
  <c r="P293" i="2"/>
  <c r="BI292" i="2"/>
  <c r="BH292" i="2"/>
  <c r="BG292" i="2"/>
  <c r="BF292" i="2"/>
  <c r="T292" i="2"/>
  <c r="R292" i="2"/>
  <c r="P292" i="2"/>
  <c r="BI291" i="2"/>
  <c r="BH291" i="2"/>
  <c r="BG291" i="2"/>
  <c r="BF291" i="2"/>
  <c r="T291" i="2"/>
  <c r="R291" i="2"/>
  <c r="P291" i="2"/>
  <c r="BI287" i="2"/>
  <c r="BH287" i="2"/>
  <c r="BG287" i="2"/>
  <c r="BF287" i="2"/>
  <c r="T287" i="2"/>
  <c r="R287" i="2"/>
  <c r="P287" i="2"/>
  <c r="BI283" i="2"/>
  <c r="BH283" i="2"/>
  <c r="BG283" i="2"/>
  <c r="BF283" i="2"/>
  <c r="T283" i="2"/>
  <c r="R283" i="2"/>
  <c r="P283" i="2"/>
  <c r="BI279" i="2"/>
  <c r="BH279" i="2"/>
  <c r="BG279" i="2"/>
  <c r="BF279" i="2"/>
  <c r="T279" i="2"/>
  <c r="R279" i="2"/>
  <c r="P279" i="2"/>
  <c r="BI275" i="2"/>
  <c r="BH275" i="2"/>
  <c r="BG275" i="2"/>
  <c r="BF275" i="2"/>
  <c r="T275" i="2"/>
  <c r="R275" i="2"/>
  <c r="P275" i="2"/>
  <c r="BI274" i="2"/>
  <c r="BH274" i="2"/>
  <c r="BG274" i="2"/>
  <c r="BF274" i="2"/>
  <c r="T274" i="2"/>
  <c r="R274" i="2"/>
  <c r="P274" i="2"/>
  <c r="BI273" i="2"/>
  <c r="BH273" i="2"/>
  <c r="BG273" i="2"/>
  <c r="BF273" i="2"/>
  <c r="T273" i="2"/>
  <c r="R273" i="2"/>
  <c r="P273" i="2"/>
  <c r="BI272" i="2"/>
  <c r="BH272" i="2"/>
  <c r="BG272" i="2"/>
  <c r="BF272" i="2"/>
  <c r="T272" i="2"/>
  <c r="R272" i="2"/>
  <c r="P272" i="2"/>
  <c r="BI269" i="2"/>
  <c r="BH269" i="2"/>
  <c r="BG269" i="2"/>
  <c r="BF269" i="2"/>
  <c r="T269" i="2"/>
  <c r="R269" i="2"/>
  <c r="P269" i="2"/>
  <c r="BI264" i="2"/>
  <c r="BH264" i="2"/>
  <c r="BG264" i="2"/>
  <c r="BF264" i="2"/>
  <c r="T264" i="2"/>
  <c r="R264" i="2"/>
  <c r="P264" i="2"/>
  <c r="BI263" i="2"/>
  <c r="BH263" i="2"/>
  <c r="BG263" i="2"/>
  <c r="BF263" i="2"/>
  <c r="T263" i="2"/>
  <c r="R263" i="2"/>
  <c r="P263" i="2"/>
  <c r="BI260" i="2"/>
  <c r="BH260" i="2"/>
  <c r="BG260" i="2"/>
  <c r="BF260" i="2"/>
  <c r="T260" i="2"/>
  <c r="R260" i="2"/>
  <c r="P260" i="2"/>
  <c r="BI256" i="2"/>
  <c r="BH256" i="2"/>
  <c r="BG256" i="2"/>
  <c r="BF256" i="2"/>
  <c r="T256" i="2"/>
  <c r="R256" i="2"/>
  <c r="P256" i="2"/>
  <c r="BI250" i="2"/>
  <c r="BH250" i="2"/>
  <c r="BG250" i="2"/>
  <c r="BF250" i="2"/>
  <c r="T250" i="2"/>
  <c r="R250" i="2"/>
  <c r="P250" i="2"/>
  <c r="BI249" i="2"/>
  <c r="BH249" i="2"/>
  <c r="BG249" i="2"/>
  <c r="BF249" i="2"/>
  <c r="T249" i="2"/>
  <c r="R249" i="2"/>
  <c r="P249" i="2"/>
  <c r="BI246" i="2"/>
  <c r="BH246" i="2"/>
  <c r="BG246" i="2"/>
  <c r="BF246" i="2"/>
  <c r="T246" i="2"/>
  <c r="R246" i="2"/>
  <c r="P246" i="2"/>
  <c r="BI243" i="2"/>
  <c r="BH243" i="2"/>
  <c r="BG243" i="2"/>
  <c r="BF243" i="2"/>
  <c r="T243" i="2"/>
  <c r="R243" i="2"/>
  <c r="P243" i="2"/>
  <c r="BI236" i="2"/>
  <c r="BH236" i="2"/>
  <c r="BG236" i="2"/>
  <c r="BF236" i="2"/>
  <c r="T236" i="2"/>
  <c r="R236" i="2"/>
  <c r="P236" i="2"/>
  <c r="BI235" i="2"/>
  <c r="BH235" i="2"/>
  <c r="BG235" i="2"/>
  <c r="BF235" i="2"/>
  <c r="T235" i="2"/>
  <c r="R235" i="2"/>
  <c r="P235" i="2"/>
  <c r="BI234" i="2"/>
  <c r="BH234" i="2"/>
  <c r="BG234" i="2"/>
  <c r="BF234" i="2"/>
  <c r="T234" i="2"/>
  <c r="R234" i="2"/>
  <c r="P234" i="2"/>
  <c r="BI233" i="2"/>
  <c r="BH233" i="2"/>
  <c r="BG233" i="2"/>
  <c r="BF233" i="2"/>
  <c r="T233" i="2"/>
  <c r="R233" i="2"/>
  <c r="P233" i="2"/>
  <c r="BI227" i="2"/>
  <c r="BH227" i="2"/>
  <c r="BG227" i="2"/>
  <c r="BF227" i="2"/>
  <c r="T227" i="2"/>
  <c r="R227" i="2"/>
  <c r="P227" i="2"/>
  <c r="BI221" i="2"/>
  <c r="BH221" i="2"/>
  <c r="BG221" i="2"/>
  <c r="BF221" i="2"/>
  <c r="T221" i="2"/>
  <c r="R221" i="2"/>
  <c r="P221" i="2"/>
  <c r="BI215" i="2"/>
  <c r="BH215" i="2"/>
  <c r="BG215" i="2"/>
  <c r="BF215" i="2"/>
  <c r="T215" i="2"/>
  <c r="R215" i="2"/>
  <c r="P215" i="2"/>
  <c r="BI207" i="2"/>
  <c r="BH207" i="2"/>
  <c r="BG207" i="2"/>
  <c r="BF207" i="2"/>
  <c r="T207" i="2"/>
  <c r="R207" i="2"/>
  <c r="P207" i="2"/>
  <c r="BI203" i="2"/>
  <c r="BH203" i="2"/>
  <c r="BG203" i="2"/>
  <c r="BF203" i="2"/>
  <c r="T203" i="2"/>
  <c r="R203" i="2"/>
  <c r="P203" i="2"/>
  <c r="BI199" i="2"/>
  <c r="BH199" i="2"/>
  <c r="BG199" i="2"/>
  <c r="BF199" i="2"/>
  <c r="T199" i="2"/>
  <c r="R199" i="2"/>
  <c r="P199" i="2"/>
  <c r="BI190" i="2"/>
  <c r="BH190" i="2"/>
  <c r="BG190" i="2"/>
  <c r="BF190" i="2"/>
  <c r="T190" i="2"/>
  <c r="R190" i="2"/>
  <c r="P190" i="2"/>
  <c r="BI179" i="2"/>
  <c r="BH179" i="2"/>
  <c r="BG179" i="2"/>
  <c r="BF179" i="2"/>
  <c r="T179" i="2"/>
  <c r="R179" i="2"/>
  <c r="P179" i="2"/>
  <c r="BI177" i="2"/>
  <c r="BH177" i="2"/>
  <c r="BG177" i="2"/>
  <c r="BF177" i="2"/>
  <c r="T177" i="2"/>
  <c r="R177" i="2"/>
  <c r="P177" i="2"/>
  <c r="BI175" i="2"/>
  <c r="BH175" i="2"/>
  <c r="BG175" i="2"/>
  <c r="BF175" i="2"/>
  <c r="T175" i="2"/>
  <c r="R175" i="2"/>
  <c r="P175" i="2"/>
  <c r="BI174" i="2"/>
  <c r="BH174" i="2"/>
  <c r="BG174" i="2"/>
  <c r="BF174" i="2"/>
  <c r="T174" i="2"/>
  <c r="R174" i="2"/>
  <c r="P174" i="2"/>
  <c r="BI171" i="2"/>
  <c r="BH171" i="2"/>
  <c r="BG171" i="2"/>
  <c r="BF171" i="2"/>
  <c r="T171" i="2"/>
  <c r="R171" i="2"/>
  <c r="P171" i="2"/>
  <c r="BI169" i="2"/>
  <c r="BH169" i="2"/>
  <c r="BG169" i="2"/>
  <c r="BF169" i="2"/>
  <c r="T169" i="2"/>
  <c r="R169" i="2"/>
  <c r="P169" i="2"/>
  <c r="BI166" i="2"/>
  <c r="BH166" i="2"/>
  <c r="BG166" i="2"/>
  <c r="BF166" i="2"/>
  <c r="T166" i="2"/>
  <c r="R166" i="2"/>
  <c r="P166" i="2"/>
  <c r="BI165" i="2"/>
  <c r="BH165" i="2"/>
  <c r="BG165" i="2"/>
  <c r="BF165" i="2"/>
  <c r="T165" i="2"/>
  <c r="R165" i="2"/>
  <c r="P165" i="2"/>
  <c r="BI162" i="2"/>
  <c r="BH162" i="2"/>
  <c r="BG162" i="2"/>
  <c r="BF162" i="2"/>
  <c r="T162" i="2"/>
  <c r="R162" i="2"/>
  <c r="P162" i="2"/>
  <c r="BI160" i="2"/>
  <c r="BH160" i="2"/>
  <c r="BG160" i="2"/>
  <c r="BF160" i="2"/>
  <c r="T160" i="2"/>
  <c r="R160" i="2"/>
  <c r="P160" i="2"/>
  <c r="BI159" i="2"/>
  <c r="BH159" i="2"/>
  <c r="BG159" i="2"/>
  <c r="BF159" i="2"/>
  <c r="T159" i="2"/>
  <c r="R159" i="2"/>
  <c r="P159" i="2"/>
  <c r="BI150" i="2"/>
  <c r="BH150" i="2"/>
  <c r="BG150" i="2"/>
  <c r="BF150" i="2"/>
  <c r="T150" i="2"/>
  <c r="R150" i="2"/>
  <c r="P150" i="2"/>
  <c r="BI146" i="2"/>
  <c r="BH146" i="2"/>
  <c r="BG146" i="2"/>
  <c r="BF146" i="2"/>
  <c r="T146" i="2"/>
  <c r="R146" i="2"/>
  <c r="P146" i="2"/>
  <c r="BI143" i="2"/>
  <c r="BH143" i="2"/>
  <c r="BG143" i="2"/>
  <c r="BF143" i="2"/>
  <c r="T143" i="2"/>
  <c r="R143" i="2"/>
  <c r="P143" i="2"/>
  <c r="BI140" i="2"/>
  <c r="BH140" i="2"/>
  <c r="BG140" i="2"/>
  <c r="BF140" i="2"/>
  <c r="T140" i="2"/>
  <c r="R140" i="2"/>
  <c r="P140" i="2"/>
  <c r="J133" i="2"/>
  <c r="F131" i="2"/>
  <c r="E129" i="2"/>
  <c r="J91" i="2"/>
  <c r="F89" i="2"/>
  <c r="E87" i="2"/>
  <c r="J24" i="2"/>
  <c r="E24" i="2"/>
  <c r="J134" i="2" s="1"/>
  <c r="J23" i="2"/>
  <c r="J18" i="2"/>
  <c r="E18" i="2"/>
  <c r="F134" i="2" s="1"/>
  <c r="J17" i="2"/>
  <c r="J15" i="2"/>
  <c r="E15" i="2"/>
  <c r="F133" i="2" s="1"/>
  <c r="J14" i="2"/>
  <c r="J12" i="2"/>
  <c r="J89" i="2"/>
  <c r="E7" i="2"/>
  <c r="E85" i="2" s="1"/>
  <c r="L90" i="1"/>
  <c r="AM90" i="1"/>
  <c r="AM89" i="1"/>
  <c r="L89" i="1"/>
  <c r="AM87" i="1"/>
  <c r="L87" i="1"/>
  <c r="L85" i="1"/>
  <c r="L84" i="1"/>
  <c r="J529" i="2"/>
  <c r="J398" i="2"/>
  <c r="J381" i="2"/>
  <c r="J349" i="2"/>
  <c r="J333" i="2"/>
  <c r="BK283" i="2"/>
  <c r="J260" i="2"/>
  <c r="BK227" i="2"/>
  <c r="J159" i="2"/>
  <c r="BK544" i="2"/>
  <c r="J543" i="2"/>
  <c r="BK539" i="2"/>
  <c r="J536" i="2"/>
  <c r="J450" i="2"/>
  <c r="J436" i="2"/>
  <c r="BK426" i="2"/>
  <c r="J417" i="2"/>
  <c r="J391" i="2"/>
  <c r="J380" i="2"/>
  <c r="J352" i="2"/>
  <c r="J299" i="2"/>
  <c r="BK287" i="2"/>
  <c r="BK269" i="2"/>
  <c r="BK250" i="2"/>
  <c r="BK177" i="2"/>
  <c r="J165" i="2"/>
  <c r="J146" i="2"/>
  <c r="BK505" i="2"/>
  <c r="J497" i="2"/>
  <c r="J486" i="2"/>
  <c r="J478" i="2"/>
  <c r="BK476" i="2"/>
  <c r="J474" i="2"/>
  <c r="J472" i="2"/>
  <c r="BK470" i="2"/>
  <c r="J468" i="2"/>
  <c r="J466" i="2"/>
  <c r="BK463" i="2"/>
  <c r="J459" i="2"/>
  <c r="BK452" i="2"/>
  <c r="BK442" i="2"/>
  <c r="J315" i="2"/>
  <c r="BK297" i="2"/>
  <c r="J279" i="2"/>
  <c r="BK249" i="2"/>
  <c r="BK235" i="2"/>
  <c r="BK207" i="2"/>
  <c r="J166" i="2"/>
  <c r="BK538" i="2"/>
  <c r="J531" i="2"/>
  <c r="J528" i="2"/>
  <c r="BK522" i="2"/>
  <c r="BK502" i="2"/>
  <c r="BK386" i="2"/>
  <c r="J383" i="2"/>
  <c r="J365" i="2"/>
  <c r="BK349" i="2"/>
  <c r="J329" i="2"/>
  <c r="BK311" i="2"/>
  <c r="BK279" i="2"/>
  <c r="J269" i="2"/>
  <c r="J246" i="2"/>
  <c r="BK215" i="2"/>
  <c r="BK179" i="2"/>
  <c r="BK171" i="2"/>
  <c r="J143" i="2"/>
  <c r="BK407" i="2"/>
  <c r="J384" i="2"/>
  <c r="BK365" i="2"/>
  <c r="BK347" i="2"/>
  <c r="BK321" i="2"/>
  <c r="J274" i="2"/>
  <c r="BK256" i="2"/>
  <c r="J236" i="2"/>
  <c r="J179" i="2"/>
  <c r="J546" i="2"/>
  <c r="BK541" i="2"/>
  <c r="J540" i="2"/>
  <c r="BK537" i="2"/>
  <c r="BK536" i="2"/>
  <c r="BK533" i="2"/>
  <c r="BK436" i="2"/>
  <c r="BK432" i="2"/>
  <c r="BK424" i="2"/>
  <c r="BK410" i="2"/>
  <c r="BK388" i="2"/>
  <c r="J364" i="2"/>
  <c r="BK333" i="2"/>
  <c r="J303" i="2"/>
  <c r="J291" i="2"/>
  <c r="BK264" i="2"/>
  <c r="J199" i="2"/>
  <c r="BK169" i="2"/>
  <c r="J160" i="2"/>
  <c r="AS94" i="1"/>
  <c r="J502" i="2"/>
  <c r="J498" i="2"/>
  <c r="BK494" i="2"/>
  <c r="J492" i="2"/>
  <c r="BK480" i="2"/>
  <c r="BK477" i="2"/>
  <c r="J475" i="2"/>
  <c r="J473" i="2"/>
  <c r="BK471" i="2"/>
  <c r="J469" i="2"/>
  <c r="BK467" i="2"/>
  <c r="BK465" i="2"/>
  <c r="J464" i="2"/>
  <c r="J461" i="2"/>
  <c r="BK459" i="2"/>
  <c r="J452" i="2"/>
  <c r="J442" i="2"/>
  <c r="BK303" i="2"/>
  <c r="BK291" i="2"/>
  <c r="J264" i="2"/>
  <c r="BK234" i="2"/>
  <c r="BK221" i="2"/>
  <c r="J190" i="2"/>
  <c r="J162" i="2"/>
  <c r="J533" i="2"/>
  <c r="J530" i="2"/>
  <c r="J523" i="2"/>
  <c r="J518" i="2"/>
  <c r="J516" i="2"/>
  <c r="J388" i="2"/>
  <c r="BK380" i="2"/>
  <c r="BK368" i="2"/>
  <c r="BK364" i="2"/>
  <c r="J348" i="2"/>
  <c r="J325" i="2"/>
  <c r="J307" i="2"/>
  <c r="J297" i="2"/>
  <c r="J275" i="2"/>
  <c r="J235" i="2"/>
  <c r="BK190" i="2"/>
  <c r="BK174" i="2"/>
  <c r="BK160" i="2"/>
  <c r="J410" i="2"/>
  <c r="BK405" i="2"/>
  <c r="BK383" i="2"/>
  <c r="J374" i="2"/>
  <c r="J361" i="2"/>
  <c r="BK348" i="2"/>
  <c r="BK329" i="2"/>
  <c r="BK263" i="2"/>
  <c r="J234" i="2"/>
  <c r="BK203" i="2"/>
  <c r="BK146" i="2"/>
  <c r="J544" i="2"/>
  <c r="BK540" i="2"/>
  <c r="J538" i="2"/>
  <c r="BK534" i="2"/>
  <c r="BK440" i="2"/>
  <c r="BK434" i="2"/>
  <c r="J432" i="2"/>
  <c r="J424" i="2"/>
  <c r="J405" i="2"/>
  <c r="J386" i="2"/>
  <c r="J357" i="2"/>
  <c r="J337" i="2"/>
  <c r="BK319" i="2"/>
  <c r="J292" i="2"/>
  <c r="J272" i="2"/>
  <c r="J263" i="2"/>
  <c r="J227" i="2"/>
  <c r="J175" i="2"/>
  <c r="BK166" i="2"/>
  <c r="J150" i="2"/>
  <c r="BK509" i="2"/>
  <c r="BK498" i="2"/>
  <c r="BK492" i="2"/>
  <c r="J480" i="2"/>
  <c r="J477" i="2"/>
  <c r="BK475" i="2"/>
  <c r="BK473" i="2"/>
  <c r="J471" i="2"/>
  <c r="BK469" i="2"/>
  <c r="BK466" i="2"/>
  <c r="BK464" i="2"/>
  <c r="BK461" i="2"/>
  <c r="J460" i="2"/>
  <c r="J456" i="2"/>
  <c r="J448" i="2"/>
  <c r="J319" i="2"/>
  <c r="J311" i="2"/>
  <c r="BK299" i="2"/>
  <c r="J287" i="2"/>
  <c r="BK273" i="2"/>
  <c r="BK246" i="2"/>
  <c r="J215" i="2"/>
  <c r="J169" i="2"/>
  <c r="J140" i="2"/>
  <c r="J535" i="2"/>
  <c r="BK530" i="2"/>
  <c r="BK529" i="2"/>
  <c r="BK523" i="2"/>
  <c r="BK518" i="2"/>
  <c r="J505" i="2"/>
  <c r="J407" i="2"/>
  <c r="BK384" i="2"/>
  <c r="BK379" i="2"/>
  <c r="BK361" i="2"/>
  <c r="J343" i="2"/>
  <c r="J321" i="2"/>
  <c r="BK298" i="2"/>
  <c r="BK275" i="2"/>
  <c r="J256" i="2"/>
  <c r="BK236" i="2"/>
  <c r="J203" i="2"/>
  <c r="J177" i="2"/>
  <c r="BK165" i="2"/>
  <c r="BK140" i="2"/>
  <c r="BK546" i="2"/>
  <c r="BK391" i="2"/>
  <c r="J379" i="2"/>
  <c r="J368" i="2"/>
  <c r="BK357" i="2"/>
  <c r="BK343" i="2"/>
  <c r="BK292" i="2"/>
  <c r="BK272" i="2"/>
  <c r="J243" i="2"/>
  <c r="J207" i="2"/>
  <c r="BK543" i="2"/>
  <c r="J541" i="2"/>
  <c r="J539" i="2"/>
  <c r="J537" i="2"/>
  <c r="BK535" i="2"/>
  <c r="BK448" i="2"/>
  <c r="J434" i="2"/>
  <c r="J426" i="2"/>
  <c r="BK417" i="2"/>
  <c r="BK398" i="2"/>
  <c r="BK385" i="2"/>
  <c r="J347" i="2"/>
  <c r="BK325" i="2"/>
  <c r="J293" i="2"/>
  <c r="J273" i="2"/>
  <c r="BK260" i="2"/>
  <c r="J221" i="2"/>
  <c r="J171" i="2"/>
  <c r="BK162" i="2"/>
  <c r="BK143" i="2"/>
  <c r="J509" i="2"/>
  <c r="BK497" i="2"/>
  <c r="J494" i="2"/>
  <c r="BK486" i="2"/>
  <c r="BK478" i="2"/>
  <c r="J476" i="2"/>
  <c r="BK474" i="2"/>
  <c r="BK472" i="2"/>
  <c r="J470" i="2"/>
  <c r="BK468" i="2"/>
  <c r="J467" i="2"/>
  <c r="J465" i="2"/>
  <c r="J463" i="2"/>
  <c r="BK460" i="2"/>
  <c r="BK456" i="2"/>
  <c r="BK450" i="2"/>
  <c r="J440" i="2"/>
  <c r="BK307" i="2"/>
  <c r="J298" i="2"/>
  <c r="J283" i="2"/>
  <c r="J250" i="2"/>
  <c r="BK243" i="2"/>
  <c r="J233" i="2"/>
  <c r="J174" i="2"/>
  <c r="BK150" i="2"/>
  <c r="J534" i="2"/>
  <c r="BK531" i="2"/>
  <c r="BK528" i="2"/>
  <c r="J522" i="2"/>
  <c r="BK516" i="2"/>
  <c r="J385" i="2"/>
  <c r="BK381" i="2"/>
  <c r="BK374" i="2"/>
  <c r="BK352" i="2"/>
  <c r="BK337" i="2"/>
  <c r="BK315" i="2"/>
  <c r="BK293" i="2"/>
  <c r="BK274" i="2"/>
  <c r="J249" i="2"/>
  <c r="BK233" i="2"/>
  <c r="BK199" i="2"/>
  <c r="BK175" i="2"/>
  <c r="BK159" i="2"/>
  <c r="BK139" i="2" l="1"/>
  <c r="BK178" i="2"/>
  <c r="J178" i="2"/>
  <c r="J99" i="2"/>
  <c r="BK220" i="2"/>
  <c r="J220" i="2"/>
  <c r="J100" i="2"/>
  <c r="BK268" i="2"/>
  <c r="J268" i="2" s="1"/>
  <c r="J101" i="2" s="1"/>
  <c r="R268" i="2"/>
  <c r="T282" i="2"/>
  <c r="R328" i="2"/>
  <c r="P378" i="2"/>
  <c r="T139" i="2"/>
  <c r="T178" i="2"/>
  <c r="P220" i="2"/>
  <c r="T268" i="2"/>
  <c r="P282" i="2"/>
  <c r="P328" i="2"/>
  <c r="BK390" i="2"/>
  <c r="P390" i="2"/>
  <c r="P455" i="2"/>
  <c r="P462" i="2"/>
  <c r="R462" i="2"/>
  <c r="R479" i="2"/>
  <c r="T517" i="2"/>
  <c r="R527" i="2"/>
  <c r="R139" i="2"/>
  <c r="R178" i="2"/>
  <c r="T220" i="2"/>
  <c r="BK282" i="2"/>
  <c r="J282" i="2" s="1"/>
  <c r="J102" i="2" s="1"/>
  <c r="BK328" i="2"/>
  <c r="J328" i="2"/>
  <c r="J103" i="2" s="1"/>
  <c r="BK378" i="2"/>
  <c r="J378" i="2"/>
  <c r="J104" i="2"/>
  <c r="R378" i="2"/>
  <c r="R390" i="2"/>
  <c r="BK455" i="2"/>
  <c r="J455" i="2"/>
  <c r="J109" i="2" s="1"/>
  <c r="BK462" i="2"/>
  <c r="J462" i="2"/>
  <c r="J110" i="2"/>
  <c r="T462" i="2"/>
  <c r="T479" i="2"/>
  <c r="P517" i="2"/>
  <c r="BK527" i="2"/>
  <c r="J527" i="2" s="1"/>
  <c r="J114" i="2" s="1"/>
  <c r="BK532" i="2"/>
  <c r="J532" i="2"/>
  <c r="J115" i="2" s="1"/>
  <c r="BK542" i="2"/>
  <c r="J542" i="2"/>
  <c r="J116" i="2"/>
  <c r="P139" i="2"/>
  <c r="P178" i="2"/>
  <c r="P138" i="2" s="1"/>
  <c r="R220" i="2"/>
  <c r="P268" i="2"/>
  <c r="R282" i="2"/>
  <c r="T328" i="2"/>
  <c r="T378" i="2"/>
  <c r="T390" i="2"/>
  <c r="R455" i="2"/>
  <c r="T455" i="2"/>
  <c r="T389" i="2" s="1"/>
  <c r="BK479" i="2"/>
  <c r="J479" i="2"/>
  <c r="J111" i="2"/>
  <c r="P479" i="2"/>
  <c r="BK517" i="2"/>
  <c r="J517" i="2"/>
  <c r="J112" i="2"/>
  <c r="R517" i="2"/>
  <c r="P527" i="2"/>
  <c r="T527" i="2"/>
  <c r="P532" i="2"/>
  <c r="R532" i="2"/>
  <c r="T532" i="2"/>
  <c r="P542" i="2"/>
  <c r="R542" i="2"/>
  <c r="T542" i="2"/>
  <c r="BK387" i="2"/>
  <c r="J387" i="2"/>
  <c r="J105" i="2"/>
  <c r="BK451" i="2"/>
  <c r="J451" i="2" s="1"/>
  <c r="J108" i="2" s="1"/>
  <c r="BK545" i="2"/>
  <c r="J545" i="2"/>
  <c r="J117" i="2" s="1"/>
  <c r="F92" i="2"/>
  <c r="BE146" i="2"/>
  <c r="BE221" i="2"/>
  <c r="BE234" i="2"/>
  <c r="BE250" i="2"/>
  <c r="BE256" i="2"/>
  <c r="BE263" i="2"/>
  <c r="BE272" i="2"/>
  <c r="BE283" i="2"/>
  <c r="BE287" i="2"/>
  <c r="BE291" i="2"/>
  <c r="BE299" i="2"/>
  <c r="BE319" i="2"/>
  <c r="BE329" i="2"/>
  <c r="BE333" i="2"/>
  <c r="BE337" i="2"/>
  <c r="BE343" i="2"/>
  <c r="BE347" i="2"/>
  <c r="BE348" i="2"/>
  <c r="BE352" i="2"/>
  <c r="BE361" i="2"/>
  <c r="BE364" i="2"/>
  <c r="BE379" i="2"/>
  <c r="BE391" i="2"/>
  <c r="BE398" i="2"/>
  <c r="BE405" i="2"/>
  <c r="BE498" i="2"/>
  <c r="BE502" i="2"/>
  <c r="BE509" i="2"/>
  <c r="BE516" i="2"/>
  <c r="BE518" i="2"/>
  <c r="BE522" i="2"/>
  <c r="BE523" i="2"/>
  <c r="BE528" i="2"/>
  <c r="BE529" i="2"/>
  <c r="BE530" i="2"/>
  <c r="BE531" i="2"/>
  <c r="BE538" i="2"/>
  <c r="BE546" i="2"/>
  <c r="F91" i="2"/>
  <c r="J92" i="2"/>
  <c r="J131" i="2"/>
  <c r="BE143" i="2"/>
  <c r="BE159" i="2"/>
  <c r="BE166" i="2"/>
  <c r="BE169" i="2"/>
  <c r="BE174" i="2"/>
  <c r="BE175" i="2"/>
  <c r="BE177" i="2"/>
  <c r="BE260" i="2"/>
  <c r="BE269" i="2"/>
  <c r="BE274" i="2"/>
  <c r="BE292" i="2"/>
  <c r="BE321" i="2"/>
  <c r="BE440" i="2"/>
  <c r="BE448" i="2"/>
  <c r="BE450" i="2"/>
  <c r="BE452" i="2"/>
  <c r="BE456" i="2"/>
  <c r="BE459" i="2"/>
  <c r="BE460" i="2"/>
  <c r="BE461" i="2"/>
  <c r="BE463" i="2"/>
  <c r="BE464" i="2"/>
  <c r="BE465" i="2"/>
  <c r="BE466" i="2"/>
  <c r="BE467" i="2"/>
  <c r="BE468" i="2"/>
  <c r="BE469" i="2"/>
  <c r="BE470" i="2"/>
  <c r="BE471" i="2"/>
  <c r="BE472" i="2"/>
  <c r="BE473" i="2"/>
  <c r="BE474" i="2"/>
  <c r="BE475" i="2"/>
  <c r="BE476" i="2"/>
  <c r="BE477" i="2"/>
  <c r="BE478" i="2"/>
  <c r="BE480" i="2"/>
  <c r="BE486" i="2"/>
  <c r="BE492" i="2"/>
  <c r="BE494" i="2"/>
  <c r="BE497" i="2"/>
  <c r="BE505" i="2"/>
  <c r="E127" i="2"/>
  <c r="BE150" i="2"/>
  <c r="BE160" i="2"/>
  <c r="BE162" i="2"/>
  <c r="BE179" i="2"/>
  <c r="BE199" i="2"/>
  <c r="BE203" i="2"/>
  <c r="BE207" i="2"/>
  <c r="BE227" i="2"/>
  <c r="BE233" i="2"/>
  <c r="BE235" i="2"/>
  <c r="BE236" i="2"/>
  <c r="BE243" i="2"/>
  <c r="BE246" i="2"/>
  <c r="BE279" i="2"/>
  <c r="BE293" i="2"/>
  <c r="BE297" i="2"/>
  <c r="BE307" i="2"/>
  <c r="BE357" i="2"/>
  <c r="BE365" i="2"/>
  <c r="BE368" i="2"/>
  <c r="BE374" i="2"/>
  <c r="BE380" i="2"/>
  <c r="BE381" i="2"/>
  <c r="BE383" i="2"/>
  <c r="BE410" i="2"/>
  <c r="BE417" i="2"/>
  <c r="BE424" i="2"/>
  <c r="BE426" i="2"/>
  <c r="BE432" i="2"/>
  <c r="BE434" i="2"/>
  <c r="BE436" i="2"/>
  <c r="BE442" i="2"/>
  <c r="BE533" i="2"/>
  <c r="BE534" i="2"/>
  <c r="BE535" i="2"/>
  <c r="BE536" i="2"/>
  <c r="BE537" i="2"/>
  <c r="BE539" i="2"/>
  <c r="BE540" i="2"/>
  <c r="BE541" i="2"/>
  <c r="BE543" i="2"/>
  <c r="BE544" i="2"/>
  <c r="BE140" i="2"/>
  <c r="BE165" i="2"/>
  <c r="BE171" i="2"/>
  <c r="BE190" i="2"/>
  <c r="BE215" i="2"/>
  <c r="BE249" i="2"/>
  <c r="BE264" i="2"/>
  <c r="BE273" i="2"/>
  <c r="BE275" i="2"/>
  <c r="BE298" i="2"/>
  <c r="BE303" i="2"/>
  <c r="BE311" i="2"/>
  <c r="BE315" i="2"/>
  <c r="BE325" i="2"/>
  <c r="BE349" i="2"/>
  <c r="BE384" i="2"/>
  <c r="BE385" i="2"/>
  <c r="BE386" i="2"/>
  <c r="BE388" i="2"/>
  <c r="BE407" i="2"/>
  <c r="F36" i="2"/>
  <c r="BC95" i="1" s="1"/>
  <c r="BC94" i="1" s="1"/>
  <c r="W32" i="1" s="1"/>
  <c r="F35" i="2"/>
  <c r="BB95" i="1" s="1"/>
  <c r="BB94" i="1" s="1"/>
  <c r="AX94" i="1" s="1"/>
  <c r="J34" i="2"/>
  <c r="AW95" i="1" s="1"/>
  <c r="F34" i="2"/>
  <c r="BA95" i="1"/>
  <c r="BA94" i="1" s="1"/>
  <c r="W30" i="1" s="1"/>
  <c r="F37" i="2"/>
  <c r="BD95" i="1"/>
  <c r="BD94" i="1" s="1"/>
  <c r="W33" i="1" s="1"/>
  <c r="T526" i="2" l="1"/>
  <c r="R138" i="2"/>
  <c r="P389" i="2"/>
  <c r="R389" i="2"/>
  <c r="BK389" i="2"/>
  <c r="J389" i="2"/>
  <c r="J106" i="2"/>
  <c r="T138" i="2"/>
  <c r="T137" i="2" s="1"/>
  <c r="P526" i="2"/>
  <c r="P137" i="2"/>
  <c r="AU95" i="1"/>
  <c r="AU94" i="1" s="1"/>
  <c r="R526" i="2"/>
  <c r="BK138" i="2"/>
  <c r="J138" i="2"/>
  <c r="J97" i="2"/>
  <c r="J139" i="2"/>
  <c r="J98" i="2"/>
  <c r="J390" i="2"/>
  <c r="J107" i="2"/>
  <c r="BK526" i="2"/>
  <c r="J526" i="2"/>
  <c r="J113" i="2"/>
  <c r="AW94" i="1"/>
  <c r="AK30" i="1" s="1"/>
  <c r="W31" i="1"/>
  <c r="F33" i="2"/>
  <c r="AZ95" i="1"/>
  <c r="AZ94" i="1" s="1"/>
  <c r="W29" i="1" s="1"/>
  <c r="J33" i="2"/>
  <c r="AV95" i="1"/>
  <c r="AT95" i="1"/>
  <c r="AY94" i="1"/>
  <c r="R137" i="2" l="1"/>
  <c r="BK137" i="2"/>
  <c r="J137" i="2"/>
  <c r="J96" i="2"/>
  <c r="AV94" i="1"/>
  <c r="AK29" i="1" s="1"/>
  <c r="J30" i="2" l="1"/>
  <c r="AG95" i="1"/>
  <c r="AG94" i="1"/>
  <c r="AK26" i="1" s="1"/>
  <c r="AT94" i="1"/>
  <c r="J39" i="2" l="1"/>
  <c r="AN94" i="1"/>
  <c r="AN95" i="1"/>
  <c r="AK35" i="1"/>
</calcChain>
</file>

<file path=xl/sharedStrings.xml><?xml version="1.0" encoding="utf-8"?>
<sst xmlns="http://schemas.openxmlformats.org/spreadsheetml/2006/main" count="4657" uniqueCount="878">
  <si>
    <t>Export Komplet</t>
  </si>
  <si>
    <t/>
  </si>
  <si>
    <t>2.0</t>
  </si>
  <si>
    <t>ZAMOK</t>
  </si>
  <si>
    <t>False</t>
  </si>
  <si>
    <t>{4f5a9fb3-13d4-4f3b-9a11-47e5e7fe1803}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</si>
  <si>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</si>
  <si>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</si>
  <si>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</si>
  <si>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</si>
  <si>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</si>
  <si>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</si>
  <si>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</si>
  <si>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</si>
  <si>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1017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</si>
  <si>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</si>
  <si>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</si>
  <si>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Stavební úpravy jižní terasy domova sociálních služeb Liblín</t>
  </si>
  <si>
    <t>KSO:</t>
  </si>
  <si>
    <t>CC-CZ:</t>
  </si>
  <si>
    <t>Místo:</t>
  </si>
  <si>
    <t>Liblín</t>
  </si>
  <si>
    <t>Datum:</t>
  </si>
  <si>
    <t>19. 4. 2024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</si>
  <si>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</si>
  <si>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</si>
  <si>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</si>
  <si>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</si>
  <si>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</si>
  <si>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</si>
  <si>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</si>
  <si>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Atelier Soukup Opl Švehla s.r.o.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</si>
  <si>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</si>
  <si>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</si>
  <si>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</si>
  <si>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</si>
  <si>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</si>
  <si>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</si>
  <si>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</si>
  <si>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</si>
  <si>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</si>
  <si>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</si>
  <si>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</si>
  <si>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</si>
  <si>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</si>
  <si>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</si>
  <si>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</si>
  <si>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</si>
  <si>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</si>
  <si>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</si>
  <si>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</si>
  <si>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</si>
  <si>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</si>
  <si>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</si>
  <si>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</si>
  <si>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</si>
  <si>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</si>
  <si>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</si>
  <si>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</si>
  <si>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</si>
  <si>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</si>
  <si>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</si>
  <si>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</si>
  <si>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</si>
  <si>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</si>
  <si>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</si>
  <si>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</si>
  <si>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</si>
  <si>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</si>
  <si>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</si>
  <si>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</si>
  <si>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</si>
  <si>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</si>
  <si>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</si>
  <si>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</si>
  <si>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</si>
  <si>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</si>
  <si>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</si>
  <si>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</si>
  <si>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</si>
  <si>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1</t>
  </si>
  <si>
    <t>Stavební práce</t>
  </si>
  <si>
    <t>STA</t>
  </si>
  <si>
    <t>{35c966e6-7c9b-475c-8925-551b24afa004}</t>
  </si>
  <si>
    <t>2</t>
  </si>
  <si>
    <t>KRYCÍ LIST SOUPISU PRACÍ</t>
  </si>
  <si>
    <t>Objekt:</t>
  </si>
  <si>
    <t>1 - Stavební práce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</si>
  <si>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</si>
  <si>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</si>
  <si>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</si>
  <si>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</si>
  <si>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</si>
  <si>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</si>
  <si>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</si>
  <si>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</si>
  <si>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</si>
  <si>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</si>
  <si>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</si>
  <si>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</si>
  <si>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</si>
  <si>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</si>
  <si>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</si>
  <si>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</si>
  <si>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</t>
  </si>
  <si>
    <t xml:space="preserve">    741 - Elektroinstalace - silnoproud</t>
  </si>
  <si>
    <t xml:space="preserve">    767 - Konstrukce zámečnické</t>
  </si>
  <si>
    <t xml:space="preserve">    771 - Podlahy z dlaždic</t>
  </si>
  <si>
    <t xml:space="preserve">    783 - Dokončovací práce - nátěry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</si>
  <si>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</si>
  <si>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</si>
  <si>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</si>
  <si>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</si>
  <si>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</si>
  <si>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</si>
  <si>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</si>
  <si>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</si>
  <si>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</si>
  <si>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</si>
  <si>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</si>
  <si>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</si>
  <si>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</si>
  <si>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</si>
  <si>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</si>
  <si>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</si>
  <si>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</si>
  <si>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</si>
  <si>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</si>
  <si>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</si>
  <si>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</si>
  <si>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</si>
  <si>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</si>
  <si>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113107124</t>
  </si>
  <si>
    <t>Odstranění podkladu z kameniva drceného tl přes 300 do 400 mm ručně</t>
  </si>
  <si>
    <t>m2</t>
  </si>
  <si>
    <t>4</t>
  </si>
  <si>
    <t>-1816179782</t>
  </si>
  <si>
    <t>VV</t>
  </si>
  <si>
    <t>"před nástupem na schodiště a rampu-předpoklad"</t>
  </si>
  <si>
    <t>5</t>
  </si>
  <si>
    <t>113107144</t>
  </si>
  <si>
    <t>Odstranění podkladu živičného tl přes 150 do 200 mm ručně</t>
  </si>
  <si>
    <t>-772637840</t>
  </si>
  <si>
    <t>3</t>
  </si>
  <si>
    <t>121112003</t>
  </si>
  <si>
    <t>Sejmutí ornice tl vrstvy do 200 mm ručně</t>
  </si>
  <si>
    <t>-1701588925</t>
  </si>
  <si>
    <t>tl.100mm</t>
  </si>
  <si>
    <t>11,7*7,1</t>
  </si>
  <si>
    <t>Součet</t>
  </si>
  <si>
    <t>132154102</t>
  </si>
  <si>
    <t>Hloubení rýh zapažených š do 800 mm v hornině třídy těžitelnosti I skupiny 1 a 2 objem do 50 m3 strojně</t>
  </si>
  <si>
    <t>m3</t>
  </si>
  <si>
    <t>1101725263</t>
  </si>
  <si>
    <t>pasy</t>
  </si>
  <si>
    <t>1*0,45*(3,55+1,715+4,75*2+4+6,425+11,025)</t>
  </si>
  <si>
    <t>1*(0,6*0,45+0,65*0,45)</t>
  </si>
  <si>
    <t>1*0,65*(5,5+8,475)</t>
  </si>
  <si>
    <t>1*0,35*(2,93)</t>
  </si>
  <si>
    <t>kanalizace</t>
  </si>
  <si>
    <t>0,6*1*10</t>
  </si>
  <si>
    <t>162751117</t>
  </si>
  <si>
    <t>Vodorovné přemístění přes 9 000 do 10000 m výkopku/sypaniny z horniny třídy těžitelnosti I skupiny 1 až 3</t>
  </si>
  <si>
    <t>940102181</t>
  </si>
  <si>
    <t>6</t>
  </si>
  <si>
    <t>162751119</t>
  </si>
  <si>
    <t>Příplatek k vodorovnému přemístění výkopku/sypaniny z horniny třídy těžitelnosti I skupiny 1 až 3 ZKD 1000 m přes 10000 m</t>
  </si>
  <si>
    <t>779673470</t>
  </si>
  <si>
    <t>32,97*15 'Přepočtené koeficientem množství</t>
  </si>
  <si>
    <t>7</t>
  </si>
  <si>
    <t>171201231</t>
  </si>
  <si>
    <t>Poplatek za uložení zeminy a kamení na recyklační skládce (skládkovné) kód odpadu 17 05 04</t>
  </si>
  <si>
    <t>t</t>
  </si>
  <si>
    <t>1381624766</t>
  </si>
  <si>
    <t>32,97*1,8+2,92</t>
  </si>
  <si>
    <t>8</t>
  </si>
  <si>
    <t>171251201</t>
  </si>
  <si>
    <t>Uložení sypaniny na skládky nebo meziskládky</t>
  </si>
  <si>
    <t>-1139984839</t>
  </si>
  <si>
    <t>9</t>
  </si>
  <si>
    <t>181411131</t>
  </si>
  <si>
    <t>Založení parkového trávníku výsevem pl do 1000 m2 v rovině a ve svahu do 1:5</t>
  </si>
  <si>
    <t>-1342919953</t>
  </si>
  <si>
    <t>0,5*(7+12,5)+4</t>
  </si>
  <si>
    <t>10</t>
  </si>
  <si>
    <t>M</t>
  </si>
  <si>
    <t>00572410</t>
  </si>
  <si>
    <t>osivo směs travní parková</t>
  </si>
  <si>
    <t>kg</t>
  </si>
  <si>
    <t>-75022382</t>
  </si>
  <si>
    <t>13,75*0,02 'Přepočtené koeficientem množství</t>
  </si>
  <si>
    <t>11</t>
  </si>
  <si>
    <t>181913112</t>
  </si>
  <si>
    <t>Úprava pláně v hornině třídy těžitelnosti II skupiny 4 se zhutněním ručně</t>
  </si>
  <si>
    <t>927254955</t>
  </si>
  <si>
    <t>182303111</t>
  </si>
  <si>
    <t>Doplnění zeminy nebo substrátu na travnatých plochách tl do 50 mm rovina v rovinně a svahu do 1:5</t>
  </si>
  <si>
    <t>1700881819</t>
  </si>
  <si>
    <t>13</t>
  </si>
  <si>
    <t>10371500</t>
  </si>
  <si>
    <t>substrát pro trávníky VL</t>
  </si>
  <si>
    <t>-873180664</t>
  </si>
  <si>
    <t>13,75*0,051 'Přepočtené koeficientem množství</t>
  </si>
  <si>
    <t>14</t>
  </si>
  <si>
    <t>185803199</t>
  </si>
  <si>
    <t>Ošetření trávníku -zálivka</t>
  </si>
  <si>
    <t>2063371907</t>
  </si>
  <si>
    <t>Zakládání</t>
  </si>
  <si>
    <t>15</t>
  </si>
  <si>
    <t>274313511</t>
  </si>
  <si>
    <t>Základové pásy z betonu tř. C 12/15</t>
  </si>
  <si>
    <t>539895368</t>
  </si>
  <si>
    <t>pasy podkl.bet.</t>
  </si>
  <si>
    <t>0,1*0,45*(3,55+1,715+4,75*2+4+6,425+11,025)</t>
  </si>
  <si>
    <t>0,1*(0,6*0,45+0,65*0,45)</t>
  </si>
  <si>
    <t>0,1*0,65*(5,5+8,475)</t>
  </si>
  <si>
    <t>0,1*0,35*(2,93)</t>
  </si>
  <si>
    <t>deska rampa</t>
  </si>
  <si>
    <t>0,1*1,75*2,3</t>
  </si>
  <si>
    <t>Mezisoučet</t>
  </si>
  <si>
    <t>do země ztratné</t>
  </si>
  <si>
    <t>3,1*1,1</t>
  </si>
  <si>
    <t>16</t>
  </si>
  <si>
    <t>274321411</t>
  </si>
  <si>
    <t>Základové pasy ze ŽB bez zvýšených nároků na prostředí tř. C 20/25</t>
  </si>
  <si>
    <t>2112196453</t>
  </si>
  <si>
    <t>0,9*0,45*(3,55+1,715+4,75*2+4+6,425+11,025)</t>
  </si>
  <si>
    <t>0,9*(0,6*0,45+0,65*0,45)</t>
  </si>
  <si>
    <t>0,9*0,65*(5,5+8,475)</t>
  </si>
  <si>
    <t>0,9*0,35*(2,93)</t>
  </si>
  <si>
    <t>24,271*1,1</t>
  </si>
  <si>
    <t>17</t>
  </si>
  <si>
    <t>274361821</t>
  </si>
  <si>
    <t>Výztuž základových pasů betonářskou ocelí 10 505 (R)</t>
  </si>
  <si>
    <t>-1526976557</t>
  </si>
  <si>
    <t>výztuž 25kg/m3</t>
  </si>
  <si>
    <t>26,698*25/1000</t>
  </si>
  <si>
    <t>18</t>
  </si>
  <si>
    <t>279113142</t>
  </si>
  <si>
    <t>Základová zeď tl přes 150 do 200 mm z tvárnic ztraceného bednění včetně výplně z betonu tř. C 20/25</t>
  </si>
  <si>
    <t>1040703773</t>
  </si>
  <si>
    <t>"pr.v.0,37"0,37*(9,3)</t>
  </si>
  <si>
    <t>"v.1,0"1,0*(2,95+3,08)</t>
  </si>
  <si>
    <t>19</t>
  </si>
  <si>
    <t>279113144</t>
  </si>
  <si>
    <t>Základová zeď tl přes 250 do 300 mm z tvárnic ztraceného bednění včetně výplně z betonu tř. C 20/25</t>
  </si>
  <si>
    <t>-632722075</t>
  </si>
  <si>
    <t>"pr.v.0,37"0,37*(9+9,3+2,56)</t>
  </si>
  <si>
    <t>"v.0,74"0,74*(2,1)</t>
  </si>
  <si>
    <t>"pr.v.0,92"0,92*(6,8)</t>
  </si>
  <si>
    <t>"v.1"1*(4,75*3)</t>
  </si>
  <si>
    <t>odpočet otvorů</t>
  </si>
  <si>
    <t>-0,9*0,9*4</t>
  </si>
  <si>
    <t>20</t>
  </si>
  <si>
    <t>279361821</t>
  </si>
  <si>
    <t>Výztuž základových zdí nosných betonářskou ocelí 10 505</t>
  </si>
  <si>
    <t>1891976848</t>
  </si>
  <si>
    <t>výztuž 70kg/m3</t>
  </si>
  <si>
    <t>0,2*9,471*70/1000</t>
  </si>
  <si>
    <t>0,3*26,538*70/1000</t>
  </si>
  <si>
    <t>Vodorovné konstrukce</t>
  </si>
  <si>
    <t>411321414</t>
  </si>
  <si>
    <t>Stropy deskové ze ŽB tř. C 25/30 XC2</t>
  </si>
  <si>
    <t>-356327061</t>
  </si>
  <si>
    <t>"deska terasy"</t>
  </si>
  <si>
    <t>"SKN/01"0,16*(7,688*5,266+2,1*2,33)</t>
  </si>
  <si>
    <t>"SKN/02"0,16*(1,75*11,4+2,1*2,75)</t>
  </si>
  <si>
    <t>"SKN/03"0,16*(2,56*2)</t>
  </si>
  <si>
    <t>22</t>
  </si>
  <si>
    <t>411351011</t>
  </si>
  <si>
    <t>Zřízení bednění stropů deskových tl přes 5 do 25 cm bez podpěrné kce</t>
  </si>
  <si>
    <t>1170582441</t>
  </si>
  <si>
    <t>"SKN/01"(7,688*5,266+2,1*2,33)</t>
  </si>
  <si>
    <t>"SKN/02"(1,75*11,4+2,1*2,75)</t>
  </si>
  <si>
    <t>"SKN/03"(2,56*2)</t>
  </si>
  <si>
    <t>23</t>
  </si>
  <si>
    <t>411351012</t>
  </si>
  <si>
    <t>Odstranění bednění stropů deskových tl přes 5 do 25 cm bez podpěrné kce</t>
  </si>
  <si>
    <t>905561080</t>
  </si>
  <si>
    <t>24</t>
  </si>
  <si>
    <t>411354313</t>
  </si>
  <si>
    <t>Zřízení podpěrné konstrukce stropů výšky do 4 m tl přes 15 do 25 cm</t>
  </si>
  <si>
    <t>-705974069</t>
  </si>
  <si>
    <t>25</t>
  </si>
  <si>
    <t>411354314</t>
  </si>
  <si>
    <t>Odstranění podpěrné konstrukce stropů výšky do 4 m tl přes 15 do 25 cm</t>
  </si>
  <si>
    <t>1585385687</t>
  </si>
  <si>
    <t>26</t>
  </si>
  <si>
    <t>411361821</t>
  </si>
  <si>
    <t>Výztuž stropů betonářskou ocelí 10 505</t>
  </si>
  <si>
    <t>234642557</t>
  </si>
  <si>
    <t>výztuž stropní deska terasy 120kg/m3</t>
  </si>
  <si>
    <t>"SKN/01"0,16*(7,688*5,266+2,1*2,33)*120/1000</t>
  </si>
  <si>
    <t>výztuž deska schodiště a rampy 70kg/m3</t>
  </si>
  <si>
    <t>"SKN/02"0,16*(1,75*11,4+2,1*2,75)*70/1000</t>
  </si>
  <si>
    <t>"SKN/03"0,16*(2,56*2)*70/1000</t>
  </si>
  <si>
    <t>27</t>
  </si>
  <si>
    <t>417321515</t>
  </si>
  <si>
    <t>Ztužující pásy a věnce ze ŽB tř. C 25/30</t>
  </si>
  <si>
    <t>-320832711</t>
  </si>
  <si>
    <t>0,3*0,16*(9+9,3+2,56+2,1+6,8+4,75*3)</t>
  </si>
  <si>
    <t>28</t>
  </si>
  <si>
    <t>417351115</t>
  </si>
  <si>
    <t>Zřízení bednění ztužujících věnců</t>
  </si>
  <si>
    <t>901984671</t>
  </si>
  <si>
    <t>0,3*(9+9,3+2,56+2,1+6,8+4,75*3)*2</t>
  </si>
  <si>
    <t>29</t>
  </si>
  <si>
    <t>417351116</t>
  </si>
  <si>
    <t>Odstranění bednění ztužujících věnců</t>
  </si>
  <si>
    <t>1090754205</t>
  </si>
  <si>
    <t>30</t>
  </si>
  <si>
    <t>417361821</t>
  </si>
  <si>
    <t>Výztuž ztužujících pásů a věnců betonářskou ocelí 10 505</t>
  </si>
  <si>
    <t>-763333159</t>
  </si>
  <si>
    <t>vodorovná pr.10</t>
  </si>
  <si>
    <t>(9+9,3+2,56+2,1+6,8+4,75*3)*4*1,1*0,63/1000</t>
  </si>
  <si>
    <t>třmínky pr.6 po 250mm</t>
  </si>
  <si>
    <t>1,058*(9+9,3+2,56+2,1+6,8+4,75*3)*4*0,23/1000</t>
  </si>
  <si>
    <t>31</t>
  </si>
  <si>
    <t>434311115</t>
  </si>
  <si>
    <t>Schodišťové stupně z betonu tř. C 20/25 bez potěru</t>
  </si>
  <si>
    <t>m</t>
  </si>
  <si>
    <t>1152906466</t>
  </si>
  <si>
    <t>"stupně 155/230 dl.2000mm"</t>
  </si>
  <si>
    <t>2*8</t>
  </si>
  <si>
    <t>32</t>
  </si>
  <si>
    <t>434351141</t>
  </si>
  <si>
    <t>Zřízení bednění stupňů přímočarých schodišť</t>
  </si>
  <si>
    <t>-146178935</t>
  </si>
  <si>
    <t>0,25*8*2+0,25*2,5*2</t>
  </si>
  <si>
    <t>33</t>
  </si>
  <si>
    <t>434351142</t>
  </si>
  <si>
    <t>Odstranění bednění stupňů přímočarých schodišť</t>
  </si>
  <si>
    <t>-307960240</t>
  </si>
  <si>
    <t>34</t>
  </si>
  <si>
    <t>451541111</t>
  </si>
  <si>
    <t>Lože+obsyp pod potrubí otevřený výkop ze štěrkodrtě</t>
  </si>
  <si>
    <t>-854396436</t>
  </si>
  <si>
    <t>Komunikace pozemní</t>
  </si>
  <si>
    <t>35</t>
  </si>
  <si>
    <t>564861011</t>
  </si>
  <si>
    <t>Podklad ze štěrkodrtě ŠD plochy do 100 m2 tl 200 mm</t>
  </si>
  <si>
    <t>-1892320019</t>
  </si>
  <si>
    <t>36</t>
  </si>
  <si>
    <t>564952111</t>
  </si>
  <si>
    <t>Podklad z mechanicky zpevněného kameniva MZK tl 150 mm</t>
  </si>
  <si>
    <t>1615082067</t>
  </si>
  <si>
    <t>37</t>
  </si>
  <si>
    <t>565146101</t>
  </si>
  <si>
    <t>Asfaltový beton vrstva podkladní ACP 22 (obalované kamenivo OKH) tl 60 mm š do 1,5 m</t>
  </si>
  <si>
    <t>-673700124</t>
  </si>
  <si>
    <t>38</t>
  </si>
  <si>
    <t>565155191</t>
  </si>
  <si>
    <t>Asfaltový beton vrstva podkladní ACP 11 (obalované kamenivo OKS) tl 70 mm š do 1,5 m</t>
  </si>
  <si>
    <t>704969751</t>
  </si>
  <si>
    <t>39</t>
  </si>
  <si>
    <t>573211107</t>
  </si>
  <si>
    <t>Postřik živičný spojovací z asfaltu v množství 0,30 kg/m2</t>
  </si>
  <si>
    <t>-1630657273</t>
  </si>
  <si>
    <t>5*2</t>
  </si>
  <si>
    <t>40</t>
  </si>
  <si>
    <t>577134111</t>
  </si>
  <si>
    <t>Asfaltový beton vrstva obrusná ACO 11+ (ABS) tř. I tl 40 mm š do 3 m z nemodifikovaného asfaltu</t>
  </si>
  <si>
    <t>461688782</t>
  </si>
  <si>
    <t>Úpravy povrchů, podlahy a osazování výplní</t>
  </si>
  <si>
    <t>41</t>
  </si>
  <si>
    <t>622131101</t>
  </si>
  <si>
    <t>Cementový postřik vnějších stěn nanášený celoplošně ručně</t>
  </si>
  <si>
    <t>1865537560</t>
  </si>
  <si>
    <t>"obvod zdivo"</t>
  </si>
  <si>
    <t>0,5*12,075+1,1*7,356</t>
  </si>
  <si>
    <t>42</t>
  </si>
  <si>
    <t>622142001</t>
  </si>
  <si>
    <t>Potažení vnějších stěn sklovláknitým pletivem vtlačeným do tenkovrstvé hmoty</t>
  </si>
  <si>
    <t>1541303157</t>
  </si>
  <si>
    <t>43</t>
  </si>
  <si>
    <t>622311131</t>
  </si>
  <si>
    <t>Vápenný štuk vnějších stěn tloušťky do 3 mm</t>
  </si>
  <si>
    <t>70567308</t>
  </si>
  <si>
    <t>44</t>
  </si>
  <si>
    <t>622321121</t>
  </si>
  <si>
    <t>Vápenocementová omítka hladká jednovrstvá vnějších stěn nanášená ručně</t>
  </si>
  <si>
    <t>1379462812</t>
  </si>
  <si>
    <t>45</t>
  </si>
  <si>
    <t>631311115</t>
  </si>
  <si>
    <t>Mazanina tl přes 50 do 80 mm z betonu prostého bez zvýšených nároků na prostředí tř. C 20/25</t>
  </si>
  <si>
    <t>-1395224008</t>
  </si>
  <si>
    <t xml:space="preserve">SKN/01 spádové klíny </t>
  </si>
  <si>
    <t>0,045*(7,688*5,266+2,1*2,33)</t>
  </si>
  <si>
    <t>46</t>
  </si>
  <si>
    <t>631319171</t>
  </si>
  <si>
    <t>Příplatek k mazanině tl přes 50 do 80 mm za stržení povrchu spodní vrstvy před vložením výztuže</t>
  </si>
  <si>
    <t>-1102429304</t>
  </si>
  <si>
    <t>47</t>
  </si>
  <si>
    <t>631319181</t>
  </si>
  <si>
    <t>Příplatek k mazanině tl přes 50 do 80 mm za sklon přes 15 do 35°</t>
  </si>
  <si>
    <t>1434163518</t>
  </si>
  <si>
    <t>48</t>
  </si>
  <si>
    <t>631362021</t>
  </si>
  <si>
    <t>Výztuž mazanin svařovanými sítěmi Kari</t>
  </si>
  <si>
    <t>-494702170</t>
  </si>
  <si>
    <t>SKN/01 spádové klíny  pr.6/150/150</t>
  </si>
  <si>
    <t>(7,688*5,266+2,1*2,33)*1,25*3,03/1000</t>
  </si>
  <si>
    <t>49</t>
  </si>
  <si>
    <t>632481215</t>
  </si>
  <si>
    <t>Separační vrstva z geotextilie</t>
  </si>
  <si>
    <t>1680524616</t>
  </si>
  <si>
    <t xml:space="preserve">SKN/01 </t>
  </si>
  <si>
    <t>(7,688*5,266+2,1*2,33)</t>
  </si>
  <si>
    <t>50</t>
  </si>
  <si>
    <t>635111142</t>
  </si>
  <si>
    <t>Násyp pod podlahy z hrubého kameniva 16-32 s udusáním</t>
  </si>
  <si>
    <t>1217647841</t>
  </si>
  <si>
    <t>SKN/04</t>
  </si>
  <si>
    <t>0,07*(2,93*8,645+1,65*9,7+1,1*10,575+1,715+1,15)</t>
  </si>
  <si>
    <t>51</t>
  </si>
  <si>
    <t>635312111</t>
  </si>
  <si>
    <t>Násyp pod podlahy ze zeminy upravené vápnem se zhutněním</t>
  </si>
  <si>
    <t>1759233963</t>
  </si>
  <si>
    <t>v případě menší únosnosti zákl.spáry -sanování předpoklad tl.300mm</t>
  </si>
  <si>
    <t>0,3*11,7*7,1</t>
  </si>
  <si>
    <t>52</t>
  </si>
  <si>
    <t>636311139</t>
  </si>
  <si>
    <t>Kladení dlažby z dlaždic 60x60 cm na sucho na terče z umělé hmoty do výšky do 70 mm vč.rektifikovatelných terčů</t>
  </si>
  <si>
    <t>1130318234</t>
  </si>
  <si>
    <t>53</t>
  </si>
  <si>
    <t>59246004R</t>
  </si>
  <si>
    <t>dlažba keramická plošná  terasová protiskluzná  mrazuvzdorná 600x600x20mm</t>
  </si>
  <si>
    <t>128</t>
  </si>
  <si>
    <t>-335712902</t>
  </si>
  <si>
    <t>45,378*1,25 'Přepočtené koeficientem množství</t>
  </si>
  <si>
    <t>54</t>
  </si>
  <si>
    <t>637121112</t>
  </si>
  <si>
    <t>Okapový chodník z kačírku tl 150 mm s udusáním</t>
  </si>
  <si>
    <t>-898848718</t>
  </si>
  <si>
    <t>š.300mm</t>
  </si>
  <si>
    <t>0,3*(6,8+12)</t>
  </si>
  <si>
    <t>55</t>
  </si>
  <si>
    <t>637311131</t>
  </si>
  <si>
    <t>Okapový chodník z betonových záhonových obrubníků lože beton</t>
  </si>
  <si>
    <t>1370738883</t>
  </si>
  <si>
    <t>6,8+12,3</t>
  </si>
  <si>
    <t>Ostatní konstrukce a práce, bourání</t>
  </si>
  <si>
    <t>56</t>
  </si>
  <si>
    <t>953312113</t>
  </si>
  <si>
    <t>Vložky do svislých dilatačních spár z fasádních polystyrénových desek tl. přes 20 do 30 mm</t>
  </si>
  <si>
    <t>53491074</t>
  </si>
  <si>
    <t>0,45*1*2</t>
  </si>
  <si>
    <t>0,16*(9,67+3,72)</t>
  </si>
  <si>
    <t>57</t>
  </si>
  <si>
    <t>961055111</t>
  </si>
  <si>
    <t>Bourání základů ze ŽB</t>
  </si>
  <si>
    <t>-1837977361</t>
  </si>
  <si>
    <t>patky</t>
  </si>
  <si>
    <t>0,75*0,75*1,5*11</t>
  </si>
  <si>
    <t>58</t>
  </si>
  <si>
    <t>962032314</t>
  </si>
  <si>
    <t>Bourání pilířů cihelných z dutých nebo plných cihel pálených i nepálených na jakoukoli maltu</t>
  </si>
  <si>
    <t>1816599709</t>
  </si>
  <si>
    <t>sloupky terasa</t>
  </si>
  <si>
    <t>2,2*0,64*0,64*9</t>
  </si>
  <si>
    <t>podnože terasy</t>
  </si>
  <si>
    <t>1,3*(0,64*0,68+0,664*0,651+0,66*0,646+0,511*0,638+0,587*0,612+0,63*0,646+0,751*0,64)</t>
  </si>
  <si>
    <t>59</t>
  </si>
  <si>
    <t>963012510</t>
  </si>
  <si>
    <t>Bourání stropů z ŽB desek š do 300 mm tl do 140 mm</t>
  </si>
  <si>
    <t>964481213</t>
  </si>
  <si>
    <t>prefa stropní dílce tl.70mm</t>
  </si>
  <si>
    <t>0,07*(10,59*6,976+1,758*1)</t>
  </si>
  <si>
    <t>60</t>
  </si>
  <si>
    <t>963015129</t>
  </si>
  <si>
    <t>Demontáž ozdobných váz do hmotnosti 0,09 t</t>
  </si>
  <si>
    <t>kus</t>
  </si>
  <si>
    <t>-1279585606</t>
  </si>
  <si>
    <t>61</t>
  </si>
  <si>
    <t>963022819</t>
  </si>
  <si>
    <t>Bourání kamenných  obkladů schodišťových stupňů zhotovených na místě</t>
  </si>
  <si>
    <t>495291062</t>
  </si>
  <si>
    <t>62</t>
  </si>
  <si>
    <t>963042819</t>
  </si>
  <si>
    <t>Bourání schodišťových stupňů betonových zhotovených na místě</t>
  </si>
  <si>
    <t>1578576729</t>
  </si>
  <si>
    <t>8*1</t>
  </si>
  <si>
    <t>63</t>
  </si>
  <si>
    <t>964073221</t>
  </si>
  <si>
    <t>Vybourání válcovaných nosníků ze zdiva cihelného dl do 4 m hmotnosti 20 kg/m</t>
  </si>
  <si>
    <t>-2017562149</t>
  </si>
  <si>
    <t>nosníky terasy</t>
  </si>
  <si>
    <t>"U140"9,72*16/1000</t>
  </si>
  <si>
    <t>"I140"(9,712+9,821*5)*14,3/1000</t>
  </si>
  <si>
    <t>64</t>
  </si>
  <si>
    <t>964073231</t>
  </si>
  <si>
    <t>Vybourání válcovaných nosníků ze zdiva cihelného dl do 4 m hmotnosti 35 kg/m</t>
  </si>
  <si>
    <t>1031375718</t>
  </si>
  <si>
    <t>"I240"(4,53*2+6,25+1,4)*36,2/1000</t>
  </si>
  <si>
    <t>65</t>
  </si>
  <si>
    <t>965042141</t>
  </si>
  <si>
    <t>Bourání podkladů pod dlažby nebo mazanin betonových nebo z litého asfaltu tl do 100 mm pl přes 4 m2</t>
  </si>
  <si>
    <t>1476407327</t>
  </si>
  <si>
    <t>66</t>
  </si>
  <si>
    <t>965049111</t>
  </si>
  <si>
    <t>Příplatek k bourání betonových mazanin za bourání mazanin se svařovanou sítí tl do 100 mm</t>
  </si>
  <si>
    <t>-1319617069</t>
  </si>
  <si>
    <t>67</t>
  </si>
  <si>
    <t>965081423</t>
  </si>
  <si>
    <t>Bourání podlah z dlaždic betonových kladených na sucho na terče o výšce do 100 mm plochy přes 1 m2</t>
  </si>
  <si>
    <t>337437960</t>
  </si>
  <si>
    <t>10,59*6,976+1,758*1</t>
  </si>
  <si>
    <t>68</t>
  </si>
  <si>
    <t>976071111</t>
  </si>
  <si>
    <t>Vybourání kovových madel a zábradlí</t>
  </si>
  <si>
    <t>-1341065549</t>
  </si>
  <si>
    <t>zábradlí</t>
  </si>
  <si>
    <t>2,093+2,6+2,69+2,74+1,46+3,44</t>
  </si>
  <si>
    <t>madlo rampa</t>
  </si>
  <si>
    <t>2,6+2,69</t>
  </si>
  <si>
    <t>69</t>
  </si>
  <si>
    <t>985324191</t>
  </si>
  <si>
    <t>Impregnační nátěr bet.tvárnic</t>
  </si>
  <si>
    <t>-1110298251</t>
  </si>
  <si>
    <t>997</t>
  </si>
  <si>
    <t>Přesun sutě</t>
  </si>
  <si>
    <t>70</t>
  </si>
  <si>
    <t>997013111</t>
  </si>
  <si>
    <t>Vnitrostaveništní doprava suti a vybouraných hmot pro budovy v do 6 m</t>
  </si>
  <si>
    <t>-1509701511</t>
  </si>
  <si>
    <t>71</t>
  </si>
  <si>
    <t>997013501</t>
  </si>
  <si>
    <t>Odvoz suti a vybouraných hmot na skládku nebo meziskládku do 1 km se složením</t>
  </si>
  <si>
    <t>1077246980</t>
  </si>
  <si>
    <t>72</t>
  </si>
  <si>
    <t>997013509</t>
  </si>
  <si>
    <t>Příplatek k odvozu suti a vybouraných hmot na skládku ZKD 1 km přes 1 km</t>
  </si>
  <si>
    <t>614561276</t>
  </si>
  <si>
    <t>85,187*24 'Přepočtené koeficientem množství</t>
  </si>
  <si>
    <t>73</t>
  </si>
  <si>
    <t>997013862</t>
  </si>
  <si>
    <t>Poplatek za uložení stavebního odpadu na recyklační skládce (skládkovné) z armovaného betonu kód odpadu 17 01 01</t>
  </si>
  <si>
    <t>-1382521518</t>
  </si>
  <si>
    <t>74</t>
  </si>
  <si>
    <t>997013863</t>
  </si>
  <si>
    <t>Poplatek za uložení stavebního odpadu na recyklační skládce (skládkovné) cihelného kód odpadu 17 01 02</t>
  </si>
  <si>
    <t>1440497482</t>
  </si>
  <si>
    <t>75</t>
  </si>
  <si>
    <t>997013871</t>
  </si>
  <si>
    <t>Poplatek za uložení stavebního odpadu na recyklační skládce (skládkovné) směsného stavebního a demoličního kód odpadu 17 09 04</t>
  </si>
  <si>
    <t>-127391387</t>
  </si>
  <si>
    <t>76</t>
  </si>
  <si>
    <t>997013875</t>
  </si>
  <si>
    <t>Poplatek za uložení stavebního odpadu na recyklační skládce (skládkovné) asfaltového bez obsahu dehtu zatříděného do Katalogu odpadů pod kódem 17 03 02</t>
  </si>
  <si>
    <t>-323067937</t>
  </si>
  <si>
    <t>998</t>
  </si>
  <si>
    <t>Přesun hmot</t>
  </si>
  <si>
    <t>77</t>
  </si>
  <si>
    <t>998012101</t>
  </si>
  <si>
    <t>Přesun hmot pro budovy monolitické s vyzdívaným obvodovým pláštěm v do 6 m</t>
  </si>
  <si>
    <t>1336086574</t>
  </si>
  <si>
    <t>PSV</t>
  </si>
  <si>
    <t>Práce a dodávky PSV</t>
  </si>
  <si>
    <t>711</t>
  </si>
  <si>
    <t>Izolace proti vodě, vlhkosti a plynům</t>
  </si>
  <si>
    <t>78</t>
  </si>
  <si>
    <t>711111001</t>
  </si>
  <si>
    <t>Provedení izolace proti zemní vlhkosti vodorovné za studena nátěrem penetračním</t>
  </si>
  <si>
    <t>-75243943</t>
  </si>
  <si>
    <t>0,45*(3,55+1,715+4,75*2+4+6,425+11,025)</t>
  </si>
  <si>
    <t>(0,6*0,45+0,65*0,45)</t>
  </si>
  <si>
    <t>0,65*(5,5+8,475)</t>
  </si>
  <si>
    <t>0,35*(2,93)</t>
  </si>
  <si>
    <t>79</t>
  </si>
  <si>
    <t>711112001</t>
  </si>
  <si>
    <t>Provedení izolace proti zemní vlhkosti svislé za studena nátěrem penetračním</t>
  </si>
  <si>
    <t>-622744602</t>
  </si>
  <si>
    <t>0,2*(3,55+1,715+4,75*2+4+6,425+11,025)*2</t>
  </si>
  <si>
    <t>0,2*(0,6+0,45+0,65+0,45)*2</t>
  </si>
  <si>
    <t>0,2*(5,5+8,475)*2</t>
  </si>
  <si>
    <t>0,32*(2,93)*2</t>
  </si>
  <si>
    <t>80</t>
  </si>
  <si>
    <t>11163150</t>
  </si>
  <si>
    <t>lak penetrační asfaltový</t>
  </si>
  <si>
    <t>-1785289102</t>
  </si>
  <si>
    <t>49,781*0,0003 'Přepočtené koeficientem množství</t>
  </si>
  <si>
    <t>81</t>
  </si>
  <si>
    <t>711131811</t>
  </si>
  <si>
    <t>Odstranění izolace proti zemní vlhkosti vodorovné</t>
  </si>
  <si>
    <t>-1783614919</t>
  </si>
  <si>
    <t>82</t>
  </si>
  <si>
    <t>711141559</t>
  </si>
  <si>
    <t>Provedení izolace proti zemní vlhkosti pásy přitavením vodorovné NAIP</t>
  </si>
  <si>
    <t>1103646944</t>
  </si>
  <si>
    <t>pasy 2x</t>
  </si>
  <si>
    <t>0,45*(3,55+1,715+4,75*2+4+6,425+11,025)*2</t>
  </si>
  <si>
    <t>(0,6*0,45+0,65*0,45)*2</t>
  </si>
  <si>
    <t>0,65*(5,5+8,475)*2</t>
  </si>
  <si>
    <t>0,35*(2,93)*2</t>
  </si>
  <si>
    <t>83</t>
  </si>
  <si>
    <t>711142559</t>
  </si>
  <si>
    <t>Provedení izolace proti zemní vlhkosti pásy přitavením svislé NAIP</t>
  </si>
  <si>
    <t>1307419980</t>
  </si>
  <si>
    <t>0,2*(3,55+1,715+4,75*2+4+6,425+11,025)*2*2</t>
  </si>
  <si>
    <t>0,2*(0,6+0,45+0,65+0,45)*2*2</t>
  </si>
  <si>
    <t>0,2*(5,5+8,475)*2*2</t>
  </si>
  <si>
    <t>0,32*(2,93)*2*2</t>
  </si>
  <si>
    <t>84</t>
  </si>
  <si>
    <t>62832134</t>
  </si>
  <si>
    <t>pás asfaltový natavitelný oxidovaný s vložkou ze skleněné rohože typu V60 s jemnozrnným minerálním posypem tl 4,0mm</t>
  </si>
  <si>
    <t>2055903420</t>
  </si>
  <si>
    <t>99,56*1,221 'Přepočtené koeficientem množství</t>
  </si>
  <si>
    <t>85</t>
  </si>
  <si>
    <t>711471051</t>
  </si>
  <si>
    <t>Provedení vodorovné izolace proti tlakové vodě termoplasty lepenou fólií PVC</t>
  </si>
  <si>
    <t>1407320421</t>
  </si>
  <si>
    <t>SKN/02</t>
  </si>
  <si>
    <t>(1,75*11,4+2,1*2,9)</t>
  </si>
  <si>
    <t>SKN/03</t>
  </si>
  <si>
    <t>(0,3+0,155)*2*8</t>
  </si>
  <si>
    <t>86</t>
  </si>
  <si>
    <t>2832219R</t>
  </si>
  <si>
    <t>fólie hydroizolační PVC-P tl 1,8mm</t>
  </si>
  <si>
    <t>1249348106</t>
  </si>
  <si>
    <t>7,28*1,1655 'Přepočtené koeficientem množství</t>
  </si>
  <si>
    <t>87</t>
  </si>
  <si>
    <t>2832209R</t>
  </si>
  <si>
    <t>fólie hydroizolační PVC-P tl 2mm</t>
  </si>
  <si>
    <t>-836928314</t>
  </si>
  <si>
    <t>26,04*1,1655 'Přepočtené koeficientem množství</t>
  </si>
  <si>
    <t>88</t>
  </si>
  <si>
    <t>711471054</t>
  </si>
  <si>
    <t>Provedení vodorovné izolace proti vodě termoplasty mechanicky kotvenou</t>
  </si>
  <si>
    <t>1634819925</t>
  </si>
  <si>
    <t>89</t>
  </si>
  <si>
    <t>-1959376237</t>
  </si>
  <si>
    <t>45,378*1,1655 'Přepočtené koeficientem množství</t>
  </si>
  <si>
    <t>90</t>
  </si>
  <si>
    <t>711491383</t>
  </si>
  <si>
    <t>Provedení hydroizolačního systému spodní stavby na ploše vodorovné z drenážní rohože lepené</t>
  </si>
  <si>
    <t>-1987963213</t>
  </si>
  <si>
    <t>91</t>
  </si>
  <si>
    <t>693343999</t>
  </si>
  <si>
    <t>kontaktní drenážní a separační rohož tl 10mm</t>
  </si>
  <si>
    <t>1738833868</t>
  </si>
  <si>
    <t>33,32*1,1 'Přepočtené koeficientem množství</t>
  </si>
  <si>
    <t>92</t>
  </si>
  <si>
    <t>998711101</t>
  </si>
  <si>
    <t>Přesun hmot tonážní pro izolace proti vodě, vlhkosti a plynům v objektech v do 6 m</t>
  </si>
  <si>
    <t>1854659977</t>
  </si>
  <si>
    <t>721</t>
  </si>
  <si>
    <t xml:space="preserve">Zdravotechnika </t>
  </si>
  <si>
    <t>93</t>
  </si>
  <si>
    <t>721.001</t>
  </si>
  <si>
    <t>ZTI-kompl.podlahové vpusti vč.potrubí DN75,100 vč.tvarovek,napojení a dodávka nové revizní šachty DN300, revize stáv.dešt.svodu  s napoj.a čisŤ.tvarovkou</t>
  </si>
  <si>
    <t>kpl</t>
  </si>
  <si>
    <t>455991992</t>
  </si>
  <si>
    <t>vč.výstražné folie,napojení na stávající vedení,nosná konstrukce pro možnost kotvení svislého svodu</t>
  </si>
  <si>
    <t>741</t>
  </si>
  <si>
    <t>Elektroinstalace - silnoproud</t>
  </si>
  <si>
    <t>94</t>
  </si>
  <si>
    <t>741410021</t>
  </si>
  <si>
    <t>Montáž vodič uzemňovací pásek průřezu do 120 mm2 v zemi</t>
  </si>
  <si>
    <t>-1746685412</t>
  </si>
  <si>
    <t>3,6+12+7</t>
  </si>
  <si>
    <t>95</t>
  </si>
  <si>
    <t>35442143</t>
  </si>
  <si>
    <t xml:space="preserve">pás zemnící 30x3,5mm </t>
  </si>
  <si>
    <t>-646496239</t>
  </si>
  <si>
    <t>96</t>
  </si>
  <si>
    <t>741430003</t>
  </si>
  <si>
    <t>Montáž tyč jímací délky do 3 m na konstrukci ocelovou</t>
  </si>
  <si>
    <t>-1960456751</t>
  </si>
  <si>
    <t>97</t>
  </si>
  <si>
    <t>35441050</t>
  </si>
  <si>
    <t>tyč jímací s kovaným hrotem 1000mm FeZn</t>
  </si>
  <si>
    <t>1244893553</t>
  </si>
  <si>
    <t>767</t>
  </si>
  <si>
    <t>Konstrukce zámečnické</t>
  </si>
  <si>
    <t>98</t>
  </si>
  <si>
    <t>767-001</t>
  </si>
  <si>
    <t>D+M ocelové zábradlí nosné+kotvy vč.povrchové úpravy, tech.par.dle PD, ozn.Z01</t>
  </si>
  <si>
    <t>mb</t>
  </si>
  <si>
    <t>-283434258</t>
  </si>
  <si>
    <t>99</t>
  </si>
  <si>
    <t>767-002</t>
  </si>
  <si>
    <t>D+M ocelové zábradlí nosné+kotvy vč.povrchové úpravy, tech.par.dle PD, ozn.Z02</t>
  </si>
  <si>
    <t>1053240348</t>
  </si>
  <si>
    <t>100</t>
  </si>
  <si>
    <t>767-003</t>
  </si>
  <si>
    <t>D+M ocelové zábradlí nosné+kotvy vč.povrchové úpravy, tech.par.dle PD, ozn.Z03</t>
  </si>
  <si>
    <t>-1425460970</t>
  </si>
  <si>
    <t>101</t>
  </si>
  <si>
    <t>767-004</t>
  </si>
  <si>
    <t>D+M ocelové zábradlí nosné+kotvy vč.povrchové úpravy, tech.par.dle PD, ozn.Z04</t>
  </si>
  <si>
    <t>1666734221</t>
  </si>
  <si>
    <t>102</t>
  </si>
  <si>
    <t>767-005</t>
  </si>
  <si>
    <t>D+M ocelové zábradlí nosné+kotvy vč.povrchové úpravy, tech.par.dle PD, ozn.Z05</t>
  </si>
  <si>
    <t>170946149</t>
  </si>
  <si>
    <t>103</t>
  </si>
  <si>
    <t>767-006</t>
  </si>
  <si>
    <t>D+M ocelové zábradlí nosné+kotvy vč.povrchové úpravy, tech.par.dle PD, ozn.Z06</t>
  </si>
  <si>
    <t>-1286817905</t>
  </si>
  <si>
    <t>104</t>
  </si>
  <si>
    <t>767-007</t>
  </si>
  <si>
    <t>D+M ocelové zábradlí-madla+kotvy vč.povrchové úpravy, tech.par.dle PD, ozn.Z07</t>
  </si>
  <si>
    <t>1887605047</t>
  </si>
  <si>
    <t>105</t>
  </si>
  <si>
    <t>767-008</t>
  </si>
  <si>
    <t>D+M ocelové zábradlí-madla+kotvy vč.povrchové úpravy, tech.par.dle PD, ozn.Z08</t>
  </si>
  <si>
    <t>2068000042</t>
  </si>
  <si>
    <t>106</t>
  </si>
  <si>
    <t>767-009</t>
  </si>
  <si>
    <t>D+M revizní dvířka s větrací žaluzií  900/900mm vč.povrchové úpravy, tech.par.dle PD, ozn.Z09</t>
  </si>
  <si>
    <t>431948236</t>
  </si>
  <si>
    <t>107</t>
  </si>
  <si>
    <t>767-010</t>
  </si>
  <si>
    <t>D+M ocelová chránička osazená do zákl.pasů pr.250mm,dl.900mm vč.povrchové úpravy, tech.par.dle PD, ozn.Z10</t>
  </si>
  <si>
    <t>-1451623217</t>
  </si>
  <si>
    <t>108</t>
  </si>
  <si>
    <t>767-011</t>
  </si>
  <si>
    <t>D+M terasový odvodňovací systém 130/150/2000mm, tech.par.dle PD, ozn.Z11</t>
  </si>
  <si>
    <t>-1755788032</t>
  </si>
  <si>
    <t>109</t>
  </si>
  <si>
    <t>767-012</t>
  </si>
  <si>
    <t>D+M stěnový dorazový klip-dlažba vně.terasy, tech.par.dle PD, ozn.Z12</t>
  </si>
  <si>
    <t>-108748440</t>
  </si>
  <si>
    <t>110</t>
  </si>
  <si>
    <t>767-013</t>
  </si>
  <si>
    <t>D+M L klip pro uchycení balkon.profilu-dlažba vně.terasy, tech.par.dle PD, ozn.Z13</t>
  </si>
  <si>
    <t>514549343</t>
  </si>
  <si>
    <t>111</t>
  </si>
  <si>
    <t>767-014</t>
  </si>
  <si>
    <t>D+M ukončovací profil C-dlažba vně.terasy, tech.par.dle PD, ozn.Z14</t>
  </si>
  <si>
    <t>850926853</t>
  </si>
  <si>
    <t>112</t>
  </si>
  <si>
    <t>767-015</t>
  </si>
  <si>
    <t>D+M ukončovací profil s okapničkou, tech.par.dle PD, ozn.Z15</t>
  </si>
  <si>
    <t>297146089</t>
  </si>
  <si>
    <t>113</t>
  </si>
  <si>
    <t>998767201</t>
  </si>
  <si>
    <t>Přesun hmot procentní pro zámečnické konstrukce v objektech v do 6 m</t>
  </si>
  <si>
    <t>%</t>
  </si>
  <si>
    <t>-1388353290</t>
  </si>
  <si>
    <t>771</t>
  </si>
  <si>
    <t>Podlahy z dlaždic</t>
  </si>
  <si>
    <t>114</t>
  </si>
  <si>
    <t>771151011</t>
  </si>
  <si>
    <t>Samonivelační stěrka podlah pevnosti 20 MPa tl 3 mm</t>
  </si>
  <si>
    <t>-1406442430</t>
  </si>
  <si>
    <t>115</t>
  </si>
  <si>
    <t>771161022</t>
  </si>
  <si>
    <t>Montáž profilu pro schodové hrany nebo ukončení dlažby</t>
  </si>
  <si>
    <t>-1056848548</t>
  </si>
  <si>
    <t>hrana stupňů</t>
  </si>
  <si>
    <t>hrana  mezi stupnicí a podstupnicí</t>
  </si>
  <si>
    <t>116</t>
  </si>
  <si>
    <t>5905414</t>
  </si>
  <si>
    <t>profil schodový,dilatační</t>
  </si>
  <si>
    <t>2093362326</t>
  </si>
  <si>
    <t>32*1,1 'Přepočtené koeficientem množství</t>
  </si>
  <si>
    <t>117</t>
  </si>
  <si>
    <t>771274324</t>
  </si>
  <si>
    <t>Montáž obkladů stupnic z dlaždic keramických reliéfních nebo z dekorů lepených cementovým flexibilním rychletuhnoucím lepidlem š přes 300 do 350 mm</t>
  </si>
  <si>
    <t>-873110939</t>
  </si>
  <si>
    <t>118</t>
  </si>
  <si>
    <t>771274342</t>
  </si>
  <si>
    <t>Montáž obkladů podstupnic z dlaždic keramických reliéfních nebo z dekorů lepených cementovým flexibilním rychletuhnoucím lepidlem v přes 150 do 200 mm</t>
  </si>
  <si>
    <t>-1941527781</t>
  </si>
  <si>
    <t>119</t>
  </si>
  <si>
    <t>5976169</t>
  </si>
  <si>
    <t xml:space="preserve">tvarovka schodová keramická mrazuvzdorná reliéfní tl do 20mm </t>
  </si>
  <si>
    <t>-1713948886</t>
  </si>
  <si>
    <t>"schodovka 600/600-1ks stupnice i podstupnice"</t>
  </si>
  <si>
    <t>16*1,25 'Přepočtené koeficientem množství</t>
  </si>
  <si>
    <t>120</t>
  </si>
  <si>
    <t>771474113</t>
  </si>
  <si>
    <t>Montáž soklů z dlaždic keramických rovných lepených cementovým flexibilním lepidlem v přes 90 do 120 mm</t>
  </si>
  <si>
    <t>-1664988968</t>
  </si>
  <si>
    <t>3,113+7,688+2,1</t>
  </si>
  <si>
    <t>121</t>
  </si>
  <si>
    <t>771574473</t>
  </si>
  <si>
    <t>Montáž podlah keramických pro mechanické zatížení lepených cementovým flexibilním lepidlem  do 4 ks/m2</t>
  </si>
  <si>
    <t>-118520184</t>
  </si>
  <si>
    <t>122</t>
  </si>
  <si>
    <t>-850090823</t>
  </si>
  <si>
    <t>"sokl"</t>
  </si>
  <si>
    <t>0,1*12,901</t>
  </si>
  <si>
    <t>27,33*1,25 'Přepočtené koeficientem množství</t>
  </si>
  <si>
    <t>123</t>
  </si>
  <si>
    <t>998771101</t>
  </si>
  <si>
    <t>Přesun hmot tonážní pro podlahy z dlaždic v objektech v do 6 m</t>
  </si>
  <si>
    <t>-932629274</t>
  </si>
  <si>
    <t>783</t>
  </si>
  <si>
    <t>Dokončovací práce - nátěry</t>
  </si>
  <si>
    <t>124</t>
  </si>
  <si>
    <t>783805120</t>
  </si>
  <si>
    <t>Provedení funkčního nátěru antigraffiti, protikarbonatačního, fotokatalytického, hydrofobizačního aj. nátěru omítek stupně členitosti 1 a 2</t>
  </si>
  <si>
    <t>-302198735</t>
  </si>
  <si>
    <t>125</t>
  </si>
  <si>
    <t>24592753</t>
  </si>
  <si>
    <t>hmota nátěrová ochranná proti graffiti trvalá do 100 cyklů omytí</t>
  </si>
  <si>
    <t>-449907317</t>
  </si>
  <si>
    <t>126</t>
  </si>
  <si>
    <t>783827425</t>
  </si>
  <si>
    <t>Krycí dvojnásobný silikonový nátěr omítek stupně členitosti 1 a 2</t>
  </si>
  <si>
    <t>-567028365</t>
  </si>
  <si>
    <t>VRN</t>
  </si>
  <si>
    <t>Vedlejší rozpočtové náklady</t>
  </si>
  <si>
    <t>VRN1</t>
  </si>
  <si>
    <t>Průzkumné, geodetické a projektové práce</t>
  </si>
  <si>
    <t>127</t>
  </si>
  <si>
    <t>011503R</t>
  </si>
  <si>
    <t>Předkládání vzorků ke schválení projektantovi-materiály,barevnost atp.</t>
  </si>
  <si>
    <t>…</t>
  </si>
  <si>
    <t>1024</t>
  </si>
  <si>
    <t>-381755466</t>
  </si>
  <si>
    <t>012103000</t>
  </si>
  <si>
    <t>Geodetické práce před výstavbou</t>
  </si>
  <si>
    <t>-1857943007</t>
  </si>
  <si>
    <t>129</t>
  </si>
  <si>
    <t>012303000</t>
  </si>
  <si>
    <t>Geodetické práce po výstavbě</t>
  </si>
  <si>
    <t>254776200</t>
  </si>
  <si>
    <t>130</t>
  </si>
  <si>
    <t>0132440</t>
  </si>
  <si>
    <t>Dokumentace výrobní (IV.stupeň)</t>
  </si>
  <si>
    <t>-521351271</t>
  </si>
  <si>
    <t>VRN3</t>
  </si>
  <si>
    <t>Zařízení staveniště</t>
  </si>
  <si>
    <t>131</t>
  </si>
  <si>
    <t>030001000</t>
  </si>
  <si>
    <t>618927133</t>
  </si>
  <si>
    <t>132</t>
  </si>
  <si>
    <t>032103000</t>
  </si>
  <si>
    <t>Náklady na stavební buňky</t>
  </si>
  <si>
    <t>521889584</t>
  </si>
  <si>
    <t>133</t>
  </si>
  <si>
    <t>032503000</t>
  </si>
  <si>
    <t>Skládky na staveništi</t>
  </si>
  <si>
    <t>-1467684311</t>
  </si>
  <si>
    <t>134</t>
  </si>
  <si>
    <t>033103000</t>
  </si>
  <si>
    <t>Připojení energií</t>
  </si>
  <si>
    <t>-641235354</t>
  </si>
  <si>
    <t>135</t>
  </si>
  <si>
    <t>033203000</t>
  </si>
  <si>
    <t>Energie pro zařízení staveniště</t>
  </si>
  <si>
    <t>695383034</t>
  </si>
  <si>
    <t>136</t>
  </si>
  <si>
    <t>034103000</t>
  </si>
  <si>
    <t>Oplocení staveniště</t>
  </si>
  <si>
    <t>-1266436046</t>
  </si>
  <si>
    <t>137</t>
  </si>
  <si>
    <t>034203000</t>
  </si>
  <si>
    <t>Opatření na ochranu pozemků sousedních se staveništěm</t>
  </si>
  <si>
    <t>-57394671</t>
  </si>
  <si>
    <t>138</t>
  </si>
  <si>
    <t>034503000</t>
  </si>
  <si>
    <t>Informační tabule na staveništi</t>
  </si>
  <si>
    <t>-494699903</t>
  </si>
  <si>
    <t>139</t>
  </si>
  <si>
    <t>039103000</t>
  </si>
  <si>
    <t>Rozebrání, bourání a odvoz zařízení staveniště</t>
  </si>
  <si>
    <t>518986815</t>
  </si>
  <si>
    <t>VRN4</t>
  </si>
  <si>
    <t>Inženýrská činnost</t>
  </si>
  <si>
    <t>140</t>
  </si>
  <si>
    <t>043134000</t>
  </si>
  <si>
    <t>Zkoušky statické</t>
  </si>
  <si>
    <t>-243569815</t>
  </si>
  <si>
    <t>141</t>
  </si>
  <si>
    <t>049103000</t>
  </si>
  <si>
    <t>Náklady vzniklé v souvislosti s realizací stavby-revize,zkoušky kanalizace a hromosvod,kolaudace a jednání s dozorem</t>
  </si>
  <si>
    <t>370168029</t>
  </si>
  <si>
    <t>VRN9</t>
  </si>
  <si>
    <t>Ostatní náklady</t>
  </si>
  <si>
    <t>142</t>
  </si>
  <si>
    <t>090001001</t>
  </si>
  <si>
    <t>Ochrana zeleně po dobu výstavby</t>
  </si>
  <si>
    <t>129678854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</si>
</sst>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3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3" fillId="4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Alignment="1">
      <alignment vertical="center"/>
    </xf>
    <xf numFmtId="166" fontId="21" fillId="0" borderId="0" xfId="0" applyNumberFormat="1" applyFont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0" fillId="0" borderId="19" xfId="0" applyNumberFormat="1" applyFont="1" applyBorder="1" applyAlignment="1">
      <alignment vertical="center"/>
    </xf>
    <xf numFmtId="4" fontId="30" fillId="0" borderId="20" xfId="0" applyNumberFormat="1" applyFont="1" applyBorder="1" applyAlignment="1">
      <alignment vertical="center"/>
    </xf>
    <xf numFmtId="166" fontId="30" fillId="0" borderId="20" xfId="0" applyNumberFormat="1" applyFont="1" applyBorder="1" applyAlignment="1">
      <alignment vertical="center"/>
    </xf>
    <xf numFmtId="4" fontId="30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4" borderId="0" xfId="0" applyFont="1" applyFill="1" applyAlignment="1">
      <alignment horizontal="left" vertical="center"/>
    </xf>
    <xf numFmtId="0" fontId="23" fillId="4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23" fillId="4" borderId="0" xfId="0" applyFont="1" applyFill="1" applyAlignment="1">
      <alignment horizontal="center" vertical="center" wrapText="1"/>
    </xf>
    <xf numFmtId="4" fontId="25" fillId="0" borderId="0" xfId="0" applyNumberFormat="1" applyFont="1"/>
    <xf numFmtId="166" fontId="33" fillId="0" borderId="12" xfId="0" applyNumberFormat="1" applyFont="1" applyBorder="1"/>
    <xf numFmtId="166" fontId="33" fillId="0" borderId="13" xfId="0" applyNumberFormat="1" applyFont="1" applyBorder="1"/>
    <xf numFmtId="4" fontId="34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3" fillId="0" borderId="22" xfId="0" applyFont="1" applyBorder="1" applyAlignment="1">
      <alignment horizontal="center" vertical="center"/>
    </xf>
    <xf numFmtId="49" fontId="23" fillId="0" borderId="22" xfId="0" applyNumberFormat="1" applyFont="1" applyBorder="1" applyAlignment="1">
      <alignment horizontal="left" vertical="center" wrapText="1"/>
    </xf>
    <xf numFmtId="0" fontId="23" fillId="0" borderId="22" xfId="0" applyFont="1" applyBorder="1" applyAlignment="1">
      <alignment horizontal="left" vertical="center" wrapText="1"/>
    </xf>
    <xf numFmtId="0" fontId="23" fillId="0" borderId="22" xfId="0" applyFont="1" applyBorder="1" applyAlignment="1">
      <alignment horizontal="center" vertical="center" wrapText="1"/>
    </xf>
    <xf numFmtId="167" fontId="23" fillId="0" borderId="22" xfId="0" applyNumberFormat="1" applyFont="1" applyBorder="1" applyAlignment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>
      <alignment vertical="center"/>
    </xf>
    <xf numFmtId="0" fontId="0" fillId="0" borderId="22" xfId="0" applyBorder="1" applyAlignment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Alignment="1">
      <alignment horizontal="center" vertical="center"/>
    </xf>
    <xf numFmtId="166" fontId="24" fillId="0" borderId="0" xfId="0" applyNumberFormat="1" applyFont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6" fillId="0" borderId="22" xfId="0" applyFont="1" applyBorder="1" applyAlignment="1">
      <alignment horizontal="center" vertical="center"/>
    </xf>
    <xf numFmtId="49" fontId="36" fillId="0" borderId="22" xfId="0" applyNumberFormat="1" applyFont="1" applyBorder="1" applyAlignment="1">
      <alignment horizontal="left" vertical="center" wrapText="1"/>
    </xf>
    <xf numFmtId="0" fontId="36" fillId="0" borderId="22" xfId="0" applyFont="1" applyBorder="1" applyAlignment="1">
      <alignment horizontal="left" vertical="center" wrapText="1"/>
    </xf>
    <xf numFmtId="0" fontId="36" fillId="0" borderId="22" xfId="0" applyFont="1" applyBorder="1" applyAlignment="1">
      <alignment horizontal="center" vertical="center" wrapText="1"/>
    </xf>
    <xf numFmtId="167" fontId="36" fillId="0" borderId="22" xfId="0" applyNumberFormat="1" applyFont="1" applyBorder="1" applyAlignment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>
      <alignment vertical="center"/>
    </xf>
    <xf numFmtId="0" fontId="37" fillId="0" borderId="22" xfId="0" applyFont="1" applyBorder="1" applyAlignment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Alignment="1">
      <alignment horizontal="center"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4" borderId="6" xfId="0" applyFont="1" applyFill="1" applyBorder="1" applyAlignment="1">
      <alignment horizontal="center" vertical="center"/>
    </xf>
    <xf numFmtId="0" fontId="23" fillId="4" borderId="7" xfId="0" applyFont="1" applyFill="1" applyBorder="1" applyAlignment="1">
      <alignment horizontal="left" vertical="center"/>
    </xf>
    <xf numFmtId="0" fontId="23" fillId="4" borderId="7" xfId="0" applyFont="1" applyFill="1" applyBorder="1" applyAlignment="1">
      <alignment horizontal="center" vertical="center"/>
    </xf>
    <xf numFmtId="0" fontId="23" fillId="4" borderId="7" xfId="0" applyFont="1" applyFill="1" applyBorder="1" applyAlignment="1">
      <alignment horizontal="right" vertical="center"/>
    </xf>
    <xf numFmtId="0" fontId="23" fillId="4" borderId="8" xfId="0" applyFont="1" applyFill="1" applyBorder="1" applyAlignment="1">
      <alignment horizontal="left" vertical="center"/>
    </xf>
    <xf numFmtId="4" fontId="29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0" fontId="28" fillId="0" borderId="0" xfId="0" applyFont="1" applyAlignment="1">
      <alignment horizontal="left" vertical="center" wrapText="1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tabSelected="1" workbookViewId="0">
      <selection activeCell="K5" sqref="K5:AO5"/>
    </sheetView>
  </sheetViews>
  <sheetFormatPr defaultRowHeight="14.4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hidden="1" customWidth="1"/>
    <col min="44" max="44" width="13.7109375" customWidth="1"/>
    <col min="45" max="47" width="25.85546875" hidden="1" customWidth="1"/>
    <col min="48" max="49" width="21.7109375" hidden="1" customWidth="1"/>
    <col min="50" max="51" width="25" hidden="1" customWidth="1"/>
    <col min="52" max="52" width="21.7109375" hidden="1" customWidth="1"/>
    <col min="53" max="53" width="19.140625" hidden="1" customWidth="1"/>
    <col min="54" max="54" width="25" hidden="1" customWidth="1"/>
    <col min="55" max="55" width="21.7109375" hidden="1" customWidth="1"/>
    <col min="56" max="56" width="19.140625" hidden="1" customWidth="1"/>
    <col min="57" max="57" width="66.42578125" customWidth="1"/>
    <col min="71" max="91" width="9.28515625" hidden="1"/>
  </cols>
  <sheetData>
    <row r="1" spans="1:74" ht="10.199999999999999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6.9" customHeight="1">
      <c r="AR2" s="192"/>
      <c r="AS2" s="192"/>
      <c r="AT2" s="192"/>
      <c r="AU2" s="192"/>
      <c r="AV2" s="192"/>
      <c r="AW2" s="192"/>
      <c r="AX2" s="192"/>
      <c r="AY2" s="192"/>
      <c r="AZ2" s="192"/>
      <c r="BA2" s="192"/>
      <c r="BB2" s="192"/>
      <c r="BC2" s="192"/>
      <c r="BD2" s="192"/>
      <c r="BE2" s="192"/>
      <c r="BS2" s="17" t="s">
        <v>6</v>
      </c>
      <c r="BT2" s="17" t="s">
        <v>7</v>
      </c>
    </row>
    <row r="3" spans="1:74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4.9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ht="12" customHeight="1">
      <c r="B5" s="20"/>
      <c r="D5" s="24" t="s">
        <v>13</v>
      </c>
      <c r="K5" s="191" t="s">
        <v>14</v>
      </c>
      <c r="L5" s="192"/>
      <c r="M5" s="192"/>
      <c r="N5" s="192"/>
      <c r="O5" s="192"/>
      <c r="P5" s="192"/>
      <c r="Q5" s="192"/>
      <c r="R5" s="192"/>
      <c r="S5" s="192"/>
      <c r="T5" s="192"/>
      <c r="U5" s="192"/>
      <c r="V5" s="192"/>
      <c r="W5" s="192"/>
      <c r="X5" s="192"/>
      <c r="Y5" s="192"/>
      <c r="Z5" s="192"/>
      <c r="AA5" s="192"/>
      <c r="AB5" s="192"/>
      <c r="AC5" s="192"/>
      <c r="AD5" s="192"/>
      <c r="AE5" s="192"/>
      <c r="AF5" s="192"/>
      <c r="AG5" s="192"/>
      <c r="AH5" s="192"/>
      <c r="AI5" s="192"/>
      <c r="AJ5" s="192"/>
      <c r="AK5" s="192"/>
      <c r="AL5" s="192"/>
      <c r="AM5" s="192"/>
      <c r="AN5" s="192"/>
      <c r="AO5" s="192"/>
      <c r="AR5" s="20"/>
      <c r="BE5" s="188" t="s">
        <v>15</v>
      </c>
      <c r="BS5" s="17" t="s">
        <v>6</v>
      </c>
    </row>
    <row r="6" spans="1:74" ht="36.9" customHeight="1">
      <c r="B6" s="20"/>
      <c r="D6" s="26" t="s">
        <v>16</v>
      </c>
      <c r="K6" s="193" t="s">
        <v>17</v>
      </c>
      <c r="L6" s="192"/>
      <c r="M6" s="192"/>
      <c r="N6" s="192"/>
      <c r="O6" s="192"/>
      <c r="P6" s="192"/>
      <c r="Q6" s="192"/>
      <c r="R6" s="192"/>
      <c r="S6" s="192"/>
      <c r="T6" s="192"/>
      <c r="U6" s="192"/>
      <c r="V6" s="192"/>
      <c r="W6" s="192"/>
      <c r="X6" s="192"/>
      <c r="Y6" s="192"/>
      <c r="Z6" s="192"/>
      <c r="AA6" s="192"/>
      <c r="AB6" s="192"/>
      <c r="AC6" s="192"/>
      <c r="AD6" s="192"/>
      <c r="AE6" s="192"/>
      <c r="AF6" s="192"/>
      <c r="AG6" s="192"/>
      <c r="AH6" s="192"/>
      <c r="AI6" s="192"/>
      <c r="AJ6" s="192"/>
      <c r="AK6" s="192"/>
      <c r="AL6" s="192"/>
      <c r="AM6" s="192"/>
      <c r="AN6" s="192"/>
      <c r="AO6" s="192"/>
      <c r="AR6" s="20"/>
      <c r="BE6" s="189"/>
      <c r="BS6" s="17" t="s">
        <v>6</v>
      </c>
    </row>
    <row r="7" spans="1:74" ht="12" customHeight="1">
      <c r="B7" s="20"/>
      <c r="D7" s="27" t="s">
        <v>18</v>
      </c>
      <c r="K7" s="25" t="s">
        <v>1</v>
      </c>
      <c r="AK7" s="27" t="s">
        <v>19</v>
      </c>
      <c r="AN7" s="25" t="s">
        <v>1</v>
      </c>
      <c r="AR7" s="20"/>
      <c r="BE7" s="189"/>
      <c r="BS7" s="17" t="s">
        <v>6</v>
      </c>
    </row>
    <row r="8" spans="1:74" ht="12" customHeight="1">
      <c r="B8" s="20"/>
      <c r="D8" s="27" t="s">
        <v>20</v>
      </c>
      <c r="K8" s="25" t="s">
        <v>21</v>
      </c>
      <c r="AK8" s="27" t="s">
        <v>22</v>
      </c>
      <c r="AN8" s="28" t="s">
        <v>23</v>
      </c>
      <c r="AR8" s="20"/>
      <c r="BE8" s="189"/>
      <c r="BS8" s="17" t="s">
        <v>6</v>
      </c>
    </row>
    <row r="9" spans="1:74" ht="14.4" customHeight="1">
      <c r="B9" s="20"/>
      <c r="AR9" s="20"/>
      <c r="BE9" s="189"/>
      <c r="BS9" s="17" t="s">
        <v>6</v>
      </c>
    </row>
    <row r="10" spans="1:74" ht="12" customHeight="1">
      <c r="B10" s="20"/>
      <c r="D10" s="27" t="s">
        <v>24</v>
      </c>
      <c r="AK10" s="27" t="s">
        <v>25</v>
      </c>
      <c r="AN10" s="25" t="s">
        <v>1</v>
      </c>
      <c r="AR10" s="20"/>
      <c r="BE10" s="189"/>
      <c r="BS10" s="17" t="s">
        <v>6</v>
      </c>
    </row>
    <row r="11" spans="1:74" ht="18.45" customHeight="1">
      <c r="B11" s="20"/>
      <c r="E11" s="25" t="s">
        <v>26</v>
      </c>
      <c r="AK11" s="27" t="s">
        <v>27</v>
      </c>
      <c r="AN11" s="25" t="s">
        <v>1</v>
      </c>
      <c r="AR11" s="20"/>
      <c r="BE11" s="189"/>
      <c r="BS11" s="17" t="s">
        <v>6</v>
      </c>
    </row>
    <row r="12" spans="1:74" ht="6.9" customHeight="1">
      <c r="B12" s="20"/>
      <c r="AR12" s="20"/>
      <c r="BE12" s="189"/>
      <c r="BS12" s="17" t="s">
        <v>6</v>
      </c>
    </row>
    <row r="13" spans="1:74" ht="12" customHeight="1">
      <c r="B13" s="20"/>
      <c r="D13" s="27" t="s">
        <v>28</v>
      </c>
      <c r="AK13" s="27" t="s">
        <v>25</v>
      </c>
      <c r="AN13" s="29" t="s">
        <v>29</v>
      </c>
      <c r="AR13" s="20"/>
      <c r="BE13" s="189"/>
      <c r="BS13" s="17" t="s">
        <v>6</v>
      </c>
    </row>
    <row r="14" spans="1:74" ht="13.2">
      <c r="B14" s="20"/>
      <c r="E14" s="194" t="s">
        <v>29</v>
      </c>
      <c r="F14" s="195"/>
      <c r="G14" s="195"/>
      <c r="H14" s="195"/>
      <c r="I14" s="195"/>
      <c r="J14" s="195"/>
      <c r="K14" s="195"/>
      <c r="L14" s="195"/>
      <c r="M14" s="195"/>
      <c r="N14" s="195"/>
      <c r="O14" s="195"/>
      <c r="P14" s="195"/>
      <c r="Q14" s="195"/>
      <c r="R14" s="195"/>
      <c r="S14" s="195"/>
      <c r="T14" s="195"/>
      <c r="U14" s="195"/>
      <c r="V14" s="195"/>
      <c r="W14" s="195"/>
      <c r="X14" s="195"/>
      <c r="Y14" s="195"/>
      <c r="Z14" s="195"/>
      <c r="AA14" s="195"/>
      <c r="AB14" s="195"/>
      <c r="AC14" s="195"/>
      <c r="AD14" s="195"/>
      <c r="AE14" s="195"/>
      <c r="AF14" s="195"/>
      <c r="AG14" s="195"/>
      <c r="AH14" s="195"/>
      <c r="AI14" s="195"/>
      <c r="AJ14" s="195"/>
      <c r="AK14" s="27" t="s">
        <v>27</v>
      </c>
      <c r="AN14" s="29" t="s">
        <v>29</v>
      </c>
      <c r="AR14" s="20"/>
      <c r="BE14" s="189"/>
      <c r="BS14" s="17" t="s">
        <v>6</v>
      </c>
    </row>
    <row r="15" spans="1:74" ht="6.9" customHeight="1">
      <c r="B15" s="20"/>
      <c r="AR15" s="20"/>
      <c r="BE15" s="189"/>
      <c r="BS15" s="17" t="s">
        <v>4</v>
      </c>
    </row>
    <row r="16" spans="1:74" ht="12" customHeight="1">
      <c r="B16" s="20"/>
      <c r="D16" s="27" t="s">
        <v>30</v>
      </c>
      <c r="AK16" s="27" t="s">
        <v>25</v>
      </c>
      <c r="AN16" s="25" t="s">
        <v>1</v>
      </c>
      <c r="AR16" s="20"/>
      <c r="BE16" s="189"/>
      <c r="BS16" s="17" t="s">
        <v>4</v>
      </c>
    </row>
    <row r="17" spans="2:71" ht="18.45" customHeight="1">
      <c r="B17" s="20"/>
      <c r="E17" s="25" t="s">
        <v>31</v>
      </c>
      <c r="AK17" s="27" t="s">
        <v>27</v>
      </c>
      <c r="AN17" s="25" t="s">
        <v>1</v>
      </c>
      <c r="AR17" s="20"/>
      <c r="BE17" s="189"/>
      <c r="BS17" s="17" t="s">
        <v>32</v>
      </c>
    </row>
    <row r="18" spans="2:71" ht="6.9" customHeight="1">
      <c r="B18" s="20"/>
      <c r="AR18" s="20"/>
      <c r="BE18" s="189"/>
      <c r="BS18" s="17" t="s">
        <v>6</v>
      </c>
    </row>
    <row r="19" spans="2:71" ht="12" customHeight="1">
      <c r="B19" s="20"/>
      <c r="D19" s="27" t="s">
        <v>33</v>
      </c>
      <c r="AK19" s="27" t="s">
        <v>25</v>
      </c>
      <c r="AN19" s="25" t="s">
        <v>1</v>
      </c>
      <c r="AR19" s="20"/>
      <c r="BE19" s="189"/>
      <c r="BS19" s="17" t="s">
        <v>6</v>
      </c>
    </row>
    <row r="20" spans="2:71" ht="18.45" customHeight="1">
      <c r="B20" s="20"/>
      <c r="E20" s="25" t="s">
        <v>26</v>
      </c>
      <c r="AK20" s="27" t="s">
        <v>27</v>
      </c>
      <c r="AN20" s="25" t="s">
        <v>1</v>
      </c>
      <c r="AR20" s="20"/>
      <c r="BE20" s="189"/>
      <c r="BS20" s="17" t="s">
        <v>32</v>
      </c>
    </row>
    <row r="21" spans="2:71" ht="6.9" customHeight="1">
      <c r="B21" s="20"/>
      <c r="AR21" s="20"/>
      <c r="BE21" s="189"/>
    </row>
    <row r="22" spans="2:71" ht="12" customHeight="1">
      <c r="B22" s="20"/>
      <c r="D22" s="27" t="s">
        <v>34</v>
      </c>
      <c r="AR22" s="20"/>
      <c r="BE22" s="189"/>
    </row>
    <row r="23" spans="2:71" ht="16.5" customHeight="1">
      <c r="B23" s="20"/>
      <c r="E23" s="196" t="s">
        <v>1</v>
      </c>
      <c r="F23" s="196"/>
      <c r="G23" s="196"/>
      <c r="H23" s="196"/>
      <c r="I23" s="196"/>
      <c r="J23" s="196"/>
      <c r="K23" s="196"/>
      <c r="L23" s="196"/>
      <c r="M23" s="196"/>
      <c r="N23" s="196"/>
      <c r="O23" s="196"/>
      <c r="P23" s="196"/>
      <c r="Q23" s="196"/>
      <c r="R23" s="196"/>
      <c r="S23" s="196"/>
      <c r="T23" s="196"/>
      <c r="U23" s="196"/>
      <c r="V23" s="196"/>
      <c r="W23" s="196"/>
      <c r="X23" s="196"/>
      <c r="Y23" s="196"/>
      <c r="Z23" s="196"/>
      <c r="AA23" s="196"/>
      <c r="AB23" s="196"/>
      <c r="AC23" s="196"/>
      <c r="AD23" s="196"/>
      <c r="AE23" s="196"/>
      <c r="AF23" s="196"/>
      <c r="AG23" s="196"/>
      <c r="AH23" s="196"/>
      <c r="AI23" s="196"/>
      <c r="AJ23" s="196"/>
      <c r="AK23" s="196"/>
      <c r="AL23" s="196"/>
      <c r="AM23" s="196"/>
      <c r="AN23" s="196"/>
      <c r="AR23" s="20"/>
      <c r="BE23" s="189"/>
    </row>
    <row r="24" spans="2:71" ht="6.9" customHeight="1">
      <c r="B24" s="20"/>
      <c r="AR24" s="20"/>
      <c r="BE24" s="189"/>
    </row>
    <row r="25" spans="2:71" ht="6.9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189"/>
    </row>
    <row r="26" spans="2:71" s="1" customFormat="1" ht="25.95" customHeight="1">
      <c r="B26" s="32"/>
      <c r="D26" s="33" t="s">
        <v>35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197">
        <f>ROUND(AG94,2)</f>
        <v>0</v>
      </c>
      <c r="AL26" s="198"/>
      <c r="AM26" s="198"/>
      <c r="AN26" s="198"/>
      <c r="AO26" s="198"/>
      <c r="AR26" s="32"/>
      <c r="BE26" s="189"/>
    </row>
    <row r="27" spans="2:71" s="1" customFormat="1" ht="6.9" customHeight="1">
      <c r="B27" s="32"/>
      <c r="AR27" s="32"/>
      <c r="BE27" s="189"/>
    </row>
    <row r="28" spans="2:71" s="1" customFormat="1" ht="13.2">
      <c r="B28" s="32"/>
      <c r="L28" s="199" t="s">
        <v>36</v>
      </c>
      <c r="M28" s="199"/>
      <c r="N28" s="199"/>
      <c r="O28" s="199"/>
      <c r="P28" s="199"/>
      <c r="W28" s="199" t="s">
        <v>37</v>
      </c>
      <c r="X28" s="199"/>
      <c r="Y28" s="199"/>
      <c r="Z28" s="199"/>
      <c r="AA28" s="199"/>
      <c r="AB28" s="199"/>
      <c r="AC28" s="199"/>
      <c r="AD28" s="199"/>
      <c r="AE28" s="199"/>
      <c r="AK28" s="199" t="s">
        <v>38</v>
      </c>
      <c r="AL28" s="199"/>
      <c r="AM28" s="199"/>
      <c r="AN28" s="199"/>
      <c r="AO28" s="199"/>
      <c r="AR28" s="32"/>
      <c r="BE28" s="189"/>
    </row>
    <row r="29" spans="2:71" s="2" customFormat="1" ht="14.4" customHeight="1">
      <c r="B29" s="36"/>
      <c r="D29" s="27" t="s">
        <v>39</v>
      </c>
      <c r="F29" s="27" t="s">
        <v>40</v>
      </c>
      <c r="L29" s="202">
        <v>0.21</v>
      </c>
      <c r="M29" s="201"/>
      <c r="N29" s="201"/>
      <c r="O29" s="201"/>
      <c r="P29" s="201"/>
      <c r="W29" s="200">
        <f>ROUND(AZ94, 2)</f>
        <v>0</v>
      </c>
      <c r="X29" s="201"/>
      <c r="Y29" s="201"/>
      <c r="Z29" s="201"/>
      <c r="AA29" s="201"/>
      <c r="AB29" s="201"/>
      <c r="AC29" s="201"/>
      <c r="AD29" s="201"/>
      <c r="AE29" s="201"/>
      <c r="AK29" s="200">
        <f>ROUND(AV94, 2)</f>
        <v>0</v>
      </c>
      <c r="AL29" s="201"/>
      <c r="AM29" s="201"/>
      <c r="AN29" s="201"/>
      <c r="AO29" s="201"/>
      <c r="AR29" s="36"/>
      <c r="BE29" s="190"/>
    </row>
    <row r="30" spans="2:71" s="2" customFormat="1" ht="14.4" customHeight="1">
      <c r="B30" s="36"/>
      <c r="F30" s="27" t="s">
        <v>41</v>
      </c>
      <c r="L30" s="202">
        <v>0.12</v>
      </c>
      <c r="M30" s="201"/>
      <c r="N30" s="201"/>
      <c r="O30" s="201"/>
      <c r="P30" s="201"/>
      <c r="W30" s="200">
        <f>ROUND(BA94, 2)</f>
        <v>0</v>
      </c>
      <c r="X30" s="201"/>
      <c r="Y30" s="201"/>
      <c r="Z30" s="201"/>
      <c r="AA30" s="201"/>
      <c r="AB30" s="201"/>
      <c r="AC30" s="201"/>
      <c r="AD30" s="201"/>
      <c r="AE30" s="201"/>
      <c r="AK30" s="200">
        <f>ROUND(AW94, 2)</f>
        <v>0</v>
      </c>
      <c r="AL30" s="201"/>
      <c r="AM30" s="201"/>
      <c r="AN30" s="201"/>
      <c r="AO30" s="201"/>
      <c r="AR30" s="36"/>
      <c r="BE30" s="190"/>
    </row>
    <row r="31" spans="2:71" s="2" customFormat="1" ht="14.4" hidden="1" customHeight="1">
      <c r="B31" s="36"/>
      <c r="F31" s="27" t="s">
        <v>42</v>
      </c>
      <c r="L31" s="202">
        <v>0.21</v>
      </c>
      <c r="M31" s="201"/>
      <c r="N31" s="201"/>
      <c r="O31" s="201"/>
      <c r="P31" s="201"/>
      <c r="W31" s="200">
        <f>ROUND(BB94, 2)</f>
        <v>0</v>
      </c>
      <c r="X31" s="201"/>
      <c r="Y31" s="201"/>
      <c r="Z31" s="201"/>
      <c r="AA31" s="201"/>
      <c r="AB31" s="201"/>
      <c r="AC31" s="201"/>
      <c r="AD31" s="201"/>
      <c r="AE31" s="201"/>
      <c r="AK31" s="200">
        <v>0</v>
      </c>
      <c r="AL31" s="201"/>
      <c r="AM31" s="201"/>
      <c r="AN31" s="201"/>
      <c r="AO31" s="201"/>
      <c r="AR31" s="36"/>
      <c r="BE31" s="190"/>
    </row>
    <row r="32" spans="2:71" s="2" customFormat="1" ht="14.4" hidden="1" customHeight="1">
      <c r="B32" s="36"/>
      <c r="F32" s="27" t="s">
        <v>43</v>
      </c>
      <c r="L32" s="202">
        <v>0.12</v>
      </c>
      <c r="M32" s="201"/>
      <c r="N32" s="201"/>
      <c r="O32" s="201"/>
      <c r="P32" s="201"/>
      <c r="W32" s="200">
        <f>ROUND(BC94, 2)</f>
        <v>0</v>
      </c>
      <c r="X32" s="201"/>
      <c r="Y32" s="201"/>
      <c r="Z32" s="201"/>
      <c r="AA32" s="201"/>
      <c r="AB32" s="201"/>
      <c r="AC32" s="201"/>
      <c r="AD32" s="201"/>
      <c r="AE32" s="201"/>
      <c r="AK32" s="200">
        <v>0</v>
      </c>
      <c r="AL32" s="201"/>
      <c r="AM32" s="201"/>
      <c r="AN32" s="201"/>
      <c r="AO32" s="201"/>
      <c r="AR32" s="36"/>
      <c r="BE32" s="190"/>
    </row>
    <row r="33" spans="2:57" s="2" customFormat="1" ht="14.4" hidden="1" customHeight="1">
      <c r="B33" s="36"/>
      <c r="F33" s="27" t="s">
        <v>44</v>
      </c>
      <c r="L33" s="202">
        <v>0</v>
      </c>
      <c r="M33" s="201"/>
      <c r="N33" s="201"/>
      <c r="O33" s="201"/>
      <c r="P33" s="201"/>
      <c r="W33" s="200">
        <f>ROUND(BD94, 2)</f>
        <v>0</v>
      </c>
      <c r="X33" s="201"/>
      <c r="Y33" s="201"/>
      <c r="Z33" s="201"/>
      <c r="AA33" s="201"/>
      <c r="AB33" s="201"/>
      <c r="AC33" s="201"/>
      <c r="AD33" s="201"/>
      <c r="AE33" s="201"/>
      <c r="AK33" s="200">
        <v>0</v>
      </c>
      <c r="AL33" s="201"/>
      <c r="AM33" s="201"/>
      <c r="AN33" s="201"/>
      <c r="AO33" s="201"/>
      <c r="AR33" s="36"/>
      <c r="BE33" s="190"/>
    </row>
    <row r="34" spans="2:57" s="1" customFormat="1" ht="6.9" customHeight="1">
      <c r="B34" s="32"/>
      <c r="AR34" s="32"/>
      <c r="BE34" s="189"/>
    </row>
    <row r="35" spans="2:57" s="1" customFormat="1" ht="25.95" customHeight="1">
      <c r="B35" s="32"/>
      <c r="C35" s="37"/>
      <c r="D35" s="38" t="s">
        <v>45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46</v>
      </c>
      <c r="U35" s="39"/>
      <c r="V35" s="39"/>
      <c r="W35" s="39"/>
      <c r="X35" s="203" t="s">
        <v>47</v>
      </c>
      <c r="Y35" s="204"/>
      <c r="Z35" s="204"/>
      <c r="AA35" s="204"/>
      <c r="AB35" s="204"/>
      <c r="AC35" s="39"/>
      <c r="AD35" s="39"/>
      <c r="AE35" s="39"/>
      <c r="AF35" s="39"/>
      <c r="AG35" s="39"/>
      <c r="AH35" s="39"/>
      <c r="AI35" s="39"/>
      <c r="AJ35" s="39"/>
      <c r="AK35" s="205">
        <f>SUM(AK26:AK33)</f>
        <v>0</v>
      </c>
      <c r="AL35" s="204"/>
      <c r="AM35" s="204"/>
      <c r="AN35" s="204"/>
      <c r="AO35" s="206"/>
      <c r="AP35" s="37"/>
      <c r="AQ35" s="37"/>
      <c r="AR35" s="32"/>
    </row>
    <row r="36" spans="2:57" s="1" customFormat="1" ht="6.9" customHeight="1">
      <c r="B36" s="32"/>
      <c r="AR36" s="32"/>
    </row>
    <row r="37" spans="2:57" s="1" customFormat="1" ht="14.4" customHeight="1">
      <c r="B37" s="32"/>
      <c r="AR37" s="32"/>
    </row>
    <row r="38" spans="2:57" ht="14.4" customHeight="1">
      <c r="B38" s="20"/>
      <c r="AR38" s="20"/>
    </row>
    <row r="39" spans="2:57" ht="14.4" customHeight="1">
      <c r="B39" s="20"/>
      <c r="AR39" s="20"/>
    </row>
    <row r="40" spans="2:57" ht="14.4" customHeight="1">
      <c r="B40" s="20"/>
      <c r="AR40" s="20"/>
    </row>
    <row r="41" spans="2:57" ht="14.4" customHeight="1">
      <c r="B41" s="20"/>
      <c r="AR41" s="20"/>
    </row>
    <row r="42" spans="2:57" ht="14.4" customHeight="1">
      <c r="B42" s="20"/>
      <c r="AR42" s="20"/>
    </row>
    <row r="43" spans="2:57" ht="14.4" customHeight="1">
      <c r="B43" s="20"/>
      <c r="AR43" s="20"/>
    </row>
    <row r="44" spans="2:57" ht="14.4" customHeight="1">
      <c r="B44" s="20"/>
      <c r="AR44" s="20"/>
    </row>
    <row r="45" spans="2:57" ht="14.4" customHeight="1">
      <c r="B45" s="20"/>
      <c r="AR45" s="20"/>
    </row>
    <row r="46" spans="2:57" ht="14.4" customHeight="1">
      <c r="B46" s="20"/>
      <c r="AR46" s="20"/>
    </row>
    <row r="47" spans="2:57" ht="14.4" customHeight="1">
      <c r="B47" s="20"/>
      <c r="AR47" s="20"/>
    </row>
    <row r="48" spans="2:57" ht="14.4" customHeight="1">
      <c r="B48" s="20"/>
      <c r="AR48" s="20"/>
    </row>
    <row r="49" spans="2:44" s="1" customFormat="1" ht="14.4" customHeight="1">
      <c r="B49" s="32"/>
      <c r="D49" s="41" t="s">
        <v>48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1" t="s">
        <v>49</v>
      </c>
      <c r="AI49" s="42"/>
      <c r="AJ49" s="42"/>
      <c r="AK49" s="42"/>
      <c r="AL49" s="42"/>
      <c r="AM49" s="42"/>
      <c r="AN49" s="42"/>
      <c r="AO49" s="42"/>
      <c r="AR49" s="32"/>
    </row>
    <row r="50" spans="2:44" ht="10.199999999999999">
      <c r="B50" s="20"/>
      <c r="AR50" s="20"/>
    </row>
    <row r="51" spans="2:44" ht="10.199999999999999">
      <c r="B51" s="20"/>
      <c r="AR51" s="20"/>
    </row>
    <row r="52" spans="2:44" ht="10.199999999999999">
      <c r="B52" s="20"/>
      <c r="AR52" s="20"/>
    </row>
    <row r="53" spans="2:44" ht="10.199999999999999">
      <c r="B53" s="20"/>
      <c r="AR53" s="20"/>
    </row>
    <row r="54" spans="2:44" ht="10.199999999999999">
      <c r="B54" s="20"/>
      <c r="AR54" s="20"/>
    </row>
    <row r="55" spans="2:44" ht="10.199999999999999">
      <c r="B55" s="20"/>
      <c r="AR55" s="20"/>
    </row>
    <row r="56" spans="2:44" ht="10.199999999999999">
      <c r="B56" s="20"/>
      <c r="AR56" s="20"/>
    </row>
    <row r="57" spans="2:44" ht="10.199999999999999">
      <c r="B57" s="20"/>
      <c r="AR57" s="20"/>
    </row>
    <row r="58" spans="2:44" ht="10.199999999999999">
      <c r="B58" s="20"/>
      <c r="AR58" s="20"/>
    </row>
    <row r="59" spans="2:44" ht="10.199999999999999">
      <c r="B59" s="20"/>
      <c r="AR59" s="20"/>
    </row>
    <row r="60" spans="2:44" s="1" customFormat="1" ht="13.2">
      <c r="B60" s="32"/>
      <c r="D60" s="43" t="s">
        <v>50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43" t="s">
        <v>51</v>
      </c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43" t="s">
        <v>50</v>
      </c>
      <c r="AI60" s="34"/>
      <c r="AJ60" s="34"/>
      <c r="AK60" s="34"/>
      <c r="AL60" s="34"/>
      <c r="AM60" s="43" t="s">
        <v>51</v>
      </c>
      <c r="AN60" s="34"/>
      <c r="AO60" s="34"/>
      <c r="AR60" s="32"/>
    </row>
    <row r="61" spans="2:44" ht="10.199999999999999">
      <c r="B61" s="20"/>
      <c r="AR61" s="20"/>
    </row>
    <row r="62" spans="2:44" ht="10.199999999999999">
      <c r="B62" s="20"/>
      <c r="AR62" s="20"/>
    </row>
    <row r="63" spans="2:44" ht="10.199999999999999">
      <c r="B63" s="20"/>
      <c r="AR63" s="20"/>
    </row>
    <row r="64" spans="2:44" s="1" customFormat="1" ht="13.2">
      <c r="B64" s="32"/>
      <c r="D64" s="41" t="s">
        <v>52</v>
      </c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1" t="s">
        <v>53</v>
      </c>
      <c r="AI64" s="42"/>
      <c r="AJ64" s="42"/>
      <c r="AK64" s="42"/>
      <c r="AL64" s="42"/>
      <c r="AM64" s="42"/>
      <c r="AN64" s="42"/>
      <c r="AO64" s="42"/>
      <c r="AR64" s="32"/>
    </row>
    <row r="65" spans="2:44" ht="10.199999999999999">
      <c r="B65" s="20"/>
      <c r="AR65" s="20"/>
    </row>
    <row r="66" spans="2:44" ht="10.199999999999999">
      <c r="B66" s="20"/>
      <c r="AR66" s="20"/>
    </row>
    <row r="67" spans="2:44" ht="10.199999999999999">
      <c r="B67" s="20"/>
      <c r="AR67" s="20"/>
    </row>
    <row r="68" spans="2:44" ht="10.199999999999999">
      <c r="B68" s="20"/>
      <c r="AR68" s="20"/>
    </row>
    <row r="69" spans="2:44" ht="10.199999999999999">
      <c r="B69" s="20"/>
      <c r="AR69" s="20"/>
    </row>
    <row r="70" spans="2:44" ht="10.199999999999999">
      <c r="B70" s="20"/>
      <c r="AR70" s="20"/>
    </row>
    <row r="71" spans="2:44" ht="10.199999999999999">
      <c r="B71" s="20"/>
      <c r="AR71" s="20"/>
    </row>
    <row r="72" spans="2:44" ht="10.199999999999999">
      <c r="B72" s="20"/>
      <c r="AR72" s="20"/>
    </row>
    <row r="73" spans="2:44" ht="10.199999999999999">
      <c r="B73" s="20"/>
      <c r="AR73" s="20"/>
    </row>
    <row r="74" spans="2:44" ht="10.199999999999999">
      <c r="B74" s="20"/>
      <c r="AR74" s="20"/>
    </row>
    <row r="75" spans="2:44" s="1" customFormat="1" ht="13.2">
      <c r="B75" s="32"/>
      <c r="D75" s="43" t="s">
        <v>50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43" t="s">
        <v>51</v>
      </c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43" t="s">
        <v>50</v>
      </c>
      <c r="AI75" s="34"/>
      <c r="AJ75" s="34"/>
      <c r="AK75" s="34"/>
      <c r="AL75" s="34"/>
      <c r="AM75" s="43" t="s">
        <v>51</v>
      </c>
      <c r="AN75" s="34"/>
      <c r="AO75" s="34"/>
      <c r="AR75" s="32"/>
    </row>
    <row r="76" spans="2:44" s="1" customFormat="1" ht="10.199999999999999">
      <c r="B76" s="32"/>
      <c r="AR76" s="32"/>
    </row>
    <row r="77" spans="2:44" s="1" customFormat="1" ht="6.9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32"/>
    </row>
    <row r="81" spans="1:91" s="1" customFormat="1" ht="6.9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32"/>
    </row>
    <row r="82" spans="1:91" s="1" customFormat="1" ht="24.9" customHeight="1">
      <c r="B82" s="32"/>
      <c r="C82" s="21" t="s">
        <v>54</v>
      </c>
      <c r="AR82" s="32"/>
    </row>
    <row r="83" spans="1:91" s="1" customFormat="1" ht="6.9" customHeight="1">
      <c r="B83" s="32"/>
      <c r="AR83" s="32"/>
    </row>
    <row r="84" spans="1:91" s="3" customFormat="1" ht="12" customHeight="1">
      <c r="B84" s="48"/>
      <c r="C84" s="27" t="s">
        <v>13</v>
      </c>
      <c r="L84" s="3" t="str">
        <f>K5</f>
        <v>1017</v>
      </c>
      <c r="AR84" s="48"/>
    </row>
    <row r="85" spans="1:91" s="4" customFormat="1" ht="36.9" customHeight="1">
      <c r="B85" s="49"/>
      <c r="C85" s="50" t="s">
        <v>16</v>
      </c>
      <c r="L85" s="207" t="str">
        <f>K6</f>
        <v>Stavební úpravy jižní terasy domova sociálních služeb Liblín</v>
      </c>
      <c r="M85" s="208"/>
      <c r="N85" s="208"/>
      <c r="O85" s="208"/>
      <c r="P85" s="208"/>
      <c r="Q85" s="208"/>
      <c r="R85" s="208"/>
      <c r="S85" s="208"/>
      <c r="T85" s="208"/>
      <c r="U85" s="208"/>
      <c r="V85" s="208"/>
      <c r="W85" s="208"/>
      <c r="X85" s="208"/>
      <c r="Y85" s="208"/>
      <c r="Z85" s="208"/>
      <c r="AA85" s="208"/>
      <c r="AB85" s="208"/>
      <c r="AC85" s="208"/>
      <c r="AD85" s="208"/>
      <c r="AE85" s="208"/>
      <c r="AF85" s="208"/>
      <c r="AG85" s="208"/>
      <c r="AH85" s="208"/>
      <c r="AI85" s="208"/>
      <c r="AJ85" s="208"/>
      <c r="AK85" s="208"/>
      <c r="AL85" s="208"/>
      <c r="AM85" s="208"/>
      <c r="AN85" s="208"/>
      <c r="AO85" s="208"/>
      <c r="AR85" s="49"/>
    </row>
    <row r="86" spans="1:91" s="1" customFormat="1" ht="6.9" customHeight="1">
      <c r="B86" s="32"/>
      <c r="AR86" s="32"/>
    </row>
    <row r="87" spans="1:91" s="1" customFormat="1" ht="12" customHeight="1">
      <c r="B87" s="32"/>
      <c r="C87" s="27" t="s">
        <v>20</v>
      </c>
      <c r="L87" s="51" t="str">
        <f>IF(K8="","",K8)</f>
        <v>Liblín</v>
      </c>
      <c r="AI87" s="27" t="s">
        <v>22</v>
      </c>
      <c r="AM87" s="209" t="str">
        <f>IF(AN8= "","",AN8)</f>
        <v>19. 4. 2024</v>
      </c>
      <c r="AN87" s="209"/>
      <c r="AR87" s="32"/>
    </row>
    <row r="88" spans="1:91" s="1" customFormat="1" ht="6.9" customHeight="1">
      <c r="B88" s="32"/>
      <c r="AR88" s="32"/>
    </row>
    <row r="89" spans="1:91" s="1" customFormat="1" ht="25.65" customHeight="1">
      <c r="B89" s="32"/>
      <c r="C89" s="27" t="s">
        <v>24</v>
      </c>
      <c r="L89" s="3" t="str">
        <f>IF(E11= "","",E11)</f>
        <v xml:space="preserve"> </v>
      </c>
      <c r="AI89" s="27" t="s">
        <v>30</v>
      </c>
      <c r="AM89" s="210" t="str">
        <f>IF(E17="","",E17)</f>
        <v>Atelier Soukup Opl Švehla s.r.o.</v>
      </c>
      <c r="AN89" s="211"/>
      <c r="AO89" s="211"/>
      <c r="AP89" s="211"/>
      <c r="AR89" s="32"/>
      <c r="AS89" s="212" t="s">
        <v>55</v>
      </c>
      <c r="AT89" s="213"/>
      <c r="AU89" s="53"/>
      <c r="AV89" s="53"/>
      <c r="AW89" s="53"/>
      <c r="AX89" s="53"/>
      <c r="AY89" s="53"/>
      <c r="AZ89" s="53"/>
      <c r="BA89" s="53"/>
      <c r="BB89" s="53"/>
      <c r="BC89" s="53"/>
      <c r="BD89" s="54"/>
    </row>
    <row r="90" spans="1:91" s="1" customFormat="1" ht="15.15" customHeight="1">
      <c r="B90" s="32"/>
      <c r="C90" s="27" t="s">
        <v>28</v>
      </c>
      <c r="L90" s="3" t="str">
        <f>IF(E14= "Vyplň údaj","",E14)</f>
        <v/>
      </c>
      <c r="AI90" s="27" t="s">
        <v>33</v>
      </c>
      <c r="AM90" s="210" t="str">
        <f>IF(E20="","",E20)</f>
        <v xml:space="preserve"> </v>
      </c>
      <c r="AN90" s="211"/>
      <c r="AO90" s="211"/>
      <c r="AP90" s="211"/>
      <c r="AR90" s="32"/>
      <c r="AS90" s="214"/>
      <c r="AT90" s="215"/>
      <c r="BD90" s="56"/>
    </row>
    <row r="91" spans="1:91" s="1" customFormat="1" ht="10.8" customHeight="1">
      <c r="B91" s="32"/>
      <c r="AR91" s="32"/>
      <c r="AS91" s="214"/>
      <c r="AT91" s="215"/>
      <c r="BD91" s="56"/>
    </row>
    <row r="92" spans="1:91" s="1" customFormat="1" ht="29.25" customHeight="1">
      <c r="B92" s="32"/>
      <c r="C92" s="216" t="s">
        <v>56</v>
      </c>
      <c r="D92" s="217"/>
      <c r="E92" s="217"/>
      <c r="F92" s="217"/>
      <c r="G92" s="217"/>
      <c r="H92" s="57"/>
      <c r="I92" s="218" t="s">
        <v>57</v>
      </c>
      <c r="J92" s="217"/>
      <c r="K92" s="217"/>
      <c r="L92" s="217"/>
      <c r="M92" s="217"/>
      <c r="N92" s="217"/>
      <c r="O92" s="217"/>
      <c r="P92" s="217"/>
      <c r="Q92" s="217"/>
      <c r="R92" s="217"/>
      <c r="S92" s="217"/>
      <c r="T92" s="217"/>
      <c r="U92" s="217"/>
      <c r="V92" s="217"/>
      <c r="W92" s="217"/>
      <c r="X92" s="217"/>
      <c r="Y92" s="217"/>
      <c r="Z92" s="217"/>
      <c r="AA92" s="217"/>
      <c r="AB92" s="217"/>
      <c r="AC92" s="217"/>
      <c r="AD92" s="217"/>
      <c r="AE92" s="217"/>
      <c r="AF92" s="217"/>
      <c r="AG92" s="219" t="s">
        <v>58</v>
      </c>
      <c r="AH92" s="217"/>
      <c r="AI92" s="217"/>
      <c r="AJ92" s="217"/>
      <c r="AK92" s="217"/>
      <c r="AL92" s="217"/>
      <c r="AM92" s="217"/>
      <c r="AN92" s="218" t="s">
        <v>59</v>
      </c>
      <c r="AO92" s="217"/>
      <c r="AP92" s="220"/>
      <c r="AQ92" s="58" t="s">
        <v>60</v>
      </c>
      <c r="AR92" s="32"/>
      <c r="AS92" s="59" t="s">
        <v>61</v>
      </c>
      <c r="AT92" s="60" t="s">
        <v>62</v>
      </c>
      <c r="AU92" s="60" t="s">
        <v>63</v>
      </c>
      <c r="AV92" s="60" t="s">
        <v>64</v>
      </c>
      <c r="AW92" s="60" t="s">
        <v>65</v>
      </c>
      <c r="AX92" s="60" t="s">
        <v>66</v>
      </c>
      <c r="AY92" s="60" t="s">
        <v>67</v>
      </c>
      <c r="AZ92" s="60" t="s">
        <v>68</v>
      </c>
      <c r="BA92" s="60" t="s">
        <v>69</v>
      </c>
      <c r="BB92" s="60" t="s">
        <v>70</v>
      </c>
      <c r="BC92" s="60" t="s">
        <v>71</v>
      </c>
      <c r="BD92" s="61" t="s">
        <v>72</v>
      </c>
    </row>
    <row r="93" spans="1:91" s="1" customFormat="1" ht="10.8" customHeight="1">
      <c r="B93" s="32"/>
      <c r="AR93" s="32"/>
      <c r="AS93" s="62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54"/>
    </row>
    <row r="94" spans="1:91" s="5" customFormat="1" ht="32.4" customHeight="1">
      <c r="B94" s="63"/>
      <c r="C94" s="64" t="s">
        <v>73</v>
      </c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224">
        <f>ROUND(AG95,2)</f>
        <v>0</v>
      </c>
      <c r="AH94" s="224"/>
      <c r="AI94" s="224"/>
      <c r="AJ94" s="224"/>
      <c r="AK94" s="224"/>
      <c r="AL94" s="224"/>
      <c r="AM94" s="224"/>
      <c r="AN94" s="225">
        <f>SUM(AG94,AT94)</f>
        <v>0</v>
      </c>
      <c r="AO94" s="225"/>
      <c r="AP94" s="225"/>
      <c r="AQ94" s="67" t="s">
        <v>1</v>
      </c>
      <c r="AR94" s="63"/>
      <c r="AS94" s="68">
        <f>ROUND(AS95,2)</f>
        <v>0</v>
      </c>
      <c r="AT94" s="69">
        <f>ROUND(SUM(AV94:AW94),2)</f>
        <v>0</v>
      </c>
      <c r="AU94" s="70">
        <f>ROUND(AU95,5)</f>
        <v>0</v>
      </c>
      <c r="AV94" s="69">
        <f>ROUND(AZ94*L29,2)</f>
        <v>0</v>
      </c>
      <c r="AW94" s="69">
        <f>ROUND(BA94*L30,2)</f>
        <v>0</v>
      </c>
      <c r="AX94" s="69">
        <f>ROUND(BB94*L29,2)</f>
        <v>0</v>
      </c>
      <c r="AY94" s="69">
        <f>ROUND(BC94*L30,2)</f>
        <v>0</v>
      </c>
      <c r="AZ94" s="69">
        <f>ROUND(AZ95,2)</f>
        <v>0</v>
      </c>
      <c r="BA94" s="69">
        <f>ROUND(BA95,2)</f>
        <v>0</v>
      </c>
      <c r="BB94" s="69">
        <f>ROUND(BB95,2)</f>
        <v>0</v>
      </c>
      <c r="BC94" s="69">
        <f>ROUND(BC95,2)</f>
        <v>0</v>
      </c>
      <c r="BD94" s="71">
        <f>ROUND(BD95,2)</f>
        <v>0</v>
      </c>
      <c r="BS94" s="72" t="s">
        <v>74</v>
      </c>
      <c r="BT94" s="72" t="s">
        <v>75</v>
      </c>
      <c r="BU94" s="73" t="s">
        <v>76</v>
      </c>
      <c r="BV94" s="72" t="s">
        <v>77</v>
      </c>
      <c r="BW94" s="72" t="s">
        <v>5</v>
      </c>
      <c r="BX94" s="72" t="s">
        <v>78</v>
      </c>
      <c r="CL94" s="72" t="s">
        <v>1</v>
      </c>
    </row>
    <row r="95" spans="1:91" s="6" customFormat="1" ht="16.5" customHeight="1">
      <c r="A95" s="74" t="s">
        <v>79</v>
      </c>
      <c r="B95" s="75"/>
      <c r="C95" s="76"/>
      <c r="D95" s="223" t="s">
        <v>80</v>
      </c>
      <c r="E95" s="223"/>
      <c r="F95" s="223"/>
      <c r="G95" s="223"/>
      <c r="H95" s="223"/>
      <c r="I95" s="77"/>
      <c r="J95" s="223" t="s">
        <v>81</v>
      </c>
      <c r="K95" s="223"/>
      <c r="L95" s="223"/>
      <c r="M95" s="223"/>
      <c r="N95" s="223"/>
      <c r="O95" s="223"/>
      <c r="P95" s="223"/>
      <c r="Q95" s="223"/>
      <c r="R95" s="223"/>
      <c r="S95" s="223"/>
      <c r="T95" s="223"/>
      <c r="U95" s="223"/>
      <c r="V95" s="223"/>
      <c r="W95" s="223"/>
      <c r="X95" s="223"/>
      <c r="Y95" s="223"/>
      <c r="Z95" s="223"/>
      <c r="AA95" s="223"/>
      <c r="AB95" s="223"/>
      <c r="AC95" s="223"/>
      <c r="AD95" s="223"/>
      <c r="AE95" s="223"/>
      <c r="AF95" s="223"/>
      <c r="AG95" s="221">
        <f>'1 - Stavební práce'!J30</f>
        <v>0</v>
      </c>
      <c r="AH95" s="222"/>
      <c r="AI95" s="222"/>
      <c r="AJ95" s="222"/>
      <c r="AK95" s="222"/>
      <c r="AL95" s="222"/>
      <c r="AM95" s="222"/>
      <c r="AN95" s="221">
        <f>SUM(AG95,AT95)</f>
        <v>0</v>
      </c>
      <c r="AO95" s="222"/>
      <c r="AP95" s="222"/>
      <c r="AQ95" s="78" t="s">
        <v>82</v>
      </c>
      <c r="AR95" s="75"/>
      <c r="AS95" s="79">
        <v>0</v>
      </c>
      <c r="AT95" s="80">
        <f>ROUND(SUM(AV95:AW95),2)</f>
        <v>0</v>
      </c>
      <c r="AU95" s="81">
        <f>'1 - Stavební práce'!P137</f>
        <v>0</v>
      </c>
      <c r="AV95" s="80">
        <f>'1 - Stavební práce'!J33</f>
        <v>0</v>
      </c>
      <c r="AW95" s="80">
        <f>'1 - Stavební práce'!J34</f>
        <v>0</v>
      </c>
      <c r="AX95" s="80">
        <f>'1 - Stavební práce'!J35</f>
        <v>0</v>
      </c>
      <c r="AY95" s="80">
        <f>'1 - Stavební práce'!J36</f>
        <v>0</v>
      </c>
      <c r="AZ95" s="80">
        <f>'1 - Stavební práce'!F33</f>
        <v>0</v>
      </c>
      <c r="BA95" s="80">
        <f>'1 - Stavební práce'!F34</f>
        <v>0</v>
      </c>
      <c r="BB95" s="80">
        <f>'1 - Stavební práce'!F35</f>
        <v>0</v>
      </c>
      <c r="BC95" s="80">
        <f>'1 - Stavební práce'!F36</f>
        <v>0</v>
      </c>
      <c r="BD95" s="82">
        <f>'1 - Stavební práce'!F37</f>
        <v>0</v>
      </c>
      <c r="BT95" s="83" t="s">
        <v>80</v>
      </c>
      <c r="BV95" s="83" t="s">
        <v>77</v>
      </c>
      <c r="BW95" s="83" t="s">
        <v>83</v>
      </c>
      <c r="BX95" s="83" t="s">
        <v>5</v>
      </c>
      <c r="CL95" s="83" t="s">
        <v>1</v>
      </c>
      <c r="CM95" s="83" t="s">
        <v>84</v>
      </c>
    </row>
    <row r="96" spans="1:91" s="1" customFormat="1" ht="30" customHeight="1">
      <c r="B96" s="32"/>
      <c r="AR96" s="32"/>
    </row>
    <row r="97" spans="2:44" s="1" customFormat="1" ht="6.9" customHeight="1">
      <c r="B97" s="44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45"/>
      <c r="AR97" s="32"/>
    </row>
  </sheetData>
  <sheetProtection algorithmName="SHA-512" hashValue="HVszzqa9qVs6CzJJLTvf9xqsS8iCbvFekZbwtYyj8F6tPH1+++J+sQDrJn6Jk14vd3/zOYJw/jghvT7JuFsT6Q==" saltValue="1B59j97ANc617QIN4UZd4LpUySAqJKsVZs8TBcAN6r/1X8be+BRwEuU0iJ6B3HHKCr608qTSmsCAZpQjogabuA==" spinCount="100000" sheet="1" objects="1" scenarios="1" formatColumns="0" formatRows="0"/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1 - Stavební práce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547"/>
  <sheetViews>
    <sheetView showGridLines="0" topLeftCell="A129" workbookViewId="0">
      <selection activeCell="F140" sqref="F140"/>
    </sheetView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AT2" s="17" t="s">
        <v>83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84</v>
      </c>
    </row>
    <row r="4" spans="2:46" ht="24.9" customHeight="1">
      <c r="B4" s="20"/>
      <c r="D4" s="21" t="s">
        <v>85</v>
      </c>
      <c r="L4" s="20"/>
      <c r="M4" s="84" t="s">
        <v>10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26" t="str">
        <f>'Rekapitulace stavby'!K6</f>
        <v>Stavební úpravy jižní terasy domova sociálních služeb Liblín</v>
      </c>
      <c r="F7" s="227"/>
      <c r="G7" s="227"/>
      <c r="H7" s="227"/>
      <c r="L7" s="20"/>
    </row>
    <row r="8" spans="2:46" s="1" customFormat="1" ht="12" customHeight="1">
      <c r="B8" s="32"/>
      <c r="D8" s="27" t="s">
        <v>86</v>
      </c>
      <c r="L8" s="32"/>
    </row>
    <row r="9" spans="2:46" s="1" customFormat="1" ht="16.5" customHeight="1">
      <c r="B9" s="32"/>
      <c r="E9" s="207" t="s">
        <v>87</v>
      </c>
      <c r="F9" s="228"/>
      <c r="G9" s="228"/>
      <c r="H9" s="228"/>
      <c r="L9" s="32"/>
    </row>
    <row r="10" spans="2:46" s="1" customFormat="1" ht="10.199999999999999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19. 4. 2024</v>
      </c>
      <c r="L12" s="32"/>
    </row>
    <row r="13" spans="2:46" s="1" customFormat="1" ht="10.8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tr">
        <f>IF('Rekapitulace stavby'!AN10="","",'Rekapitulace stavby'!AN10)</f>
        <v/>
      </c>
      <c r="L14" s="32"/>
    </row>
    <row r="15" spans="2:46" s="1" customFormat="1" ht="18" customHeight="1">
      <c r="B15" s="32"/>
      <c r="E15" s="25" t="str">
        <f>IF('Rekapitulace stavby'!E11="","",'Rekapitulace stavby'!E11)</f>
        <v xml:space="preserve"> </v>
      </c>
      <c r="I15" s="27" t="s">
        <v>27</v>
      </c>
      <c r="J15" s="25" t="str">
        <f>IF('Rekapitulace stavby'!AN11="","",'Rekapitulace stavby'!AN11)</f>
        <v/>
      </c>
      <c r="L15" s="32"/>
    </row>
    <row r="16" spans="2:46" s="1" customFormat="1" ht="6.9" customHeight="1">
      <c r="B16" s="32"/>
      <c r="L16" s="32"/>
    </row>
    <row r="17" spans="2:12" s="1" customFormat="1" ht="12" customHeight="1">
      <c r="B17" s="32"/>
      <c r="D17" s="27" t="s">
        <v>28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29" t="str">
        <f>'Rekapitulace stavby'!E14</f>
        <v>Vyplň údaj</v>
      </c>
      <c r="F18" s="191"/>
      <c r="G18" s="191"/>
      <c r="H18" s="191"/>
      <c r="I18" s="27" t="s">
        <v>27</v>
      </c>
      <c r="J18" s="28" t="str">
        <f>'Rekapitulace stavby'!AN14</f>
        <v>Vyplň údaj</v>
      </c>
      <c r="L18" s="32"/>
    </row>
    <row r="19" spans="2:12" s="1" customFormat="1" ht="6.9" customHeight="1">
      <c r="B19" s="32"/>
      <c r="L19" s="32"/>
    </row>
    <row r="20" spans="2:12" s="1" customFormat="1" ht="12" customHeight="1">
      <c r="B20" s="32"/>
      <c r="D20" s="27" t="s">
        <v>30</v>
      </c>
      <c r="I20" s="27" t="s">
        <v>25</v>
      </c>
      <c r="J20" s="25" t="s">
        <v>1</v>
      </c>
      <c r="L20" s="32"/>
    </row>
    <row r="21" spans="2:12" s="1" customFormat="1" ht="18" customHeight="1">
      <c r="B21" s="32"/>
      <c r="E21" s="25" t="s">
        <v>31</v>
      </c>
      <c r="I21" s="27" t="s">
        <v>27</v>
      </c>
      <c r="J21" s="25" t="s">
        <v>1</v>
      </c>
      <c r="L21" s="32"/>
    </row>
    <row r="22" spans="2:12" s="1" customFormat="1" ht="6.9" customHeight="1">
      <c r="B22" s="32"/>
      <c r="L22" s="32"/>
    </row>
    <row r="23" spans="2:12" s="1" customFormat="1" ht="12" customHeight="1">
      <c r="B23" s="32"/>
      <c r="D23" s="27" t="s">
        <v>33</v>
      </c>
      <c r="I23" s="27" t="s">
        <v>25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 xml:space="preserve"> </v>
      </c>
      <c r="I24" s="27" t="s">
        <v>27</v>
      </c>
      <c r="J24" s="25" t="str">
        <f>IF('Rekapitulace stavby'!AN20="","",'Rekapitulace stavby'!AN20)</f>
        <v/>
      </c>
      <c r="L24" s="32"/>
    </row>
    <row r="25" spans="2:12" s="1" customFormat="1" ht="6.9" customHeight="1">
      <c r="B25" s="32"/>
      <c r="L25" s="32"/>
    </row>
    <row r="26" spans="2:12" s="1" customFormat="1" ht="12" customHeight="1">
      <c r="B26" s="32"/>
      <c r="D26" s="27" t="s">
        <v>34</v>
      </c>
      <c r="L26" s="32"/>
    </row>
    <row r="27" spans="2:12" s="7" customFormat="1" ht="16.5" customHeight="1">
      <c r="B27" s="85"/>
      <c r="E27" s="196" t="s">
        <v>1</v>
      </c>
      <c r="F27" s="196"/>
      <c r="G27" s="196"/>
      <c r="H27" s="196"/>
      <c r="L27" s="85"/>
    </row>
    <row r="28" spans="2:12" s="1" customFormat="1" ht="6.9" customHeight="1">
      <c r="B28" s="32"/>
      <c r="L28" s="32"/>
    </row>
    <row r="29" spans="2:12" s="1" customFormat="1" ht="6.9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86" t="s">
        <v>35</v>
      </c>
      <c r="J30" s="66">
        <f>ROUND(J137, 2)</f>
        <v>0</v>
      </c>
      <c r="L30" s="32"/>
    </row>
    <row r="31" spans="2:12" s="1" customFormat="1" ht="6.9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" customHeight="1">
      <c r="B32" s="32"/>
      <c r="F32" s="35" t="s">
        <v>37</v>
      </c>
      <c r="I32" s="35" t="s">
        <v>36</v>
      </c>
      <c r="J32" s="35" t="s">
        <v>38</v>
      </c>
      <c r="L32" s="32"/>
    </row>
    <row r="33" spans="2:12" s="1" customFormat="1" ht="14.4" customHeight="1">
      <c r="B33" s="32"/>
      <c r="D33" s="55" t="s">
        <v>39</v>
      </c>
      <c r="E33" s="27" t="s">
        <v>40</v>
      </c>
      <c r="F33" s="87">
        <f>ROUND((SUM(BE137:BE546)),  2)</f>
        <v>0</v>
      </c>
      <c r="I33" s="88">
        <v>0.21</v>
      </c>
      <c r="J33" s="87">
        <f>ROUND(((SUM(BE137:BE546))*I33),  2)</f>
        <v>0</v>
      </c>
      <c r="L33" s="32"/>
    </row>
    <row r="34" spans="2:12" s="1" customFormat="1" ht="14.4" customHeight="1">
      <c r="B34" s="32"/>
      <c r="E34" s="27" t="s">
        <v>41</v>
      </c>
      <c r="F34" s="87">
        <f>ROUND((SUM(BF137:BF546)),  2)</f>
        <v>0</v>
      </c>
      <c r="I34" s="88">
        <v>0.12</v>
      </c>
      <c r="J34" s="87">
        <f>ROUND(((SUM(BF137:BF546))*I34),  2)</f>
        <v>0</v>
      </c>
      <c r="L34" s="32"/>
    </row>
    <row r="35" spans="2:12" s="1" customFormat="1" ht="14.4" hidden="1" customHeight="1">
      <c r="B35" s="32"/>
      <c r="E35" s="27" t="s">
        <v>42</v>
      </c>
      <c r="F35" s="87">
        <f>ROUND((SUM(BG137:BG546)),  2)</f>
        <v>0</v>
      </c>
      <c r="I35" s="88">
        <v>0.21</v>
      </c>
      <c r="J35" s="87">
        <f>0</f>
        <v>0</v>
      </c>
      <c r="L35" s="32"/>
    </row>
    <row r="36" spans="2:12" s="1" customFormat="1" ht="14.4" hidden="1" customHeight="1">
      <c r="B36" s="32"/>
      <c r="E36" s="27" t="s">
        <v>43</v>
      </c>
      <c r="F36" s="87">
        <f>ROUND((SUM(BH137:BH546)),  2)</f>
        <v>0</v>
      </c>
      <c r="I36" s="88">
        <v>0.12</v>
      </c>
      <c r="J36" s="87">
        <f>0</f>
        <v>0</v>
      </c>
      <c r="L36" s="32"/>
    </row>
    <row r="37" spans="2:12" s="1" customFormat="1" ht="14.4" hidden="1" customHeight="1">
      <c r="B37" s="32"/>
      <c r="E37" s="27" t="s">
        <v>44</v>
      </c>
      <c r="F37" s="87">
        <f>ROUND((SUM(BI137:BI546)),  2)</f>
        <v>0</v>
      </c>
      <c r="I37" s="88">
        <v>0</v>
      </c>
      <c r="J37" s="87">
        <f>0</f>
        <v>0</v>
      </c>
      <c r="L37" s="32"/>
    </row>
    <row r="38" spans="2:12" s="1" customFormat="1" ht="6.9" customHeight="1">
      <c r="B38" s="32"/>
      <c r="L38" s="32"/>
    </row>
    <row r="39" spans="2:12" s="1" customFormat="1" ht="25.35" customHeight="1">
      <c r="B39" s="32"/>
      <c r="C39" s="89"/>
      <c r="D39" s="90" t="s">
        <v>45</v>
      </c>
      <c r="E39" s="57"/>
      <c r="F39" s="57"/>
      <c r="G39" s="91" t="s">
        <v>46</v>
      </c>
      <c r="H39" s="92" t="s">
        <v>47</v>
      </c>
      <c r="I39" s="57"/>
      <c r="J39" s="93">
        <f>SUM(J30:J37)</f>
        <v>0</v>
      </c>
      <c r="K39" s="94"/>
      <c r="L39" s="32"/>
    </row>
    <row r="40" spans="2:12" s="1" customFormat="1" ht="14.4" customHeight="1">
      <c r="B40" s="32"/>
      <c r="L40" s="32"/>
    </row>
    <row r="41" spans="2:12" ht="14.4" customHeight="1">
      <c r="B41" s="20"/>
      <c r="L41" s="20"/>
    </row>
    <row r="42" spans="2:12" ht="14.4" customHeight="1">
      <c r="B42" s="20"/>
      <c r="L42" s="20"/>
    </row>
    <row r="43" spans="2:12" ht="14.4" customHeight="1">
      <c r="B43" s="20"/>
      <c r="L43" s="20"/>
    </row>
    <row r="44" spans="2:12" ht="14.4" customHeight="1">
      <c r="B44" s="20"/>
      <c r="L44" s="20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1" t="s">
        <v>48</v>
      </c>
      <c r="E50" s="42"/>
      <c r="F50" s="42"/>
      <c r="G50" s="41" t="s">
        <v>49</v>
      </c>
      <c r="H50" s="42"/>
      <c r="I50" s="42"/>
      <c r="J50" s="42"/>
      <c r="K50" s="42"/>
      <c r="L50" s="32"/>
    </row>
    <row r="51" spans="2:12" ht="10.199999999999999">
      <c r="B51" s="20"/>
      <c r="L51" s="20"/>
    </row>
    <row r="52" spans="2:12" ht="10.199999999999999">
      <c r="B52" s="20"/>
      <c r="L52" s="20"/>
    </row>
    <row r="53" spans="2:12" ht="10.199999999999999">
      <c r="B53" s="20"/>
      <c r="L53" s="20"/>
    </row>
    <row r="54" spans="2:12" ht="10.199999999999999">
      <c r="B54" s="20"/>
      <c r="L54" s="20"/>
    </row>
    <row r="55" spans="2:12" ht="10.199999999999999">
      <c r="B55" s="20"/>
      <c r="L55" s="20"/>
    </row>
    <row r="56" spans="2:12" ht="10.199999999999999">
      <c r="B56" s="20"/>
      <c r="L56" s="20"/>
    </row>
    <row r="57" spans="2:12" ht="10.199999999999999">
      <c r="B57" s="20"/>
      <c r="L57" s="20"/>
    </row>
    <row r="58" spans="2:12" ht="10.199999999999999">
      <c r="B58" s="20"/>
      <c r="L58" s="20"/>
    </row>
    <row r="59" spans="2:12" ht="10.199999999999999">
      <c r="B59" s="20"/>
      <c r="L59" s="20"/>
    </row>
    <row r="60" spans="2:12" ht="10.199999999999999">
      <c r="B60" s="20"/>
      <c r="L60" s="20"/>
    </row>
    <row r="61" spans="2:12" s="1" customFormat="1" ht="13.2">
      <c r="B61" s="32"/>
      <c r="D61" s="43" t="s">
        <v>50</v>
      </c>
      <c r="E61" s="34"/>
      <c r="F61" s="95" t="s">
        <v>51</v>
      </c>
      <c r="G61" s="43" t="s">
        <v>50</v>
      </c>
      <c r="H61" s="34"/>
      <c r="I61" s="34"/>
      <c r="J61" s="96" t="s">
        <v>51</v>
      </c>
      <c r="K61" s="34"/>
      <c r="L61" s="32"/>
    </row>
    <row r="62" spans="2:12" ht="10.199999999999999">
      <c r="B62" s="20"/>
      <c r="L62" s="20"/>
    </row>
    <row r="63" spans="2:12" ht="10.199999999999999">
      <c r="B63" s="20"/>
      <c r="L63" s="20"/>
    </row>
    <row r="64" spans="2:12" ht="10.199999999999999">
      <c r="B64" s="20"/>
      <c r="L64" s="20"/>
    </row>
    <row r="65" spans="2:12" s="1" customFormat="1" ht="13.2">
      <c r="B65" s="32"/>
      <c r="D65" s="41" t="s">
        <v>52</v>
      </c>
      <c r="E65" s="42"/>
      <c r="F65" s="42"/>
      <c r="G65" s="41" t="s">
        <v>53</v>
      </c>
      <c r="H65" s="42"/>
      <c r="I65" s="42"/>
      <c r="J65" s="42"/>
      <c r="K65" s="42"/>
      <c r="L65" s="32"/>
    </row>
    <row r="66" spans="2:12" ht="10.199999999999999">
      <c r="B66" s="20"/>
      <c r="L66" s="20"/>
    </row>
    <row r="67" spans="2:12" ht="10.199999999999999">
      <c r="B67" s="20"/>
      <c r="L67" s="20"/>
    </row>
    <row r="68" spans="2:12" ht="10.199999999999999">
      <c r="B68" s="20"/>
      <c r="L68" s="20"/>
    </row>
    <row r="69" spans="2:12" ht="10.199999999999999">
      <c r="B69" s="20"/>
      <c r="L69" s="20"/>
    </row>
    <row r="70" spans="2:12" ht="10.199999999999999">
      <c r="B70" s="20"/>
      <c r="L70" s="20"/>
    </row>
    <row r="71" spans="2:12" ht="10.199999999999999">
      <c r="B71" s="20"/>
      <c r="L71" s="20"/>
    </row>
    <row r="72" spans="2:12" ht="10.199999999999999">
      <c r="B72" s="20"/>
      <c r="L72" s="20"/>
    </row>
    <row r="73" spans="2:12" ht="10.199999999999999">
      <c r="B73" s="20"/>
      <c r="L73" s="20"/>
    </row>
    <row r="74" spans="2:12" ht="10.199999999999999">
      <c r="B74" s="20"/>
      <c r="L74" s="20"/>
    </row>
    <row r="75" spans="2:12" ht="10.199999999999999">
      <c r="B75" s="20"/>
      <c r="L75" s="20"/>
    </row>
    <row r="76" spans="2:12" s="1" customFormat="1" ht="13.2">
      <c r="B76" s="32"/>
      <c r="D76" s="43" t="s">
        <v>50</v>
      </c>
      <c r="E76" s="34"/>
      <c r="F76" s="95" t="s">
        <v>51</v>
      </c>
      <c r="G76" s="43" t="s">
        <v>50</v>
      </c>
      <c r="H76" s="34"/>
      <c r="I76" s="34"/>
      <c r="J76" s="96" t="s">
        <v>51</v>
      </c>
      <c r="K76" s="34"/>
      <c r="L76" s="32"/>
    </row>
    <row r="77" spans="2:12" s="1" customFormat="1" ht="14.4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" hidden="1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" hidden="1" customHeight="1">
      <c r="B82" s="32"/>
      <c r="C82" s="21" t="s">
        <v>88</v>
      </c>
      <c r="L82" s="32"/>
    </row>
    <row r="83" spans="2:47" s="1" customFormat="1" ht="6.9" hidden="1" customHeight="1">
      <c r="B83" s="32"/>
      <c r="L83" s="32"/>
    </row>
    <row r="84" spans="2:47" s="1" customFormat="1" ht="12" hidden="1" customHeight="1">
      <c r="B84" s="32"/>
      <c r="C84" s="27" t="s">
        <v>16</v>
      </c>
      <c r="L84" s="32"/>
    </row>
    <row r="85" spans="2:47" s="1" customFormat="1" ht="16.5" hidden="1" customHeight="1">
      <c r="B85" s="32"/>
      <c r="E85" s="226" t="str">
        <f>E7</f>
        <v>Stavební úpravy jižní terasy domova sociálních služeb Liblín</v>
      </c>
      <c r="F85" s="227"/>
      <c r="G85" s="227"/>
      <c r="H85" s="227"/>
      <c r="L85" s="32"/>
    </row>
    <row r="86" spans="2:47" s="1" customFormat="1" ht="12" hidden="1" customHeight="1">
      <c r="B86" s="32"/>
      <c r="C86" s="27" t="s">
        <v>86</v>
      </c>
      <c r="L86" s="32"/>
    </row>
    <row r="87" spans="2:47" s="1" customFormat="1" ht="16.5" hidden="1" customHeight="1">
      <c r="B87" s="32"/>
      <c r="E87" s="207" t="str">
        <f>E9</f>
        <v>1 - Stavební práce</v>
      </c>
      <c r="F87" s="228"/>
      <c r="G87" s="228"/>
      <c r="H87" s="228"/>
      <c r="L87" s="32"/>
    </row>
    <row r="88" spans="2:47" s="1" customFormat="1" ht="6.9" hidden="1" customHeight="1">
      <c r="B88" s="32"/>
      <c r="L88" s="32"/>
    </row>
    <row r="89" spans="2:47" s="1" customFormat="1" ht="12" hidden="1" customHeight="1">
      <c r="B89" s="32"/>
      <c r="C89" s="27" t="s">
        <v>20</v>
      </c>
      <c r="F89" s="25" t="str">
        <f>F12</f>
        <v>Liblín</v>
      </c>
      <c r="I89" s="27" t="s">
        <v>22</v>
      </c>
      <c r="J89" s="52" t="str">
        <f>IF(J12="","",J12)</f>
        <v>19. 4. 2024</v>
      </c>
      <c r="L89" s="32"/>
    </row>
    <row r="90" spans="2:47" s="1" customFormat="1" ht="6.9" hidden="1" customHeight="1">
      <c r="B90" s="32"/>
      <c r="L90" s="32"/>
    </row>
    <row r="91" spans="2:47" s="1" customFormat="1" ht="25.65" hidden="1" customHeight="1">
      <c r="B91" s="32"/>
      <c r="C91" s="27" t="s">
        <v>24</v>
      </c>
      <c r="F91" s="25" t="str">
        <f>E15</f>
        <v xml:space="preserve"> </v>
      </c>
      <c r="I91" s="27" t="s">
        <v>30</v>
      </c>
      <c r="J91" s="30" t="str">
        <f>E21</f>
        <v>Atelier Soukup Opl Švehla s.r.o.</v>
      </c>
      <c r="L91" s="32"/>
    </row>
    <row r="92" spans="2:47" s="1" customFormat="1" ht="15.15" hidden="1" customHeight="1">
      <c r="B92" s="32"/>
      <c r="C92" s="27" t="s">
        <v>28</v>
      </c>
      <c r="F92" s="25" t="str">
        <f>IF(E18="","",E18)</f>
        <v>Vyplň údaj</v>
      </c>
      <c r="I92" s="27" t="s">
        <v>33</v>
      </c>
      <c r="J92" s="30" t="str">
        <f>E24</f>
        <v xml:space="preserve"> </v>
      </c>
      <c r="L92" s="32"/>
    </row>
    <row r="93" spans="2:47" s="1" customFormat="1" ht="10.35" hidden="1" customHeight="1">
      <c r="B93" s="32"/>
      <c r="L93" s="32"/>
    </row>
    <row r="94" spans="2:47" s="1" customFormat="1" ht="29.25" hidden="1" customHeight="1">
      <c r="B94" s="32"/>
      <c r="C94" s="97" t="s">
        <v>89</v>
      </c>
      <c r="D94" s="89"/>
      <c r="E94" s="89"/>
      <c r="F94" s="89"/>
      <c r="G94" s="89"/>
      <c r="H94" s="89"/>
      <c r="I94" s="89"/>
      <c r="J94" s="98" t="s">
        <v>90</v>
      </c>
      <c r="K94" s="89"/>
      <c r="L94" s="32"/>
    </row>
    <row r="95" spans="2:47" s="1" customFormat="1" ht="10.35" hidden="1" customHeight="1">
      <c r="B95" s="32"/>
      <c r="L95" s="32"/>
    </row>
    <row r="96" spans="2:47" s="1" customFormat="1" ht="22.8" hidden="1" customHeight="1">
      <c r="B96" s="32"/>
      <c r="C96" s="99" t="s">
        <v>91</v>
      </c>
      <c r="J96" s="66">
        <f>J137</f>
        <v>0</v>
      </c>
      <c r="L96" s="32"/>
      <c r="AU96" s="17" t="s">
        <v>92</v>
      </c>
    </row>
    <row r="97" spans="2:12" s="8" customFormat="1" ht="24.9" hidden="1" customHeight="1">
      <c r="B97" s="100"/>
      <c r="D97" s="101" t="s">
        <v>93</v>
      </c>
      <c r="E97" s="102"/>
      <c r="F97" s="102"/>
      <c r="G97" s="102"/>
      <c r="H97" s="102"/>
      <c r="I97" s="102"/>
      <c r="J97" s="103">
        <f>J138</f>
        <v>0</v>
      </c>
      <c r="L97" s="100"/>
    </row>
    <row r="98" spans="2:12" s="9" customFormat="1" ht="19.95" hidden="1" customHeight="1">
      <c r="B98" s="104"/>
      <c r="D98" s="105" t="s">
        <v>94</v>
      </c>
      <c r="E98" s="106"/>
      <c r="F98" s="106"/>
      <c r="G98" s="106"/>
      <c r="H98" s="106"/>
      <c r="I98" s="106"/>
      <c r="J98" s="107">
        <f>J139</f>
        <v>0</v>
      </c>
      <c r="L98" s="104"/>
    </row>
    <row r="99" spans="2:12" s="9" customFormat="1" ht="19.95" hidden="1" customHeight="1">
      <c r="B99" s="104"/>
      <c r="D99" s="105" t="s">
        <v>95</v>
      </c>
      <c r="E99" s="106"/>
      <c r="F99" s="106"/>
      <c r="G99" s="106"/>
      <c r="H99" s="106"/>
      <c r="I99" s="106"/>
      <c r="J99" s="107">
        <f>J178</f>
        <v>0</v>
      </c>
      <c r="L99" s="104"/>
    </row>
    <row r="100" spans="2:12" s="9" customFormat="1" ht="19.95" hidden="1" customHeight="1">
      <c r="B100" s="104"/>
      <c r="D100" s="105" t="s">
        <v>96</v>
      </c>
      <c r="E100" s="106"/>
      <c r="F100" s="106"/>
      <c r="G100" s="106"/>
      <c r="H100" s="106"/>
      <c r="I100" s="106"/>
      <c r="J100" s="107">
        <f>J220</f>
        <v>0</v>
      </c>
      <c r="L100" s="104"/>
    </row>
    <row r="101" spans="2:12" s="9" customFormat="1" ht="19.95" hidden="1" customHeight="1">
      <c r="B101" s="104"/>
      <c r="D101" s="105" t="s">
        <v>97</v>
      </c>
      <c r="E101" s="106"/>
      <c r="F101" s="106"/>
      <c r="G101" s="106"/>
      <c r="H101" s="106"/>
      <c r="I101" s="106"/>
      <c r="J101" s="107">
        <f>J268</f>
        <v>0</v>
      </c>
      <c r="L101" s="104"/>
    </row>
    <row r="102" spans="2:12" s="9" customFormat="1" ht="19.95" hidden="1" customHeight="1">
      <c r="B102" s="104"/>
      <c r="D102" s="105" t="s">
        <v>98</v>
      </c>
      <c r="E102" s="106"/>
      <c r="F102" s="106"/>
      <c r="G102" s="106"/>
      <c r="H102" s="106"/>
      <c r="I102" s="106"/>
      <c r="J102" s="107">
        <f>J282</f>
        <v>0</v>
      </c>
      <c r="L102" s="104"/>
    </row>
    <row r="103" spans="2:12" s="9" customFormat="1" ht="19.95" hidden="1" customHeight="1">
      <c r="B103" s="104"/>
      <c r="D103" s="105" t="s">
        <v>99</v>
      </c>
      <c r="E103" s="106"/>
      <c r="F103" s="106"/>
      <c r="G103" s="106"/>
      <c r="H103" s="106"/>
      <c r="I103" s="106"/>
      <c r="J103" s="107">
        <f>J328</f>
        <v>0</v>
      </c>
      <c r="L103" s="104"/>
    </row>
    <row r="104" spans="2:12" s="9" customFormat="1" ht="19.95" hidden="1" customHeight="1">
      <c r="B104" s="104"/>
      <c r="D104" s="105" t="s">
        <v>100</v>
      </c>
      <c r="E104" s="106"/>
      <c r="F104" s="106"/>
      <c r="G104" s="106"/>
      <c r="H104" s="106"/>
      <c r="I104" s="106"/>
      <c r="J104" s="107">
        <f>J378</f>
        <v>0</v>
      </c>
      <c r="L104" s="104"/>
    </row>
    <row r="105" spans="2:12" s="9" customFormat="1" ht="19.95" hidden="1" customHeight="1">
      <c r="B105" s="104"/>
      <c r="D105" s="105" t="s">
        <v>101</v>
      </c>
      <c r="E105" s="106"/>
      <c r="F105" s="106"/>
      <c r="G105" s="106"/>
      <c r="H105" s="106"/>
      <c r="I105" s="106"/>
      <c r="J105" s="107">
        <f>J387</f>
        <v>0</v>
      </c>
      <c r="L105" s="104"/>
    </row>
    <row r="106" spans="2:12" s="8" customFormat="1" ht="24.9" hidden="1" customHeight="1">
      <c r="B106" s="100"/>
      <c r="D106" s="101" t="s">
        <v>102</v>
      </c>
      <c r="E106" s="102"/>
      <c r="F106" s="102"/>
      <c r="G106" s="102"/>
      <c r="H106" s="102"/>
      <c r="I106" s="102"/>
      <c r="J106" s="103">
        <f>J389</f>
        <v>0</v>
      </c>
      <c r="L106" s="100"/>
    </row>
    <row r="107" spans="2:12" s="9" customFormat="1" ht="19.95" hidden="1" customHeight="1">
      <c r="B107" s="104"/>
      <c r="D107" s="105" t="s">
        <v>103</v>
      </c>
      <c r="E107" s="106"/>
      <c r="F107" s="106"/>
      <c r="G107" s="106"/>
      <c r="H107" s="106"/>
      <c r="I107" s="106"/>
      <c r="J107" s="107">
        <f>J390</f>
        <v>0</v>
      </c>
      <c r="L107" s="104"/>
    </row>
    <row r="108" spans="2:12" s="9" customFormat="1" ht="19.95" hidden="1" customHeight="1">
      <c r="B108" s="104"/>
      <c r="D108" s="105" t="s">
        <v>104</v>
      </c>
      <c r="E108" s="106"/>
      <c r="F108" s="106"/>
      <c r="G108" s="106"/>
      <c r="H108" s="106"/>
      <c r="I108" s="106"/>
      <c r="J108" s="107">
        <f>J451</f>
        <v>0</v>
      </c>
      <c r="L108" s="104"/>
    </row>
    <row r="109" spans="2:12" s="9" customFormat="1" ht="19.95" hidden="1" customHeight="1">
      <c r="B109" s="104"/>
      <c r="D109" s="105" t="s">
        <v>105</v>
      </c>
      <c r="E109" s="106"/>
      <c r="F109" s="106"/>
      <c r="G109" s="106"/>
      <c r="H109" s="106"/>
      <c r="I109" s="106"/>
      <c r="J109" s="107">
        <f>J455</f>
        <v>0</v>
      </c>
      <c r="L109" s="104"/>
    </row>
    <row r="110" spans="2:12" s="9" customFormat="1" ht="19.95" hidden="1" customHeight="1">
      <c r="B110" s="104"/>
      <c r="D110" s="105" t="s">
        <v>106</v>
      </c>
      <c r="E110" s="106"/>
      <c r="F110" s="106"/>
      <c r="G110" s="106"/>
      <c r="H110" s="106"/>
      <c r="I110" s="106"/>
      <c r="J110" s="107">
        <f>J462</f>
        <v>0</v>
      </c>
      <c r="L110" s="104"/>
    </row>
    <row r="111" spans="2:12" s="9" customFormat="1" ht="19.95" hidden="1" customHeight="1">
      <c r="B111" s="104"/>
      <c r="D111" s="105" t="s">
        <v>107</v>
      </c>
      <c r="E111" s="106"/>
      <c r="F111" s="106"/>
      <c r="G111" s="106"/>
      <c r="H111" s="106"/>
      <c r="I111" s="106"/>
      <c r="J111" s="107">
        <f>J479</f>
        <v>0</v>
      </c>
      <c r="L111" s="104"/>
    </row>
    <row r="112" spans="2:12" s="9" customFormat="1" ht="19.95" hidden="1" customHeight="1">
      <c r="B112" s="104"/>
      <c r="D112" s="105" t="s">
        <v>108</v>
      </c>
      <c r="E112" s="106"/>
      <c r="F112" s="106"/>
      <c r="G112" s="106"/>
      <c r="H112" s="106"/>
      <c r="I112" s="106"/>
      <c r="J112" s="107">
        <f>J517</f>
        <v>0</v>
      </c>
      <c r="L112" s="104"/>
    </row>
    <row r="113" spans="2:12" s="8" customFormat="1" ht="24.9" hidden="1" customHeight="1">
      <c r="B113" s="100"/>
      <c r="D113" s="101" t="s">
        <v>109</v>
      </c>
      <c r="E113" s="102"/>
      <c r="F113" s="102"/>
      <c r="G113" s="102"/>
      <c r="H113" s="102"/>
      <c r="I113" s="102"/>
      <c r="J113" s="103">
        <f>J526</f>
        <v>0</v>
      </c>
      <c r="L113" s="100"/>
    </row>
    <row r="114" spans="2:12" s="9" customFormat="1" ht="19.95" hidden="1" customHeight="1">
      <c r="B114" s="104"/>
      <c r="D114" s="105" t="s">
        <v>110</v>
      </c>
      <c r="E114" s="106"/>
      <c r="F114" s="106"/>
      <c r="G114" s="106"/>
      <c r="H114" s="106"/>
      <c r="I114" s="106"/>
      <c r="J114" s="107">
        <f>J527</f>
        <v>0</v>
      </c>
      <c r="L114" s="104"/>
    </row>
    <row r="115" spans="2:12" s="9" customFormat="1" ht="19.95" hidden="1" customHeight="1">
      <c r="B115" s="104"/>
      <c r="D115" s="105" t="s">
        <v>111</v>
      </c>
      <c r="E115" s="106"/>
      <c r="F115" s="106"/>
      <c r="G115" s="106"/>
      <c r="H115" s="106"/>
      <c r="I115" s="106"/>
      <c r="J115" s="107">
        <f>J532</f>
        <v>0</v>
      </c>
      <c r="L115" s="104"/>
    </row>
    <row r="116" spans="2:12" s="9" customFormat="1" ht="19.95" hidden="1" customHeight="1">
      <c r="B116" s="104"/>
      <c r="D116" s="105" t="s">
        <v>112</v>
      </c>
      <c r="E116" s="106"/>
      <c r="F116" s="106"/>
      <c r="G116" s="106"/>
      <c r="H116" s="106"/>
      <c r="I116" s="106"/>
      <c r="J116" s="107">
        <f>J542</f>
        <v>0</v>
      </c>
      <c r="L116" s="104"/>
    </row>
    <row r="117" spans="2:12" s="9" customFormat="1" ht="19.95" hidden="1" customHeight="1">
      <c r="B117" s="104"/>
      <c r="D117" s="105" t="s">
        <v>113</v>
      </c>
      <c r="E117" s="106"/>
      <c r="F117" s="106"/>
      <c r="G117" s="106"/>
      <c r="H117" s="106"/>
      <c r="I117" s="106"/>
      <c r="J117" s="107">
        <f>J545</f>
        <v>0</v>
      </c>
      <c r="L117" s="104"/>
    </row>
    <row r="118" spans="2:12" s="1" customFormat="1" ht="21.75" hidden="1" customHeight="1">
      <c r="B118" s="32"/>
      <c r="L118" s="32"/>
    </row>
    <row r="119" spans="2:12" s="1" customFormat="1" ht="6.9" hidden="1" customHeight="1">
      <c r="B119" s="44"/>
      <c r="C119" s="45"/>
      <c r="D119" s="45"/>
      <c r="E119" s="45"/>
      <c r="F119" s="45"/>
      <c r="G119" s="45"/>
      <c r="H119" s="45"/>
      <c r="I119" s="45"/>
      <c r="J119" s="45"/>
      <c r="K119" s="45"/>
      <c r="L119" s="32"/>
    </row>
    <row r="120" spans="2:12" ht="10.199999999999999" hidden="1"/>
    <row r="121" spans="2:12" ht="10.199999999999999" hidden="1"/>
    <row r="122" spans="2:12" ht="10.199999999999999" hidden="1"/>
    <row r="123" spans="2:12" s="1" customFormat="1" ht="6.9" customHeight="1">
      <c r="B123" s="46"/>
      <c r="C123" s="47"/>
      <c r="D123" s="47"/>
      <c r="E123" s="47"/>
      <c r="F123" s="47"/>
      <c r="G123" s="47"/>
      <c r="H123" s="47"/>
      <c r="I123" s="47"/>
      <c r="J123" s="47"/>
      <c r="K123" s="47"/>
      <c r="L123" s="32"/>
    </row>
    <row r="124" spans="2:12" s="1" customFormat="1" ht="24.9" customHeight="1">
      <c r="B124" s="32"/>
      <c r="C124" s="21" t="s">
        <v>114</v>
      </c>
      <c r="L124" s="32"/>
    </row>
    <row r="125" spans="2:12" s="1" customFormat="1" ht="6.9" customHeight="1">
      <c r="B125" s="32"/>
      <c r="L125" s="32"/>
    </row>
    <row r="126" spans="2:12" s="1" customFormat="1" ht="12" customHeight="1">
      <c r="B126" s="32"/>
      <c r="C126" s="27" t="s">
        <v>16</v>
      </c>
      <c r="L126" s="32"/>
    </row>
    <row r="127" spans="2:12" s="1" customFormat="1" ht="16.5" customHeight="1">
      <c r="B127" s="32"/>
      <c r="E127" s="226" t="str">
        <f>E7</f>
        <v>Stavební úpravy jižní terasy domova sociálních služeb Liblín</v>
      </c>
      <c r="F127" s="227"/>
      <c r="G127" s="227"/>
      <c r="H127" s="227"/>
      <c r="L127" s="32"/>
    </row>
    <row r="128" spans="2:12" s="1" customFormat="1" ht="12" customHeight="1">
      <c r="B128" s="32"/>
      <c r="C128" s="27" t="s">
        <v>86</v>
      </c>
      <c r="L128" s="32"/>
    </row>
    <row r="129" spans="2:65" s="1" customFormat="1" ht="16.5" customHeight="1">
      <c r="B129" s="32"/>
      <c r="E129" s="207" t="str">
        <f>E9</f>
        <v>1 - Stavební práce</v>
      </c>
      <c r="F129" s="228"/>
      <c r="G129" s="228"/>
      <c r="H129" s="228"/>
      <c r="L129" s="32"/>
    </row>
    <row r="130" spans="2:65" s="1" customFormat="1" ht="6.9" customHeight="1">
      <c r="B130" s="32"/>
      <c r="L130" s="32"/>
    </row>
    <row r="131" spans="2:65" s="1" customFormat="1" ht="12" customHeight="1">
      <c r="B131" s="32"/>
      <c r="C131" s="27" t="s">
        <v>20</v>
      </c>
      <c r="F131" s="25" t="str">
        <f>F12</f>
        <v>Liblín</v>
      </c>
      <c r="I131" s="27" t="s">
        <v>22</v>
      </c>
      <c r="J131" s="52" t="str">
        <f>IF(J12="","",J12)</f>
        <v>19. 4. 2024</v>
      </c>
      <c r="L131" s="32"/>
    </row>
    <row r="132" spans="2:65" s="1" customFormat="1" ht="6.9" customHeight="1">
      <c r="B132" s="32"/>
      <c r="L132" s="32"/>
    </row>
    <row r="133" spans="2:65" s="1" customFormat="1" ht="25.65" customHeight="1">
      <c r="B133" s="32"/>
      <c r="C133" s="27" t="s">
        <v>24</v>
      </c>
      <c r="F133" s="25" t="str">
        <f>E15</f>
        <v xml:space="preserve"> </v>
      </c>
      <c r="I133" s="27" t="s">
        <v>30</v>
      </c>
      <c r="J133" s="30" t="str">
        <f>E21</f>
        <v>Atelier Soukup Opl Švehla s.r.o.</v>
      </c>
      <c r="L133" s="32"/>
    </row>
    <row r="134" spans="2:65" s="1" customFormat="1" ht="15.15" customHeight="1">
      <c r="B134" s="32"/>
      <c r="C134" s="27" t="s">
        <v>28</v>
      </c>
      <c r="F134" s="25" t="str">
        <f>IF(E18="","",E18)</f>
        <v>Vyplň údaj</v>
      </c>
      <c r="I134" s="27" t="s">
        <v>33</v>
      </c>
      <c r="J134" s="30" t="str">
        <f>E24</f>
        <v xml:space="preserve"> </v>
      </c>
      <c r="L134" s="32"/>
    </row>
    <row r="135" spans="2:65" s="1" customFormat="1" ht="10.35" customHeight="1">
      <c r="B135" s="32"/>
      <c r="L135" s="32"/>
    </row>
    <row r="136" spans="2:65" s="10" customFormat="1" ht="29.25" customHeight="1">
      <c r="B136" s="108"/>
      <c r="C136" s="109" t="s">
        <v>115</v>
      </c>
      <c r="D136" s="110" t="s">
        <v>60</v>
      </c>
      <c r="E136" s="110" t="s">
        <v>56</v>
      </c>
      <c r="F136" s="110" t="s">
        <v>57</v>
      </c>
      <c r="G136" s="110" t="s">
        <v>116</v>
      </c>
      <c r="H136" s="110" t="s">
        <v>117</v>
      </c>
      <c r="I136" s="110" t="s">
        <v>118</v>
      </c>
      <c r="J136" s="111" t="s">
        <v>90</v>
      </c>
      <c r="K136" s="112" t="s">
        <v>119</v>
      </c>
      <c r="L136" s="108"/>
      <c r="M136" s="59" t="s">
        <v>1</v>
      </c>
      <c r="N136" s="60" t="s">
        <v>39</v>
      </c>
      <c r="O136" s="60" t="s">
        <v>120</v>
      </c>
      <c r="P136" s="60" t="s">
        <v>121</v>
      </c>
      <c r="Q136" s="60" t="s">
        <v>122</v>
      </c>
      <c r="R136" s="60" t="s">
        <v>123</v>
      </c>
      <c r="S136" s="60" t="s">
        <v>124</v>
      </c>
      <c r="T136" s="61" t="s">
        <v>125</v>
      </c>
    </row>
    <row r="137" spans="2:65" s="1" customFormat="1" ht="22.8" customHeight="1">
      <c r="B137" s="32"/>
      <c r="C137" s="64" t="s">
        <v>126</v>
      </c>
      <c r="J137" s="113">
        <f>BK137</f>
        <v>0</v>
      </c>
      <c r="L137" s="32"/>
      <c r="M137" s="62"/>
      <c r="N137" s="53"/>
      <c r="O137" s="53"/>
      <c r="P137" s="114">
        <f>P138+P389+P526</f>
        <v>0</v>
      </c>
      <c r="Q137" s="53"/>
      <c r="R137" s="114">
        <f>R138+R389+R526</f>
        <v>164.89191757999996</v>
      </c>
      <c r="S137" s="53"/>
      <c r="T137" s="115">
        <f>T138+T389+T526</f>
        <v>85.187490000000025</v>
      </c>
      <c r="AT137" s="17" t="s">
        <v>74</v>
      </c>
      <c r="AU137" s="17" t="s">
        <v>92</v>
      </c>
      <c r="BK137" s="116">
        <f>BK138+BK389+BK526</f>
        <v>0</v>
      </c>
    </row>
    <row r="138" spans="2:65" s="11" customFormat="1" ht="25.95" customHeight="1">
      <c r="B138" s="117"/>
      <c r="D138" s="118" t="s">
        <v>74</v>
      </c>
      <c r="E138" s="119" t="s">
        <v>127</v>
      </c>
      <c r="F138" s="119" t="s">
        <v>128</v>
      </c>
      <c r="I138" s="120"/>
      <c r="J138" s="121">
        <f>BK138</f>
        <v>0</v>
      </c>
      <c r="L138" s="117"/>
      <c r="M138" s="122"/>
      <c r="P138" s="123">
        <f>P139+P178+P220+P268+P282+P328+P378+P387</f>
        <v>0</v>
      </c>
      <c r="R138" s="123">
        <f>R139+R178+R220+R268+R282+R328+R378+R387</f>
        <v>160.70735569999997</v>
      </c>
      <c r="T138" s="124">
        <f>T139+T178+T220+T268+T282+T328+T378+T387</f>
        <v>84.884954000000022</v>
      </c>
      <c r="AR138" s="118" t="s">
        <v>80</v>
      </c>
      <c r="AT138" s="125" t="s">
        <v>74</v>
      </c>
      <c r="AU138" s="125" t="s">
        <v>75</v>
      </c>
      <c r="AY138" s="118" t="s">
        <v>129</v>
      </c>
      <c r="BK138" s="126">
        <f>BK139+BK178+BK220+BK268+BK282+BK328+BK378+BK387</f>
        <v>0</v>
      </c>
    </row>
    <row r="139" spans="2:65" s="11" customFormat="1" ht="22.8" customHeight="1">
      <c r="B139" s="117"/>
      <c r="D139" s="118" t="s">
        <v>74</v>
      </c>
      <c r="E139" s="127" t="s">
        <v>80</v>
      </c>
      <c r="F139" s="127" t="s">
        <v>130</v>
      </c>
      <c r="I139" s="120"/>
      <c r="J139" s="128">
        <f>BK139</f>
        <v>0</v>
      </c>
      <c r="L139" s="117"/>
      <c r="M139" s="122"/>
      <c r="P139" s="123">
        <f>SUM(P140:P177)</f>
        <v>0</v>
      </c>
      <c r="R139" s="123">
        <f>SUM(R140:R177)</f>
        <v>0.14748499999999998</v>
      </c>
      <c r="T139" s="124">
        <f>SUM(T140:T177)</f>
        <v>5.15</v>
      </c>
      <c r="AR139" s="118" t="s">
        <v>80</v>
      </c>
      <c r="AT139" s="125" t="s">
        <v>74</v>
      </c>
      <c r="AU139" s="125" t="s">
        <v>80</v>
      </c>
      <c r="AY139" s="118" t="s">
        <v>129</v>
      </c>
      <c r="BK139" s="126">
        <f>SUM(BK140:BK177)</f>
        <v>0</v>
      </c>
    </row>
    <row r="140" spans="2:65" s="1" customFormat="1" ht="24.15" customHeight="1">
      <c r="B140" s="32"/>
      <c r="C140" s="129" t="s">
        <v>80</v>
      </c>
      <c r="D140" s="129" t="s">
        <v>131</v>
      </c>
      <c r="E140" s="130" t="s">
        <v>132</v>
      </c>
      <c r="F140" s="131" t="s">
        <v>133</v>
      </c>
      <c r="G140" s="132" t="s">
        <v>134</v>
      </c>
      <c r="H140" s="133">
        <v>5</v>
      </c>
      <c r="I140" s="134"/>
      <c r="J140" s="135">
        <f>ROUND(I140*H140,2)</f>
        <v>0</v>
      </c>
      <c r="K140" s="136"/>
      <c r="L140" s="32"/>
      <c r="M140" s="137" t="s">
        <v>1</v>
      </c>
      <c r="N140" s="138" t="s">
        <v>40</v>
      </c>
      <c r="P140" s="139">
        <f>O140*H140</f>
        <v>0</v>
      </c>
      <c r="Q140" s="139">
        <v>0</v>
      </c>
      <c r="R140" s="139">
        <f>Q140*H140</f>
        <v>0</v>
      </c>
      <c r="S140" s="139">
        <v>0.57999999999999996</v>
      </c>
      <c r="T140" s="140">
        <f>S140*H140</f>
        <v>2.9</v>
      </c>
      <c r="AR140" s="141" t="s">
        <v>135</v>
      </c>
      <c r="AT140" s="141" t="s">
        <v>131</v>
      </c>
      <c r="AU140" s="141" t="s">
        <v>84</v>
      </c>
      <c r="AY140" s="17" t="s">
        <v>129</v>
      </c>
      <c r="BE140" s="142">
        <f>IF(N140="základní",J140,0)</f>
        <v>0</v>
      </c>
      <c r="BF140" s="142">
        <f>IF(N140="snížená",J140,0)</f>
        <v>0</v>
      </c>
      <c r="BG140" s="142">
        <f>IF(N140="zákl. přenesená",J140,0)</f>
        <v>0</v>
      </c>
      <c r="BH140" s="142">
        <f>IF(N140="sníž. přenesená",J140,0)</f>
        <v>0</v>
      </c>
      <c r="BI140" s="142">
        <f>IF(N140="nulová",J140,0)</f>
        <v>0</v>
      </c>
      <c r="BJ140" s="17" t="s">
        <v>80</v>
      </c>
      <c r="BK140" s="142">
        <f>ROUND(I140*H140,2)</f>
        <v>0</v>
      </c>
      <c r="BL140" s="17" t="s">
        <v>135</v>
      </c>
      <c r="BM140" s="141" t="s">
        <v>136</v>
      </c>
    </row>
    <row r="141" spans="2:65" s="12" customFormat="1" ht="10.199999999999999">
      <c r="B141" s="143"/>
      <c r="D141" s="144" t="s">
        <v>137</v>
      </c>
      <c r="E141" s="145" t="s">
        <v>1</v>
      </c>
      <c r="F141" s="146" t="s">
        <v>138</v>
      </c>
      <c r="H141" s="145" t="s">
        <v>1</v>
      </c>
      <c r="I141" s="147"/>
      <c r="L141" s="143"/>
      <c r="M141" s="148"/>
      <c r="T141" s="149"/>
      <c r="AT141" s="145" t="s">
        <v>137</v>
      </c>
      <c r="AU141" s="145" t="s">
        <v>84</v>
      </c>
      <c r="AV141" s="12" t="s">
        <v>80</v>
      </c>
      <c r="AW141" s="12" t="s">
        <v>32</v>
      </c>
      <c r="AX141" s="12" t="s">
        <v>75</v>
      </c>
      <c r="AY141" s="145" t="s">
        <v>129</v>
      </c>
    </row>
    <row r="142" spans="2:65" s="13" customFormat="1" ht="10.199999999999999">
      <c r="B142" s="150"/>
      <c r="D142" s="144" t="s">
        <v>137</v>
      </c>
      <c r="E142" s="151" t="s">
        <v>1</v>
      </c>
      <c r="F142" s="152" t="s">
        <v>139</v>
      </c>
      <c r="H142" s="153">
        <v>5</v>
      </c>
      <c r="I142" s="154"/>
      <c r="L142" s="150"/>
      <c r="M142" s="155"/>
      <c r="T142" s="156"/>
      <c r="AT142" s="151" t="s">
        <v>137</v>
      </c>
      <c r="AU142" s="151" t="s">
        <v>84</v>
      </c>
      <c r="AV142" s="13" t="s">
        <v>84</v>
      </c>
      <c r="AW142" s="13" t="s">
        <v>32</v>
      </c>
      <c r="AX142" s="13" t="s">
        <v>80</v>
      </c>
      <c r="AY142" s="151" t="s">
        <v>129</v>
      </c>
    </row>
    <row r="143" spans="2:65" s="1" customFormat="1" ht="24.15" customHeight="1">
      <c r="B143" s="32"/>
      <c r="C143" s="129" t="s">
        <v>84</v>
      </c>
      <c r="D143" s="129" t="s">
        <v>131</v>
      </c>
      <c r="E143" s="130" t="s">
        <v>140</v>
      </c>
      <c r="F143" s="131" t="s">
        <v>141</v>
      </c>
      <c r="G143" s="132" t="s">
        <v>134</v>
      </c>
      <c r="H143" s="133">
        <v>5</v>
      </c>
      <c r="I143" s="134"/>
      <c r="J143" s="135">
        <f>ROUND(I143*H143,2)</f>
        <v>0</v>
      </c>
      <c r="K143" s="136"/>
      <c r="L143" s="32"/>
      <c r="M143" s="137" t="s">
        <v>1</v>
      </c>
      <c r="N143" s="138" t="s">
        <v>40</v>
      </c>
      <c r="P143" s="139">
        <f>O143*H143</f>
        <v>0</v>
      </c>
      <c r="Q143" s="139">
        <v>0</v>
      </c>
      <c r="R143" s="139">
        <f>Q143*H143</f>
        <v>0</v>
      </c>
      <c r="S143" s="139">
        <v>0.45</v>
      </c>
      <c r="T143" s="140">
        <f>S143*H143</f>
        <v>2.25</v>
      </c>
      <c r="AR143" s="141" t="s">
        <v>135</v>
      </c>
      <c r="AT143" s="141" t="s">
        <v>131</v>
      </c>
      <c r="AU143" s="141" t="s">
        <v>84</v>
      </c>
      <c r="AY143" s="17" t="s">
        <v>129</v>
      </c>
      <c r="BE143" s="142">
        <f>IF(N143="základní",J143,0)</f>
        <v>0</v>
      </c>
      <c r="BF143" s="142">
        <f>IF(N143="snížená",J143,0)</f>
        <v>0</v>
      </c>
      <c r="BG143" s="142">
        <f>IF(N143="zákl. přenesená",J143,0)</f>
        <v>0</v>
      </c>
      <c r="BH143" s="142">
        <f>IF(N143="sníž. přenesená",J143,0)</f>
        <v>0</v>
      </c>
      <c r="BI143" s="142">
        <f>IF(N143="nulová",J143,0)</f>
        <v>0</v>
      </c>
      <c r="BJ143" s="17" t="s">
        <v>80</v>
      </c>
      <c r="BK143" s="142">
        <f>ROUND(I143*H143,2)</f>
        <v>0</v>
      </c>
      <c r="BL143" s="17" t="s">
        <v>135</v>
      </c>
      <c r="BM143" s="141" t="s">
        <v>142</v>
      </c>
    </row>
    <row r="144" spans="2:65" s="12" customFormat="1" ht="10.199999999999999">
      <c r="B144" s="143"/>
      <c r="D144" s="144" t="s">
        <v>137</v>
      </c>
      <c r="E144" s="145" t="s">
        <v>1</v>
      </c>
      <c r="F144" s="146" t="s">
        <v>138</v>
      </c>
      <c r="H144" s="145" t="s">
        <v>1</v>
      </c>
      <c r="I144" s="147"/>
      <c r="L144" s="143"/>
      <c r="M144" s="148"/>
      <c r="T144" s="149"/>
      <c r="AT144" s="145" t="s">
        <v>137</v>
      </c>
      <c r="AU144" s="145" t="s">
        <v>84</v>
      </c>
      <c r="AV144" s="12" t="s">
        <v>80</v>
      </c>
      <c r="AW144" s="12" t="s">
        <v>32</v>
      </c>
      <c r="AX144" s="12" t="s">
        <v>75</v>
      </c>
      <c r="AY144" s="145" t="s">
        <v>129</v>
      </c>
    </row>
    <row r="145" spans="2:65" s="13" customFormat="1" ht="10.199999999999999">
      <c r="B145" s="150"/>
      <c r="D145" s="144" t="s">
        <v>137</v>
      </c>
      <c r="E145" s="151" t="s">
        <v>1</v>
      </c>
      <c r="F145" s="152" t="s">
        <v>139</v>
      </c>
      <c r="H145" s="153">
        <v>5</v>
      </c>
      <c r="I145" s="154"/>
      <c r="L145" s="150"/>
      <c r="M145" s="155"/>
      <c r="T145" s="156"/>
      <c r="AT145" s="151" t="s">
        <v>137</v>
      </c>
      <c r="AU145" s="151" t="s">
        <v>84</v>
      </c>
      <c r="AV145" s="13" t="s">
        <v>84</v>
      </c>
      <c r="AW145" s="13" t="s">
        <v>32</v>
      </c>
      <c r="AX145" s="13" t="s">
        <v>80</v>
      </c>
      <c r="AY145" s="151" t="s">
        <v>129</v>
      </c>
    </row>
    <row r="146" spans="2:65" s="1" customFormat="1" ht="16.5" customHeight="1">
      <c r="B146" s="32"/>
      <c r="C146" s="129" t="s">
        <v>143</v>
      </c>
      <c r="D146" s="129" t="s">
        <v>131</v>
      </c>
      <c r="E146" s="130" t="s">
        <v>144</v>
      </c>
      <c r="F146" s="131" t="s">
        <v>145</v>
      </c>
      <c r="G146" s="132" t="s">
        <v>134</v>
      </c>
      <c r="H146" s="133">
        <v>83.07</v>
      </c>
      <c r="I146" s="134"/>
      <c r="J146" s="135">
        <f>ROUND(I146*H146,2)</f>
        <v>0</v>
      </c>
      <c r="K146" s="136"/>
      <c r="L146" s="32"/>
      <c r="M146" s="137" t="s">
        <v>1</v>
      </c>
      <c r="N146" s="138" t="s">
        <v>40</v>
      </c>
      <c r="P146" s="139">
        <f>O146*H146</f>
        <v>0</v>
      </c>
      <c r="Q146" s="139">
        <v>0</v>
      </c>
      <c r="R146" s="139">
        <f>Q146*H146</f>
        <v>0</v>
      </c>
      <c r="S146" s="139">
        <v>0</v>
      </c>
      <c r="T146" s="140">
        <f>S146*H146</f>
        <v>0</v>
      </c>
      <c r="AR146" s="141" t="s">
        <v>135</v>
      </c>
      <c r="AT146" s="141" t="s">
        <v>131</v>
      </c>
      <c r="AU146" s="141" t="s">
        <v>84</v>
      </c>
      <c r="AY146" s="17" t="s">
        <v>129</v>
      </c>
      <c r="BE146" s="142">
        <f>IF(N146="základní",J146,0)</f>
        <v>0</v>
      </c>
      <c r="BF146" s="142">
        <f>IF(N146="snížená",J146,0)</f>
        <v>0</v>
      </c>
      <c r="BG146" s="142">
        <f>IF(N146="zákl. přenesená",J146,0)</f>
        <v>0</v>
      </c>
      <c r="BH146" s="142">
        <f>IF(N146="sníž. přenesená",J146,0)</f>
        <v>0</v>
      </c>
      <c r="BI146" s="142">
        <f>IF(N146="nulová",J146,0)</f>
        <v>0</v>
      </c>
      <c r="BJ146" s="17" t="s">
        <v>80</v>
      </c>
      <c r="BK146" s="142">
        <f>ROUND(I146*H146,2)</f>
        <v>0</v>
      </c>
      <c r="BL146" s="17" t="s">
        <v>135</v>
      </c>
      <c r="BM146" s="141" t="s">
        <v>146</v>
      </c>
    </row>
    <row r="147" spans="2:65" s="12" customFormat="1" ht="10.199999999999999">
      <c r="B147" s="143"/>
      <c r="D147" s="144" t="s">
        <v>137</v>
      </c>
      <c r="E147" s="145" t="s">
        <v>1</v>
      </c>
      <c r="F147" s="146" t="s">
        <v>147</v>
      </c>
      <c r="H147" s="145" t="s">
        <v>1</v>
      </c>
      <c r="I147" s="147"/>
      <c r="L147" s="143"/>
      <c r="M147" s="148"/>
      <c r="T147" s="149"/>
      <c r="AT147" s="145" t="s">
        <v>137</v>
      </c>
      <c r="AU147" s="145" t="s">
        <v>84</v>
      </c>
      <c r="AV147" s="12" t="s">
        <v>80</v>
      </c>
      <c r="AW147" s="12" t="s">
        <v>32</v>
      </c>
      <c r="AX147" s="12" t="s">
        <v>75</v>
      </c>
      <c r="AY147" s="145" t="s">
        <v>129</v>
      </c>
    </row>
    <row r="148" spans="2:65" s="13" customFormat="1" ht="10.199999999999999">
      <c r="B148" s="150"/>
      <c r="D148" s="144" t="s">
        <v>137</v>
      </c>
      <c r="E148" s="151" t="s">
        <v>1</v>
      </c>
      <c r="F148" s="152" t="s">
        <v>148</v>
      </c>
      <c r="H148" s="153">
        <v>83.07</v>
      </c>
      <c r="I148" s="154"/>
      <c r="L148" s="150"/>
      <c r="M148" s="155"/>
      <c r="T148" s="156"/>
      <c r="AT148" s="151" t="s">
        <v>137</v>
      </c>
      <c r="AU148" s="151" t="s">
        <v>84</v>
      </c>
      <c r="AV148" s="13" t="s">
        <v>84</v>
      </c>
      <c r="AW148" s="13" t="s">
        <v>32</v>
      </c>
      <c r="AX148" s="13" t="s">
        <v>75</v>
      </c>
      <c r="AY148" s="151" t="s">
        <v>129</v>
      </c>
    </row>
    <row r="149" spans="2:65" s="14" customFormat="1" ht="10.199999999999999">
      <c r="B149" s="157"/>
      <c r="D149" s="144" t="s">
        <v>137</v>
      </c>
      <c r="E149" s="158" t="s">
        <v>1</v>
      </c>
      <c r="F149" s="159" t="s">
        <v>149</v>
      </c>
      <c r="H149" s="160">
        <v>83.07</v>
      </c>
      <c r="I149" s="161"/>
      <c r="L149" s="157"/>
      <c r="M149" s="162"/>
      <c r="T149" s="163"/>
      <c r="AT149" s="158" t="s">
        <v>137</v>
      </c>
      <c r="AU149" s="158" t="s">
        <v>84</v>
      </c>
      <c r="AV149" s="14" t="s">
        <v>135</v>
      </c>
      <c r="AW149" s="14" t="s">
        <v>32</v>
      </c>
      <c r="AX149" s="14" t="s">
        <v>80</v>
      </c>
      <c r="AY149" s="158" t="s">
        <v>129</v>
      </c>
    </row>
    <row r="150" spans="2:65" s="1" customFormat="1" ht="33" customHeight="1">
      <c r="B150" s="32"/>
      <c r="C150" s="129" t="s">
        <v>135</v>
      </c>
      <c r="D150" s="129" t="s">
        <v>131</v>
      </c>
      <c r="E150" s="130" t="s">
        <v>150</v>
      </c>
      <c r="F150" s="131" t="s">
        <v>151</v>
      </c>
      <c r="G150" s="132" t="s">
        <v>152</v>
      </c>
      <c r="H150" s="133">
        <v>32.97</v>
      </c>
      <c r="I150" s="134"/>
      <c r="J150" s="135">
        <f>ROUND(I150*H150,2)</f>
        <v>0</v>
      </c>
      <c r="K150" s="136"/>
      <c r="L150" s="32"/>
      <c r="M150" s="137" t="s">
        <v>1</v>
      </c>
      <c r="N150" s="138" t="s">
        <v>40</v>
      </c>
      <c r="P150" s="139">
        <f>O150*H150</f>
        <v>0</v>
      </c>
      <c r="Q150" s="139">
        <v>0</v>
      </c>
      <c r="R150" s="139">
        <f>Q150*H150</f>
        <v>0</v>
      </c>
      <c r="S150" s="139">
        <v>0</v>
      </c>
      <c r="T150" s="140">
        <f>S150*H150</f>
        <v>0</v>
      </c>
      <c r="AR150" s="141" t="s">
        <v>135</v>
      </c>
      <c r="AT150" s="141" t="s">
        <v>131</v>
      </c>
      <c r="AU150" s="141" t="s">
        <v>84</v>
      </c>
      <c r="AY150" s="17" t="s">
        <v>129</v>
      </c>
      <c r="BE150" s="142">
        <f>IF(N150="základní",J150,0)</f>
        <v>0</v>
      </c>
      <c r="BF150" s="142">
        <f>IF(N150="snížená",J150,0)</f>
        <v>0</v>
      </c>
      <c r="BG150" s="142">
        <f>IF(N150="zákl. přenesená",J150,0)</f>
        <v>0</v>
      </c>
      <c r="BH150" s="142">
        <f>IF(N150="sníž. přenesená",J150,0)</f>
        <v>0</v>
      </c>
      <c r="BI150" s="142">
        <f>IF(N150="nulová",J150,0)</f>
        <v>0</v>
      </c>
      <c r="BJ150" s="17" t="s">
        <v>80</v>
      </c>
      <c r="BK150" s="142">
        <f>ROUND(I150*H150,2)</f>
        <v>0</v>
      </c>
      <c r="BL150" s="17" t="s">
        <v>135</v>
      </c>
      <c r="BM150" s="141" t="s">
        <v>153</v>
      </c>
    </row>
    <row r="151" spans="2:65" s="12" customFormat="1" ht="10.199999999999999">
      <c r="B151" s="143"/>
      <c r="D151" s="144" t="s">
        <v>137</v>
      </c>
      <c r="E151" s="145" t="s">
        <v>1</v>
      </c>
      <c r="F151" s="146" t="s">
        <v>154</v>
      </c>
      <c r="H151" s="145" t="s">
        <v>1</v>
      </c>
      <c r="I151" s="147"/>
      <c r="L151" s="143"/>
      <c r="M151" s="148"/>
      <c r="T151" s="149"/>
      <c r="AT151" s="145" t="s">
        <v>137</v>
      </c>
      <c r="AU151" s="145" t="s">
        <v>84</v>
      </c>
      <c r="AV151" s="12" t="s">
        <v>80</v>
      </c>
      <c r="AW151" s="12" t="s">
        <v>32</v>
      </c>
      <c r="AX151" s="12" t="s">
        <v>75</v>
      </c>
      <c r="AY151" s="145" t="s">
        <v>129</v>
      </c>
    </row>
    <row r="152" spans="2:65" s="13" customFormat="1" ht="10.199999999999999">
      <c r="B152" s="150"/>
      <c r="D152" s="144" t="s">
        <v>137</v>
      </c>
      <c r="E152" s="151" t="s">
        <v>1</v>
      </c>
      <c r="F152" s="152" t="s">
        <v>155</v>
      </c>
      <c r="H152" s="153">
        <v>16.297000000000001</v>
      </c>
      <c r="I152" s="154"/>
      <c r="L152" s="150"/>
      <c r="M152" s="155"/>
      <c r="T152" s="156"/>
      <c r="AT152" s="151" t="s">
        <v>137</v>
      </c>
      <c r="AU152" s="151" t="s">
        <v>84</v>
      </c>
      <c r="AV152" s="13" t="s">
        <v>84</v>
      </c>
      <c r="AW152" s="13" t="s">
        <v>32</v>
      </c>
      <c r="AX152" s="13" t="s">
        <v>75</v>
      </c>
      <c r="AY152" s="151" t="s">
        <v>129</v>
      </c>
    </row>
    <row r="153" spans="2:65" s="13" customFormat="1" ht="10.199999999999999">
      <c r="B153" s="150"/>
      <c r="D153" s="144" t="s">
        <v>137</v>
      </c>
      <c r="E153" s="151" t="s">
        <v>1</v>
      </c>
      <c r="F153" s="152" t="s">
        <v>156</v>
      </c>
      <c r="H153" s="153">
        <v>0.56299999999999994</v>
      </c>
      <c r="I153" s="154"/>
      <c r="L153" s="150"/>
      <c r="M153" s="155"/>
      <c r="T153" s="156"/>
      <c r="AT153" s="151" t="s">
        <v>137</v>
      </c>
      <c r="AU153" s="151" t="s">
        <v>84</v>
      </c>
      <c r="AV153" s="13" t="s">
        <v>84</v>
      </c>
      <c r="AW153" s="13" t="s">
        <v>32</v>
      </c>
      <c r="AX153" s="13" t="s">
        <v>75</v>
      </c>
      <c r="AY153" s="151" t="s">
        <v>129</v>
      </c>
    </row>
    <row r="154" spans="2:65" s="13" customFormat="1" ht="10.199999999999999">
      <c r="B154" s="150"/>
      <c r="D154" s="144" t="s">
        <v>137</v>
      </c>
      <c r="E154" s="151" t="s">
        <v>1</v>
      </c>
      <c r="F154" s="152" t="s">
        <v>157</v>
      </c>
      <c r="H154" s="153">
        <v>9.0839999999999996</v>
      </c>
      <c r="I154" s="154"/>
      <c r="L154" s="150"/>
      <c r="M154" s="155"/>
      <c r="T154" s="156"/>
      <c r="AT154" s="151" t="s">
        <v>137</v>
      </c>
      <c r="AU154" s="151" t="s">
        <v>84</v>
      </c>
      <c r="AV154" s="13" t="s">
        <v>84</v>
      </c>
      <c r="AW154" s="13" t="s">
        <v>32</v>
      </c>
      <c r="AX154" s="13" t="s">
        <v>75</v>
      </c>
      <c r="AY154" s="151" t="s">
        <v>129</v>
      </c>
    </row>
    <row r="155" spans="2:65" s="13" customFormat="1" ht="10.199999999999999">
      <c r="B155" s="150"/>
      <c r="D155" s="144" t="s">
        <v>137</v>
      </c>
      <c r="E155" s="151" t="s">
        <v>1</v>
      </c>
      <c r="F155" s="152" t="s">
        <v>158</v>
      </c>
      <c r="H155" s="153">
        <v>1.026</v>
      </c>
      <c r="I155" s="154"/>
      <c r="L155" s="150"/>
      <c r="M155" s="155"/>
      <c r="T155" s="156"/>
      <c r="AT155" s="151" t="s">
        <v>137</v>
      </c>
      <c r="AU155" s="151" t="s">
        <v>84</v>
      </c>
      <c r="AV155" s="13" t="s">
        <v>84</v>
      </c>
      <c r="AW155" s="13" t="s">
        <v>32</v>
      </c>
      <c r="AX155" s="13" t="s">
        <v>75</v>
      </c>
      <c r="AY155" s="151" t="s">
        <v>129</v>
      </c>
    </row>
    <row r="156" spans="2:65" s="12" customFormat="1" ht="10.199999999999999">
      <c r="B156" s="143"/>
      <c r="D156" s="144" t="s">
        <v>137</v>
      </c>
      <c r="E156" s="145" t="s">
        <v>1</v>
      </c>
      <c r="F156" s="146" t="s">
        <v>159</v>
      </c>
      <c r="H156" s="145" t="s">
        <v>1</v>
      </c>
      <c r="I156" s="147"/>
      <c r="L156" s="143"/>
      <c r="M156" s="148"/>
      <c r="T156" s="149"/>
      <c r="AT156" s="145" t="s">
        <v>137</v>
      </c>
      <c r="AU156" s="145" t="s">
        <v>84</v>
      </c>
      <c r="AV156" s="12" t="s">
        <v>80</v>
      </c>
      <c r="AW156" s="12" t="s">
        <v>32</v>
      </c>
      <c r="AX156" s="12" t="s">
        <v>75</v>
      </c>
      <c r="AY156" s="145" t="s">
        <v>129</v>
      </c>
    </row>
    <row r="157" spans="2:65" s="13" customFormat="1" ht="10.199999999999999">
      <c r="B157" s="150"/>
      <c r="D157" s="144" t="s">
        <v>137</v>
      </c>
      <c r="E157" s="151" t="s">
        <v>1</v>
      </c>
      <c r="F157" s="152" t="s">
        <v>160</v>
      </c>
      <c r="H157" s="153">
        <v>6</v>
      </c>
      <c r="I157" s="154"/>
      <c r="L157" s="150"/>
      <c r="M157" s="155"/>
      <c r="T157" s="156"/>
      <c r="AT157" s="151" t="s">
        <v>137</v>
      </c>
      <c r="AU157" s="151" t="s">
        <v>84</v>
      </c>
      <c r="AV157" s="13" t="s">
        <v>84</v>
      </c>
      <c r="AW157" s="13" t="s">
        <v>32</v>
      </c>
      <c r="AX157" s="13" t="s">
        <v>75</v>
      </c>
      <c r="AY157" s="151" t="s">
        <v>129</v>
      </c>
    </row>
    <row r="158" spans="2:65" s="14" customFormat="1" ht="10.199999999999999">
      <c r="B158" s="157"/>
      <c r="D158" s="144" t="s">
        <v>137</v>
      </c>
      <c r="E158" s="158" t="s">
        <v>1</v>
      </c>
      <c r="F158" s="159" t="s">
        <v>149</v>
      </c>
      <c r="H158" s="160">
        <v>32.97</v>
      </c>
      <c r="I158" s="161"/>
      <c r="L158" s="157"/>
      <c r="M158" s="162"/>
      <c r="T158" s="163"/>
      <c r="AT158" s="158" t="s">
        <v>137</v>
      </c>
      <c r="AU158" s="158" t="s">
        <v>84</v>
      </c>
      <c r="AV158" s="14" t="s">
        <v>135</v>
      </c>
      <c r="AW158" s="14" t="s">
        <v>32</v>
      </c>
      <c r="AX158" s="14" t="s">
        <v>80</v>
      </c>
      <c r="AY158" s="158" t="s">
        <v>129</v>
      </c>
    </row>
    <row r="159" spans="2:65" s="1" customFormat="1" ht="37.799999999999997" customHeight="1">
      <c r="B159" s="32"/>
      <c r="C159" s="129" t="s">
        <v>139</v>
      </c>
      <c r="D159" s="129" t="s">
        <v>131</v>
      </c>
      <c r="E159" s="130" t="s">
        <v>161</v>
      </c>
      <c r="F159" s="131" t="s">
        <v>162</v>
      </c>
      <c r="G159" s="132" t="s">
        <v>152</v>
      </c>
      <c r="H159" s="133">
        <v>32.97</v>
      </c>
      <c r="I159" s="134"/>
      <c r="J159" s="135">
        <f>ROUND(I159*H159,2)</f>
        <v>0</v>
      </c>
      <c r="K159" s="136"/>
      <c r="L159" s="32"/>
      <c r="M159" s="137" t="s">
        <v>1</v>
      </c>
      <c r="N159" s="138" t="s">
        <v>40</v>
      </c>
      <c r="P159" s="139">
        <f>O159*H159</f>
        <v>0</v>
      </c>
      <c r="Q159" s="139">
        <v>0</v>
      </c>
      <c r="R159" s="139">
        <f>Q159*H159</f>
        <v>0</v>
      </c>
      <c r="S159" s="139">
        <v>0</v>
      </c>
      <c r="T159" s="140">
        <f>S159*H159</f>
        <v>0</v>
      </c>
      <c r="AR159" s="141" t="s">
        <v>135</v>
      </c>
      <c r="AT159" s="141" t="s">
        <v>131</v>
      </c>
      <c r="AU159" s="141" t="s">
        <v>84</v>
      </c>
      <c r="AY159" s="17" t="s">
        <v>129</v>
      </c>
      <c r="BE159" s="142">
        <f>IF(N159="základní",J159,0)</f>
        <v>0</v>
      </c>
      <c r="BF159" s="142">
        <f>IF(N159="snížená",J159,0)</f>
        <v>0</v>
      </c>
      <c r="BG159" s="142">
        <f>IF(N159="zákl. přenesená",J159,0)</f>
        <v>0</v>
      </c>
      <c r="BH159" s="142">
        <f>IF(N159="sníž. přenesená",J159,0)</f>
        <v>0</v>
      </c>
      <c r="BI159" s="142">
        <f>IF(N159="nulová",J159,0)</f>
        <v>0</v>
      </c>
      <c r="BJ159" s="17" t="s">
        <v>80</v>
      </c>
      <c r="BK159" s="142">
        <f>ROUND(I159*H159,2)</f>
        <v>0</v>
      </c>
      <c r="BL159" s="17" t="s">
        <v>135</v>
      </c>
      <c r="BM159" s="141" t="s">
        <v>163</v>
      </c>
    </row>
    <row r="160" spans="2:65" s="1" customFormat="1" ht="37.799999999999997" customHeight="1">
      <c r="B160" s="32"/>
      <c r="C160" s="129" t="s">
        <v>164</v>
      </c>
      <c r="D160" s="129" t="s">
        <v>131</v>
      </c>
      <c r="E160" s="130" t="s">
        <v>165</v>
      </c>
      <c r="F160" s="131" t="s">
        <v>166</v>
      </c>
      <c r="G160" s="132" t="s">
        <v>152</v>
      </c>
      <c r="H160" s="133">
        <v>494.55</v>
      </c>
      <c r="I160" s="134"/>
      <c r="J160" s="135">
        <f>ROUND(I160*H160,2)</f>
        <v>0</v>
      </c>
      <c r="K160" s="136"/>
      <c r="L160" s="32"/>
      <c r="M160" s="137" t="s">
        <v>1</v>
      </c>
      <c r="N160" s="138" t="s">
        <v>40</v>
      </c>
      <c r="P160" s="139">
        <f>O160*H160</f>
        <v>0</v>
      </c>
      <c r="Q160" s="139">
        <v>0</v>
      </c>
      <c r="R160" s="139">
        <f>Q160*H160</f>
        <v>0</v>
      </c>
      <c r="S160" s="139">
        <v>0</v>
      </c>
      <c r="T160" s="140">
        <f>S160*H160</f>
        <v>0</v>
      </c>
      <c r="AR160" s="141" t="s">
        <v>135</v>
      </c>
      <c r="AT160" s="141" t="s">
        <v>131</v>
      </c>
      <c r="AU160" s="141" t="s">
        <v>84</v>
      </c>
      <c r="AY160" s="17" t="s">
        <v>129</v>
      </c>
      <c r="BE160" s="142">
        <f>IF(N160="základní",J160,0)</f>
        <v>0</v>
      </c>
      <c r="BF160" s="142">
        <f>IF(N160="snížená",J160,0)</f>
        <v>0</v>
      </c>
      <c r="BG160" s="142">
        <f>IF(N160="zákl. přenesená",J160,0)</f>
        <v>0</v>
      </c>
      <c r="BH160" s="142">
        <f>IF(N160="sníž. přenesená",J160,0)</f>
        <v>0</v>
      </c>
      <c r="BI160" s="142">
        <f>IF(N160="nulová",J160,0)</f>
        <v>0</v>
      </c>
      <c r="BJ160" s="17" t="s">
        <v>80</v>
      </c>
      <c r="BK160" s="142">
        <f>ROUND(I160*H160,2)</f>
        <v>0</v>
      </c>
      <c r="BL160" s="17" t="s">
        <v>135</v>
      </c>
      <c r="BM160" s="141" t="s">
        <v>167</v>
      </c>
    </row>
    <row r="161" spans="2:65" s="13" customFormat="1" ht="10.199999999999999">
      <c r="B161" s="150"/>
      <c r="D161" s="144" t="s">
        <v>137</v>
      </c>
      <c r="F161" s="152" t="s">
        <v>168</v>
      </c>
      <c r="H161" s="153">
        <v>494.55</v>
      </c>
      <c r="I161" s="154"/>
      <c r="L161" s="150"/>
      <c r="M161" s="155"/>
      <c r="T161" s="156"/>
      <c r="AT161" s="151" t="s">
        <v>137</v>
      </c>
      <c r="AU161" s="151" t="s">
        <v>84</v>
      </c>
      <c r="AV161" s="13" t="s">
        <v>84</v>
      </c>
      <c r="AW161" s="13" t="s">
        <v>4</v>
      </c>
      <c r="AX161" s="13" t="s">
        <v>80</v>
      </c>
      <c r="AY161" s="151" t="s">
        <v>129</v>
      </c>
    </row>
    <row r="162" spans="2:65" s="1" customFormat="1" ht="33" customHeight="1">
      <c r="B162" s="32"/>
      <c r="C162" s="129" t="s">
        <v>169</v>
      </c>
      <c r="D162" s="129" t="s">
        <v>131</v>
      </c>
      <c r="E162" s="130" t="s">
        <v>170</v>
      </c>
      <c r="F162" s="131" t="s">
        <v>171</v>
      </c>
      <c r="G162" s="132" t="s">
        <v>172</v>
      </c>
      <c r="H162" s="133">
        <v>62.265999999999998</v>
      </c>
      <c r="I162" s="134"/>
      <c r="J162" s="135">
        <f>ROUND(I162*H162,2)</f>
        <v>0</v>
      </c>
      <c r="K162" s="136"/>
      <c r="L162" s="32"/>
      <c r="M162" s="137" t="s">
        <v>1</v>
      </c>
      <c r="N162" s="138" t="s">
        <v>40</v>
      </c>
      <c r="P162" s="139">
        <f>O162*H162</f>
        <v>0</v>
      </c>
      <c r="Q162" s="139">
        <v>0</v>
      </c>
      <c r="R162" s="139">
        <f>Q162*H162</f>
        <v>0</v>
      </c>
      <c r="S162" s="139">
        <v>0</v>
      </c>
      <c r="T162" s="140">
        <f>S162*H162</f>
        <v>0</v>
      </c>
      <c r="AR162" s="141" t="s">
        <v>135</v>
      </c>
      <c r="AT162" s="141" t="s">
        <v>131</v>
      </c>
      <c r="AU162" s="141" t="s">
        <v>84</v>
      </c>
      <c r="AY162" s="17" t="s">
        <v>129</v>
      </c>
      <c r="BE162" s="142">
        <f>IF(N162="základní",J162,0)</f>
        <v>0</v>
      </c>
      <c r="BF162" s="142">
        <f>IF(N162="snížená",J162,0)</f>
        <v>0</v>
      </c>
      <c r="BG162" s="142">
        <f>IF(N162="zákl. přenesená",J162,0)</f>
        <v>0</v>
      </c>
      <c r="BH162" s="142">
        <f>IF(N162="sníž. přenesená",J162,0)</f>
        <v>0</v>
      </c>
      <c r="BI162" s="142">
        <f>IF(N162="nulová",J162,0)</f>
        <v>0</v>
      </c>
      <c r="BJ162" s="17" t="s">
        <v>80</v>
      </c>
      <c r="BK162" s="142">
        <f>ROUND(I162*H162,2)</f>
        <v>0</v>
      </c>
      <c r="BL162" s="17" t="s">
        <v>135</v>
      </c>
      <c r="BM162" s="141" t="s">
        <v>173</v>
      </c>
    </row>
    <row r="163" spans="2:65" s="13" customFormat="1" ht="10.199999999999999">
      <c r="B163" s="150"/>
      <c r="D163" s="144" t="s">
        <v>137</v>
      </c>
      <c r="E163" s="151" t="s">
        <v>1</v>
      </c>
      <c r="F163" s="152" t="s">
        <v>174</v>
      </c>
      <c r="H163" s="153">
        <v>62.265999999999998</v>
      </c>
      <c r="I163" s="154"/>
      <c r="L163" s="150"/>
      <c r="M163" s="155"/>
      <c r="T163" s="156"/>
      <c r="AT163" s="151" t="s">
        <v>137</v>
      </c>
      <c r="AU163" s="151" t="s">
        <v>84</v>
      </c>
      <c r="AV163" s="13" t="s">
        <v>84</v>
      </c>
      <c r="AW163" s="13" t="s">
        <v>32</v>
      </c>
      <c r="AX163" s="13" t="s">
        <v>75</v>
      </c>
      <c r="AY163" s="151" t="s">
        <v>129</v>
      </c>
    </row>
    <row r="164" spans="2:65" s="14" customFormat="1" ht="10.199999999999999">
      <c r="B164" s="157"/>
      <c r="D164" s="144" t="s">
        <v>137</v>
      </c>
      <c r="E164" s="158" t="s">
        <v>1</v>
      </c>
      <c r="F164" s="159" t="s">
        <v>149</v>
      </c>
      <c r="H164" s="160">
        <v>62.265999999999998</v>
      </c>
      <c r="I164" s="161"/>
      <c r="L164" s="157"/>
      <c r="M164" s="162"/>
      <c r="T164" s="163"/>
      <c r="AT164" s="158" t="s">
        <v>137</v>
      </c>
      <c r="AU164" s="158" t="s">
        <v>84</v>
      </c>
      <c r="AV164" s="14" t="s">
        <v>135</v>
      </c>
      <c r="AW164" s="14" t="s">
        <v>32</v>
      </c>
      <c r="AX164" s="14" t="s">
        <v>80</v>
      </c>
      <c r="AY164" s="158" t="s">
        <v>129</v>
      </c>
    </row>
    <row r="165" spans="2:65" s="1" customFormat="1" ht="16.5" customHeight="1">
      <c r="B165" s="32"/>
      <c r="C165" s="129" t="s">
        <v>175</v>
      </c>
      <c r="D165" s="129" t="s">
        <v>131</v>
      </c>
      <c r="E165" s="130" t="s">
        <v>176</v>
      </c>
      <c r="F165" s="131" t="s">
        <v>177</v>
      </c>
      <c r="G165" s="132" t="s">
        <v>152</v>
      </c>
      <c r="H165" s="133">
        <v>8.3070000000000004</v>
      </c>
      <c r="I165" s="134"/>
      <c r="J165" s="135">
        <f>ROUND(I165*H165,2)</f>
        <v>0</v>
      </c>
      <c r="K165" s="136"/>
      <c r="L165" s="32"/>
      <c r="M165" s="137" t="s">
        <v>1</v>
      </c>
      <c r="N165" s="138" t="s">
        <v>40</v>
      </c>
      <c r="P165" s="139">
        <f>O165*H165</f>
        <v>0</v>
      </c>
      <c r="Q165" s="139">
        <v>0</v>
      </c>
      <c r="R165" s="139">
        <f>Q165*H165</f>
        <v>0</v>
      </c>
      <c r="S165" s="139">
        <v>0</v>
      </c>
      <c r="T165" s="140">
        <f>S165*H165</f>
        <v>0</v>
      </c>
      <c r="AR165" s="141" t="s">
        <v>135</v>
      </c>
      <c r="AT165" s="141" t="s">
        <v>131</v>
      </c>
      <c r="AU165" s="141" t="s">
        <v>84</v>
      </c>
      <c r="AY165" s="17" t="s">
        <v>129</v>
      </c>
      <c r="BE165" s="142">
        <f>IF(N165="základní",J165,0)</f>
        <v>0</v>
      </c>
      <c r="BF165" s="142">
        <f>IF(N165="snížená",J165,0)</f>
        <v>0</v>
      </c>
      <c r="BG165" s="142">
        <f>IF(N165="zákl. přenesená",J165,0)</f>
        <v>0</v>
      </c>
      <c r="BH165" s="142">
        <f>IF(N165="sníž. přenesená",J165,0)</f>
        <v>0</v>
      </c>
      <c r="BI165" s="142">
        <f>IF(N165="nulová",J165,0)</f>
        <v>0</v>
      </c>
      <c r="BJ165" s="17" t="s">
        <v>80</v>
      </c>
      <c r="BK165" s="142">
        <f>ROUND(I165*H165,2)</f>
        <v>0</v>
      </c>
      <c r="BL165" s="17" t="s">
        <v>135</v>
      </c>
      <c r="BM165" s="141" t="s">
        <v>178</v>
      </c>
    </row>
    <row r="166" spans="2:65" s="1" customFormat="1" ht="24.15" customHeight="1">
      <c r="B166" s="32"/>
      <c r="C166" s="129" t="s">
        <v>179</v>
      </c>
      <c r="D166" s="129" t="s">
        <v>131</v>
      </c>
      <c r="E166" s="130" t="s">
        <v>180</v>
      </c>
      <c r="F166" s="131" t="s">
        <v>181</v>
      </c>
      <c r="G166" s="132" t="s">
        <v>134</v>
      </c>
      <c r="H166" s="133">
        <v>13.75</v>
      </c>
      <c r="I166" s="134"/>
      <c r="J166" s="135">
        <f>ROUND(I166*H166,2)</f>
        <v>0</v>
      </c>
      <c r="K166" s="136"/>
      <c r="L166" s="32"/>
      <c r="M166" s="137" t="s">
        <v>1</v>
      </c>
      <c r="N166" s="138" t="s">
        <v>40</v>
      </c>
      <c r="P166" s="139">
        <f>O166*H166</f>
        <v>0</v>
      </c>
      <c r="Q166" s="139">
        <v>0</v>
      </c>
      <c r="R166" s="139">
        <f>Q166*H166</f>
        <v>0</v>
      </c>
      <c r="S166" s="139">
        <v>0</v>
      </c>
      <c r="T166" s="140">
        <f>S166*H166</f>
        <v>0</v>
      </c>
      <c r="AR166" s="141" t="s">
        <v>135</v>
      </c>
      <c r="AT166" s="141" t="s">
        <v>131</v>
      </c>
      <c r="AU166" s="141" t="s">
        <v>84</v>
      </c>
      <c r="AY166" s="17" t="s">
        <v>129</v>
      </c>
      <c r="BE166" s="142">
        <f>IF(N166="základní",J166,0)</f>
        <v>0</v>
      </c>
      <c r="BF166" s="142">
        <f>IF(N166="snížená",J166,0)</f>
        <v>0</v>
      </c>
      <c r="BG166" s="142">
        <f>IF(N166="zákl. přenesená",J166,0)</f>
        <v>0</v>
      </c>
      <c r="BH166" s="142">
        <f>IF(N166="sníž. přenesená",J166,0)</f>
        <v>0</v>
      </c>
      <c r="BI166" s="142">
        <f>IF(N166="nulová",J166,0)</f>
        <v>0</v>
      </c>
      <c r="BJ166" s="17" t="s">
        <v>80</v>
      </c>
      <c r="BK166" s="142">
        <f>ROUND(I166*H166,2)</f>
        <v>0</v>
      </c>
      <c r="BL166" s="17" t="s">
        <v>135</v>
      </c>
      <c r="BM166" s="141" t="s">
        <v>182</v>
      </c>
    </row>
    <row r="167" spans="2:65" s="13" customFormat="1" ht="10.199999999999999">
      <c r="B167" s="150"/>
      <c r="D167" s="144" t="s">
        <v>137</v>
      </c>
      <c r="E167" s="151" t="s">
        <v>1</v>
      </c>
      <c r="F167" s="152" t="s">
        <v>183</v>
      </c>
      <c r="H167" s="153">
        <v>13.75</v>
      </c>
      <c r="I167" s="154"/>
      <c r="L167" s="150"/>
      <c r="M167" s="155"/>
      <c r="T167" s="156"/>
      <c r="AT167" s="151" t="s">
        <v>137</v>
      </c>
      <c r="AU167" s="151" t="s">
        <v>84</v>
      </c>
      <c r="AV167" s="13" t="s">
        <v>84</v>
      </c>
      <c r="AW167" s="13" t="s">
        <v>32</v>
      </c>
      <c r="AX167" s="13" t="s">
        <v>75</v>
      </c>
      <c r="AY167" s="151" t="s">
        <v>129</v>
      </c>
    </row>
    <row r="168" spans="2:65" s="14" customFormat="1" ht="10.199999999999999">
      <c r="B168" s="157"/>
      <c r="D168" s="144" t="s">
        <v>137</v>
      </c>
      <c r="E168" s="158" t="s">
        <v>1</v>
      </c>
      <c r="F168" s="159" t="s">
        <v>149</v>
      </c>
      <c r="H168" s="160">
        <v>13.75</v>
      </c>
      <c r="I168" s="161"/>
      <c r="L168" s="157"/>
      <c r="M168" s="162"/>
      <c r="T168" s="163"/>
      <c r="AT168" s="158" t="s">
        <v>137</v>
      </c>
      <c r="AU168" s="158" t="s">
        <v>84</v>
      </c>
      <c r="AV168" s="14" t="s">
        <v>135</v>
      </c>
      <c r="AW168" s="14" t="s">
        <v>32</v>
      </c>
      <c r="AX168" s="14" t="s">
        <v>80</v>
      </c>
      <c r="AY168" s="158" t="s">
        <v>129</v>
      </c>
    </row>
    <row r="169" spans="2:65" s="1" customFormat="1" ht="16.5" customHeight="1">
      <c r="B169" s="32"/>
      <c r="C169" s="164" t="s">
        <v>184</v>
      </c>
      <c r="D169" s="164" t="s">
        <v>185</v>
      </c>
      <c r="E169" s="165" t="s">
        <v>186</v>
      </c>
      <c r="F169" s="166" t="s">
        <v>187</v>
      </c>
      <c r="G169" s="167" t="s">
        <v>188</v>
      </c>
      <c r="H169" s="168">
        <v>0.27500000000000002</v>
      </c>
      <c r="I169" s="169"/>
      <c r="J169" s="170">
        <f>ROUND(I169*H169,2)</f>
        <v>0</v>
      </c>
      <c r="K169" s="171"/>
      <c r="L169" s="172"/>
      <c r="M169" s="173" t="s">
        <v>1</v>
      </c>
      <c r="N169" s="174" t="s">
        <v>40</v>
      </c>
      <c r="P169" s="139">
        <f>O169*H169</f>
        <v>0</v>
      </c>
      <c r="Q169" s="139">
        <v>1E-3</v>
      </c>
      <c r="R169" s="139">
        <f>Q169*H169</f>
        <v>2.7500000000000002E-4</v>
      </c>
      <c r="S169" s="139">
        <v>0</v>
      </c>
      <c r="T169" s="140">
        <f>S169*H169</f>
        <v>0</v>
      </c>
      <c r="AR169" s="141" t="s">
        <v>175</v>
      </c>
      <c r="AT169" s="141" t="s">
        <v>185</v>
      </c>
      <c r="AU169" s="141" t="s">
        <v>84</v>
      </c>
      <c r="AY169" s="17" t="s">
        <v>129</v>
      </c>
      <c r="BE169" s="142">
        <f>IF(N169="základní",J169,0)</f>
        <v>0</v>
      </c>
      <c r="BF169" s="142">
        <f>IF(N169="snížená",J169,0)</f>
        <v>0</v>
      </c>
      <c r="BG169" s="142">
        <f>IF(N169="zákl. přenesená",J169,0)</f>
        <v>0</v>
      </c>
      <c r="BH169" s="142">
        <f>IF(N169="sníž. přenesená",J169,0)</f>
        <v>0</v>
      </c>
      <c r="BI169" s="142">
        <f>IF(N169="nulová",J169,0)</f>
        <v>0</v>
      </c>
      <c r="BJ169" s="17" t="s">
        <v>80</v>
      </c>
      <c r="BK169" s="142">
        <f>ROUND(I169*H169,2)</f>
        <v>0</v>
      </c>
      <c r="BL169" s="17" t="s">
        <v>135</v>
      </c>
      <c r="BM169" s="141" t="s">
        <v>189</v>
      </c>
    </row>
    <row r="170" spans="2:65" s="13" customFormat="1" ht="10.199999999999999">
      <c r="B170" s="150"/>
      <c r="D170" s="144" t="s">
        <v>137</v>
      </c>
      <c r="F170" s="152" t="s">
        <v>190</v>
      </c>
      <c r="H170" s="153">
        <v>0.27500000000000002</v>
      </c>
      <c r="I170" s="154"/>
      <c r="L170" s="150"/>
      <c r="M170" s="155"/>
      <c r="T170" s="156"/>
      <c r="AT170" s="151" t="s">
        <v>137</v>
      </c>
      <c r="AU170" s="151" t="s">
        <v>84</v>
      </c>
      <c r="AV170" s="13" t="s">
        <v>84</v>
      </c>
      <c r="AW170" s="13" t="s">
        <v>4</v>
      </c>
      <c r="AX170" s="13" t="s">
        <v>80</v>
      </c>
      <c r="AY170" s="151" t="s">
        <v>129</v>
      </c>
    </row>
    <row r="171" spans="2:65" s="1" customFormat="1" ht="24.15" customHeight="1">
      <c r="B171" s="32"/>
      <c r="C171" s="129" t="s">
        <v>191</v>
      </c>
      <c r="D171" s="129" t="s">
        <v>131</v>
      </c>
      <c r="E171" s="130" t="s">
        <v>192</v>
      </c>
      <c r="F171" s="131" t="s">
        <v>193</v>
      </c>
      <c r="G171" s="132" t="s">
        <v>134</v>
      </c>
      <c r="H171" s="133">
        <v>83.07</v>
      </c>
      <c r="I171" s="134"/>
      <c r="J171" s="135">
        <f>ROUND(I171*H171,2)</f>
        <v>0</v>
      </c>
      <c r="K171" s="136"/>
      <c r="L171" s="32"/>
      <c r="M171" s="137" t="s">
        <v>1</v>
      </c>
      <c r="N171" s="138" t="s">
        <v>40</v>
      </c>
      <c r="P171" s="139">
        <f>O171*H171</f>
        <v>0</v>
      </c>
      <c r="Q171" s="139">
        <v>0</v>
      </c>
      <c r="R171" s="139">
        <f>Q171*H171</f>
        <v>0</v>
      </c>
      <c r="S171" s="139">
        <v>0</v>
      </c>
      <c r="T171" s="140">
        <f>S171*H171</f>
        <v>0</v>
      </c>
      <c r="AR171" s="141" t="s">
        <v>135</v>
      </c>
      <c r="AT171" s="141" t="s">
        <v>131</v>
      </c>
      <c r="AU171" s="141" t="s">
        <v>84</v>
      </c>
      <c r="AY171" s="17" t="s">
        <v>129</v>
      </c>
      <c r="BE171" s="142">
        <f>IF(N171="základní",J171,0)</f>
        <v>0</v>
      </c>
      <c r="BF171" s="142">
        <f>IF(N171="snížená",J171,0)</f>
        <v>0</v>
      </c>
      <c r="BG171" s="142">
        <f>IF(N171="zákl. přenesená",J171,0)</f>
        <v>0</v>
      </c>
      <c r="BH171" s="142">
        <f>IF(N171="sníž. přenesená",J171,0)</f>
        <v>0</v>
      </c>
      <c r="BI171" s="142">
        <f>IF(N171="nulová",J171,0)</f>
        <v>0</v>
      </c>
      <c r="BJ171" s="17" t="s">
        <v>80</v>
      </c>
      <c r="BK171" s="142">
        <f>ROUND(I171*H171,2)</f>
        <v>0</v>
      </c>
      <c r="BL171" s="17" t="s">
        <v>135</v>
      </c>
      <c r="BM171" s="141" t="s">
        <v>194</v>
      </c>
    </row>
    <row r="172" spans="2:65" s="13" customFormat="1" ht="10.199999999999999">
      <c r="B172" s="150"/>
      <c r="D172" s="144" t="s">
        <v>137</v>
      </c>
      <c r="E172" s="151" t="s">
        <v>1</v>
      </c>
      <c r="F172" s="152" t="s">
        <v>148</v>
      </c>
      <c r="H172" s="153">
        <v>83.07</v>
      </c>
      <c r="I172" s="154"/>
      <c r="L172" s="150"/>
      <c r="M172" s="155"/>
      <c r="T172" s="156"/>
      <c r="AT172" s="151" t="s">
        <v>137</v>
      </c>
      <c r="AU172" s="151" t="s">
        <v>84</v>
      </c>
      <c r="AV172" s="13" t="s">
        <v>84</v>
      </c>
      <c r="AW172" s="13" t="s">
        <v>32</v>
      </c>
      <c r="AX172" s="13" t="s">
        <v>75</v>
      </c>
      <c r="AY172" s="151" t="s">
        <v>129</v>
      </c>
    </row>
    <row r="173" spans="2:65" s="14" customFormat="1" ht="10.199999999999999">
      <c r="B173" s="157"/>
      <c r="D173" s="144" t="s">
        <v>137</v>
      </c>
      <c r="E173" s="158" t="s">
        <v>1</v>
      </c>
      <c r="F173" s="159" t="s">
        <v>149</v>
      </c>
      <c r="H173" s="160">
        <v>83.07</v>
      </c>
      <c r="I173" s="161"/>
      <c r="L173" s="157"/>
      <c r="M173" s="162"/>
      <c r="T173" s="163"/>
      <c r="AT173" s="158" t="s">
        <v>137</v>
      </c>
      <c r="AU173" s="158" t="s">
        <v>84</v>
      </c>
      <c r="AV173" s="14" t="s">
        <v>135</v>
      </c>
      <c r="AW173" s="14" t="s">
        <v>32</v>
      </c>
      <c r="AX173" s="14" t="s">
        <v>80</v>
      </c>
      <c r="AY173" s="158" t="s">
        <v>129</v>
      </c>
    </row>
    <row r="174" spans="2:65" s="1" customFormat="1" ht="33" customHeight="1">
      <c r="B174" s="32"/>
      <c r="C174" s="129" t="s">
        <v>8</v>
      </c>
      <c r="D174" s="129" t="s">
        <v>131</v>
      </c>
      <c r="E174" s="130" t="s">
        <v>195</v>
      </c>
      <c r="F174" s="131" t="s">
        <v>196</v>
      </c>
      <c r="G174" s="132" t="s">
        <v>134</v>
      </c>
      <c r="H174" s="133">
        <v>13.75</v>
      </c>
      <c r="I174" s="134"/>
      <c r="J174" s="135">
        <f>ROUND(I174*H174,2)</f>
        <v>0</v>
      </c>
      <c r="K174" s="136"/>
      <c r="L174" s="32"/>
      <c r="M174" s="137" t="s">
        <v>1</v>
      </c>
      <c r="N174" s="138" t="s">
        <v>40</v>
      </c>
      <c r="P174" s="139">
        <f>O174*H174</f>
        <v>0</v>
      </c>
      <c r="Q174" s="139">
        <v>0</v>
      </c>
      <c r="R174" s="139">
        <f>Q174*H174</f>
        <v>0</v>
      </c>
      <c r="S174" s="139">
        <v>0</v>
      </c>
      <c r="T174" s="140">
        <f>S174*H174</f>
        <v>0</v>
      </c>
      <c r="AR174" s="141" t="s">
        <v>135</v>
      </c>
      <c r="AT174" s="141" t="s">
        <v>131</v>
      </c>
      <c r="AU174" s="141" t="s">
        <v>84</v>
      </c>
      <c r="AY174" s="17" t="s">
        <v>129</v>
      </c>
      <c r="BE174" s="142">
        <f>IF(N174="základní",J174,0)</f>
        <v>0</v>
      </c>
      <c r="BF174" s="142">
        <f>IF(N174="snížená",J174,0)</f>
        <v>0</v>
      </c>
      <c r="BG174" s="142">
        <f>IF(N174="zákl. přenesená",J174,0)</f>
        <v>0</v>
      </c>
      <c r="BH174" s="142">
        <f>IF(N174="sníž. přenesená",J174,0)</f>
        <v>0</v>
      </c>
      <c r="BI174" s="142">
        <f>IF(N174="nulová",J174,0)</f>
        <v>0</v>
      </c>
      <c r="BJ174" s="17" t="s">
        <v>80</v>
      </c>
      <c r="BK174" s="142">
        <f>ROUND(I174*H174,2)</f>
        <v>0</v>
      </c>
      <c r="BL174" s="17" t="s">
        <v>135</v>
      </c>
      <c r="BM174" s="141" t="s">
        <v>197</v>
      </c>
    </row>
    <row r="175" spans="2:65" s="1" customFormat="1" ht="16.5" customHeight="1">
      <c r="B175" s="32"/>
      <c r="C175" s="164" t="s">
        <v>198</v>
      </c>
      <c r="D175" s="164" t="s">
        <v>185</v>
      </c>
      <c r="E175" s="165" t="s">
        <v>199</v>
      </c>
      <c r="F175" s="166" t="s">
        <v>200</v>
      </c>
      <c r="G175" s="167" t="s">
        <v>152</v>
      </c>
      <c r="H175" s="168">
        <v>0.70099999999999996</v>
      </c>
      <c r="I175" s="169"/>
      <c r="J175" s="170">
        <f>ROUND(I175*H175,2)</f>
        <v>0</v>
      </c>
      <c r="K175" s="171"/>
      <c r="L175" s="172"/>
      <c r="M175" s="173" t="s">
        <v>1</v>
      </c>
      <c r="N175" s="174" t="s">
        <v>40</v>
      </c>
      <c r="P175" s="139">
        <f>O175*H175</f>
        <v>0</v>
      </c>
      <c r="Q175" s="139">
        <v>0.21</v>
      </c>
      <c r="R175" s="139">
        <f>Q175*H175</f>
        <v>0.14720999999999998</v>
      </c>
      <c r="S175" s="139">
        <v>0</v>
      </c>
      <c r="T175" s="140">
        <f>S175*H175</f>
        <v>0</v>
      </c>
      <c r="AR175" s="141" t="s">
        <v>175</v>
      </c>
      <c r="AT175" s="141" t="s">
        <v>185</v>
      </c>
      <c r="AU175" s="141" t="s">
        <v>84</v>
      </c>
      <c r="AY175" s="17" t="s">
        <v>129</v>
      </c>
      <c r="BE175" s="142">
        <f>IF(N175="základní",J175,0)</f>
        <v>0</v>
      </c>
      <c r="BF175" s="142">
        <f>IF(N175="snížená",J175,0)</f>
        <v>0</v>
      </c>
      <c r="BG175" s="142">
        <f>IF(N175="zákl. přenesená",J175,0)</f>
        <v>0</v>
      </c>
      <c r="BH175" s="142">
        <f>IF(N175="sníž. přenesená",J175,0)</f>
        <v>0</v>
      </c>
      <c r="BI175" s="142">
        <f>IF(N175="nulová",J175,0)</f>
        <v>0</v>
      </c>
      <c r="BJ175" s="17" t="s">
        <v>80</v>
      </c>
      <c r="BK175" s="142">
        <f>ROUND(I175*H175,2)</f>
        <v>0</v>
      </c>
      <c r="BL175" s="17" t="s">
        <v>135</v>
      </c>
      <c r="BM175" s="141" t="s">
        <v>201</v>
      </c>
    </row>
    <row r="176" spans="2:65" s="13" customFormat="1" ht="10.199999999999999">
      <c r="B176" s="150"/>
      <c r="D176" s="144" t="s">
        <v>137</v>
      </c>
      <c r="F176" s="152" t="s">
        <v>202</v>
      </c>
      <c r="H176" s="153">
        <v>0.70099999999999996</v>
      </c>
      <c r="I176" s="154"/>
      <c r="L176" s="150"/>
      <c r="M176" s="155"/>
      <c r="T176" s="156"/>
      <c r="AT176" s="151" t="s">
        <v>137</v>
      </c>
      <c r="AU176" s="151" t="s">
        <v>84</v>
      </c>
      <c r="AV176" s="13" t="s">
        <v>84</v>
      </c>
      <c r="AW176" s="13" t="s">
        <v>4</v>
      </c>
      <c r="AX176" s="13" t="s">
        <v>80</v>
      </c>
      <c r="AY176" s="151" t="s">
        <v>129</v>
      </c>
    </row>
    <row r="177" spans="2:65" s="1" customFormat="1" ht="16.5" customHeight="1">
      <c r="B177" s="32"/>
      <c r="C177" s="129" t="s">
        <v>203</v>
      </c>
      <c r="D177" s="129" t="s">
        <v>131</v>
      </c>
      <c r="E177" s="130" t="s">
        <v>204</v>
      </c>
      <c r="F177" s="131" t="s">
        <v>205</v>
      </c>
      <c r="G177" s="132" t="s">
        <v>134</v>
      </c>
      <c r="H177" s="133">
        <v>13.75</v>
      </c>
      <c r="I177" s="134"/>
      <c r="J177" s="135">
        <f>ROUND(I177*H177,2)</f>
        <v>0</v>
      </c>
      <c r="K177" s="136"/>
      <c r="L177" s="32"/>
      <c r="M177" s="137" t="s">
        <v>1</v>
      </c>
      <c r="N177" s="138" t="s">
        <v>40</v>
      </c>
      <c r="P177" s="139">
        <f>O177*H177</f>
        <v>0</v>
      </c>
      <c r="Q177" s="139">
        <v>0</v>
      </c>
      <c r="R177" s="139">
        <f>Q177*H177</f>
        <v>0</v>
      </c>
      <c r="S177" s="139">
        <v>0</v>
      </c>
      <c r="T177" s="140">
        <f>S177*H177</f>
        <v>0</v>
      </c>
      <c r="AR177" s="141" t="s">
        <v>135</v>
      </c>
      <c r="AT177" s="141" t="s">
        <v>131</v>
      </c>
      <c r="AU177" s="141" t="s">
        <v>84</v>
      </c>
      <c r="AY177" s="17" t="s">
        <v>129</v>
      </c>
      <c r="BE177" s="142">
        <f>IF(N177="základní",J177,0)</f>
        <v>0</v>
      </c>
      <c r="BF177" s="142">
        <f>IF(N177="snížená",J177,0)</f>
        <v>0</v>
      </c>
      <c r="BG177" s="142">
        <f>IF(N177="zákl. přenesená",J177,0)</f>
        <v>0</v>
      </c>
      <c r="BH177" s="142">
        <f>IF(N177="sníž. přenesená",J177,0)</f>
        <v>0</v>
      </c>
      <c r="BI177" s="142">
        <f>IF(N177="nulová",J177,0)</f>
        <v>0</v>
      </c>
      <c r="BJ177" s="17" t="s">
        <v>80</v>
      </c>
      <c r="BK177" s="142">
        <f>ROUND(I177*H177,2)</f>
        <v>0</v>
      </c>
      <c r="BL177" s="17" t="s">
        <v>135</v>
      </c>
      <c r="BM177" s="141" t="s">
        <v>206</v>
      </c>
    </row>
    <row r="178" spans="2:65" s="11" customFormat="1" ht="22.8" customHeight="1">
      <c r="B178" s="117"/>
      <c r="D178" s="118" t="s">
        <v>74</v>
      </c>
      <c r="E178" s="127" t="s">
        <v>84</v>
      </c>
      <c r="F178" s="127" t="s">
        <v>207</v>
      </c>
      <c r="I178" s="120"/>
      <c r="J178" s="128">
        <f>BK178</f>
        <v>0</v>
      </c>
      <c r="L178" s="117"/>
      <c r="M178" s="122"/>
      <c r="P178" s="123">
        <f>SUM(P179:P219)</f>
        <v>0</v>
      </c>
      <c r="R178" s="123">
        <f>SUM(R179:R219)</f>
        <v>100.26582170999998</v>
      </c>
      <c r="T178" s="124">
        <f>SUM(T179:T219)</f>
        <v>0</v>
      </c>
      <c r="AR178" s="118" t="s">
        <v>80</v>
      </c>
      <c r="AT178" s="125" t="s">
        <v>74</v>
      </c>
      <c r="AU178" s="125" t="s">
        <v>80</v>
      </c>
      <c r="AY178" s="118" t="s">
        <v>129</v>
      </c>
      <c r="BK178" s="126">
        <f>SUM(BK179:BK219)</f>
        <v>0</v>
      </c>
    </row>
    <row r="179" spans="2:65" s="1" customFormat="1" ht="16.5" customHeight="1">
      <c r="B179" s="32"/>
      <c r="C179" s="129" t="s">
        <v>208</v>
      </c>
      <c r="D179" s="129" t="s">
        <v>131</v>
      </c>
      <c r="E179" s="130" t="s">
        <v>209</v>
      </c>
      <c r="F179" s="131" t="s">
        <v>210</v>
      </c>
      <c r="G179" s="132" t="s">
        <v>152</v>
      </c>
      <c r="H179" s="133">
        <v>3.41</v>
      </c>
      <c r="I179" s="134"/>
      <c r="J179" s="135">
        <f>ROUND(I179*H179,2)</f>
        <v>0</v>
      </c>
      <c r="K179" s="136"/>
      <c r="L179" s="32"/>
      <c r="M179" s="137" t="s">
        <v>1</v>
      </c>
      <c r="N179" s="138" t="s">
        <v>40</v>
      </c>
      <c r="P179" s="139">
        <f>O179*H179</f>
        <v>0</v>
      </c>
      <c r="Q179" s="139">
        <v>2.3010199999999998</v>
      </c>
      <c r="R179" s="139">
        <f>Q179*H179</f>
        <v>7.8464782</v>
      </c>
      <c r="S179" s="139">
        <v>0</v>
      </c>
      <c r="T179" s="140">
        <f>S179*H179</f>
        <v>0</v>
      </c>
      <c r="AR179" s="141" t="s">
        <v>135</v>
      </c>
      <c r="AT179" s="141" t="s">
        <v>131</v>
      </c>
      <c r="AU179" s="141" t="s">
        <v>84</v>
      </c>
      <c r="AY179" s="17" t="s">
        <v>129</v>
      </c>
      <c r="BE179" s="142">
        <f>IF(N179="základní",J179,0)</f>
        <v>0</v>
      </c>
      <c r="BF179" s="142">
        <f>IF(N179="snížená",J179,0)</f>
        <v>0</v>
      </c>
      <c r="BG179" s="142">
        <f>IF(N179="zákl. přenesená",J179,0)</f>
        <v>0</v>
      </c>
      <c r="BH179" s="142">
        <f>IF(N179="sníž. přenesená",J179,0)</f>
        <v>0</v>
      </c>
      <c r="BI179" s="142">
        <f>IF(N179="nulová",J179,0)</f>
        <v>0</v>
      </c>
      <c r="BJ179" s="17" t="s">
        <v>80</v>
      </c>
      <c r="BK179" s="142">
        <f>ROUND(I179*H179,2)</f>
        <v>0</v>
      </c>
      <c r="BL179" s="17" t="s">
        <v>135</v>
      </c>
      <c r="BM179" s="141" t="s">
        <v>211</v>
      </c>
    </row>
    <row r="180" spans="2:65" s="12" customFormat="1" ht="10.199999999999999">
      <c r="B180" s="143"/>
      <c r="D180" s="144" t="s">
        <v>137</v>
      </c>
      <c r="E180" s="145" t="s">
        <v>1</v>
      </c>
      <c r="F180" s="146" t="s">
        <v>212</v>
      </c>
      <c r="H180" s="145" t="s">
        <v>1</v>
      </c>
      <c r="I180" s="147"/>
      <c r="L180" s="143"/>
      <c r="M180" s="148"/>
      <c r="T180" s="149"/>
      <c r="AT180" s="145" t="s">
        <v>137</v>
      </c>
      <c r="AU180" s="145" t="s">
        <v>84</v>
      </c>
      <c r="AV180" s="12" t="s">
        <v>80</v>
      </c>
      <c r="AW180" s="12" t="s">
        <v>32</v>
      </c>
      <c r="AX180" s="12" t="s">
        <v>75</v>
      </c>
      <c r="AY180" s="145" t="s">
        <v>129</v>
      </c>
    </row>
    <row r="181" spans="2:65" s="13" customFormat="1" ht="10.199999999999999">
      <c r="B181" s="150"/>
      <c r="D181" s="144" t="s">
        <v>137</v>
      </c>
      <c r="E181" s="151" t="s">
        <v>1</v>
      </c>
      <c r="F181" s="152" t="s">
        <v>213</v>
      </c>
      <c r="H181" s="153">
        <v>1.63</v>
      </c>
      <c r="I181" s="154"/>
      <c r="L181" s="150"/>
      <c r="M181" s="155"/>
      <c r="T181" s="156"/>
      <c r="AT181" s="151" t="s">
        <v>137</v>
      </c>
      <c r="AU181" s="151" t="s">
        <v>84</v>
      </c>
      <c r="AV181" s="13" t="s">
        <v>84</v>
      </c>
      <c r="AW181" s="13" t="s">
        <v>32</v>
      </c>
      <c r="AX181" s="13" t="s">
        <v>75</v>
      </c>
      <c r="AY181" s="151" t="s">
        <v>129</v>
      </c>
    </row>
    <row r="182" spans="2:65" s="13" customFormat="1" ht="10.199999999999999">
      <c r="B182" s="150"/>
      <c r="D182" s="144" t="s">
        <v>137</v>
      </c>
      <c r="E182" s="151" t="s">
        <v>1</v>
      </c>
      <c r="F182" s="152" t="s">
        <v>214</v>
      </c>
      <c r="H182" s="153">
        <v>5.6000000000000001E-2</v>
      </c>
      <c r="I182" s="154"/>
      <c r="L182" s="150"/>
      <c r="M182" s="155"/>
      <c r="T182" s="156"/>
      <c r="AT182" s="151" t="s">
        <v>137</v>
      </c>
      <c r="AU182" s="151" t="s">
        <v>84</v>
      </c>
      <c r="AV182" s="13" t="s">
        <v>84</v>
      </c>
      <c r="AW182" s="13" t="s">
        <v>32</v>
      </c>
      <c r="AX182" s="13" t="s">
        <v>75</v>
      </c>
      <c r="AY182" s="151" t="s">
        <v>129</v>
      </c>
    </row>
    <row r="183" spans="2:65" s="13" customFormat="1" ht="10.199999999999999">
      <c r="B183" s="150"/>
      <c r="D183" s="144" t="s">
        <v>137</v>
      </c>
      <c r="E183" s="151" t="s">
        <v>1</v>
      </c>
      <c r="F183" s="152" t="s">
        <v>215</v>
      </c>
      <c r="H183" s="153">
        <v>0.90800000000000003</v>
      </c>
      <c r="I183" s="154"/>
      <c r="L183" s="150"/>
      <c r="M183" s="155"/>
      <c r="T183" s="156"/>
      <c r="AT183" s="151" t="s">
        <v>137</v>
      </c>
      <c r="AU183" s="151" t="s">
        <v>84</v>
      </c>
      <c r="AV183" s="13" t="s">
        <v>84</v>
      </c>
      <c r="AW183" s="13" t="s">
        <v>32</v>
      </c>
      <c r="AX183" s="13" t="s">
        <v>75</v>
      </c>
      <c r="AY183" s="151" t="s">
        <v>129</v>
      </c>
    </row>
    <row r="184" spans="2:65" s="13" customFormat="1" ht="10.199999999999999">
      <c r="B184" s="150"/>
      <c r="D184" s="144" t="s">
        <v>137</v>
      </c>
      <c r="E184" s="151" t="s">
        <v>1</v>
      </c>
      <c r="F184" s="152" t="s">
        <v>216</v>
      </c>
      <c r="H184" s="153">
        <v>0.10299999999999999</v>
      </c>
      <c r="I184" s="154"/>
      <c r="L184" s="150"/>
      <c r="M184" s="155"/>
      <c r="T184" s="156"/>
      <c r="AT184" s="151" t="s">
        <v>137</v>
      </c>
      <c r="AU184" s="151" t="s">
        <v>84</v>
      </c>
      <c r="AV184" s="13" t="s">
        <v>84</v>
      </c>
      <c r="AW184" s="13" t="s">
        <v>32</v>
      </c>
      <c r="AX184" s="13" t="s">
        <v>75</v>
      </c>
      <c r="AY184" s="151" t="s">
        <v>129</v>
      </c>
    </row>
    <row r="185" spans="2:65" s="12" customFormat="1" ht="10.199999999999999">
      <c r="B185" s="143"/>
      <c r="D185" s="144" t="s">
        <v>137</v>
      </c>
      <c r="E185" s="145" t="s">
        <v>1</v>
      </c>
      <c r="F185" s="146" t="s">
        <v>217</v>
      </c>
      <c r="H185" s="145" t="s">
        <v>1</v>
      </c>
      <c r="I185" s="147"/>
      <c r="L185" s="143"/>
      <c r="M185" s="148"/>
      <c r="T185" s="149"/>
      <c r="AT185" s="145" t="s">
        <v>137</v>
      </c>
      <c r="AU185" s="145" t="s">
        <v>84</v>
      </c>
      <c r="AV185" s="12" t="s">
        <v>80</v>
      </c>
      <c r="AW185" s="12" t="s">
        <v>32</v>
      </c>
      <c r="AX185" s="12" t="s">
        <v>75</v>
      </c>
      <c r="AY185" s="145" t="s">
        <v>129</v>
      </c>
    </row>
    <row r="186" spans="2:65" s="13" customFormat="1" ht="10.199999999999999">
      <c r="B186" s="150"/>
      <c r="D186" s="144" t="s">
        <v>137</v>
      </c>
      <c r="E186" s="151" t="s">
        <v>1</v>
      </c>
      <c r="F186" s="152" t="s">
        <v>218</v>
      </c>
      <c r="H186" s="153">
        <v>0.40300000000000002</v>
      </c>
      <c r="I186" s="154"/>
      <c r="L186" s="150"/>
      <c r="M186" s="155"/>
      <c r="T186" s="156"/>
      <c r="AT186" s="151" t="s">
        <v>137</v>
      </c>
      <c r="AU186" s="151" t="s">
        <v>84</v>
      </c>
      <c r="AV186" s="13" t="s">
        <v>84</v>
      </c>
      <c r="AW186" s="13" t="s">
        <v>32</v>
      </c>
      <c r="AX186" s="13" t="s">
        <v>75</v>
      </c>
      <c r="AY186" s="151" t="s">
        <v>129</v>
      </c>
    </row>
    <row r="187" spans="2:65" s="15" customFormat="1" ht="10.199999999999999">
      <c r="B187" s="175"/>
      <c r="D187" s="144" t="s">
        <v>137</v>
      </c>
      <c r="E187" s="176" t="s">
        <v>1</v>
      </c>
      <c r="F187" s="177" t="s">
        <v>219</v>
      </c>
      <c r="H187" s="178">
        <v>3.1</v>
      </c>
      <c r="I187" s="179"/>
      <c r="L187" s="175"/>
      <c r="M187" s="180"/>
      <c r="T187" s="181"/>
      <c r="AT187" s="176" t="s">
        <v>137</v>
      </c>
      <c r="AU187" s="176" t="s">
        <v>84</v>
      </c>
      <c r="AV187" s="15" t="s">
        <v>143</v>
      </c>
      <c r="AW187" s="15" t="s">
        <v>32</v>
      </c>
      <c r="AX187" s="15" t="s">
        <v>75</v>
      </c>
      <c r="AY187" s="176" t="s">
        <v>129</v>
      </c>
    </row>
    <row r="188" spans="2:65" s="12" customFormat="1" ht="10.199999999999999">
      <c r="B188" s="143"/>
      <c r="D188" s="144" t="s">
        <v>137</v>
      </c>
      <c r="E188" s="145" t="s">
        <v>1</v>
      </c>
      <c r="F188" s="146" t="s">
        <v>220</v>
      </c>
      <c r="H188" s="145" t="s">
        <v>1</v>
      </c>
      <c r="I188" s="147"/>
      <c r="L188" s="143"/>
      <c r="M188" s="148"/>
      <c r="T188" s="149"/>
      <c r="AT188" s="145" t="s">
        <v>137</v>
      </c>
      <c r="AU188" s="145" t="s">
        <v>84</v>
      </c>
      <c r="AV188" s="12" t="s">
        <v>80</v>
      </c>
      <c r="AW188" s="12" t="s">
        <v>32</v>
      </c>
      <c r="AX188" s="12" t="s">
        <v>75</v>
      </c>
      <c r="AY188" s="145" t="s">
        <v>129</v>
      </c>
    </row>
    <row r="189" spans="2:65" s="13" customFormat="1" ht="10.199999999999999">
      <c r="B189" s="150"/>
      <c r="D189" s="144" t="s">
        <v>137</v>
      </c>
      <c r="E189" s="151" t="s">
        <v>1</v>
      </c>
      <c r="F189" s="152" t="s">
        <v>221</v>
      </c>
      <c r="H189" s="153">
        <v>3.41</v>
      </c>
      <c r="I189" s="154"/>
      <c r="L189" s="150"/>
      <c r="M189" s="155"/>
      <c r="T189" s="156"/>
      <c r="AT189" s="151" t="s">
        <v>137</v>
      </c>
      <c r="AU189" s="151" t="s">
        <v>84</v>
      </c>
      <c r="AV189" s="13" t="s">
        <v>84</v>
      </c>
      <c r="AW189" s="13" t="s">
        <v>32</v>
      </c>
      <c r="AX189" s="13" t="s">
        <v>80</v>
      </c>
      <c r="AY189" s="151" t="s">
        <v>129</v>
      </c>
    </row>
    <row r="190" spans="2:65" s="1" customFormat="1" ht="24.15" customHeight="1">
      <c r="B190" s="32"/>
      <c r="C190" s="129" t="s">
        <v>222</v>
      </c>
      <c r="D190" s="129" t="s">
        <v>131</v>
      </c>
      <c r="E190" s="130" t="s">
        <v>223</v>
      </c>
      <c r="F190" s="131" t="s">
        <v>224</v>
      </c>
      <c r="G190" s="132" t="s">
        <v>152</v>
      </c>
      <c r="H190" s="133">
        <v>26.698</v>
      </c>
      <c r="I190" s="134"/>
      <c r="J190" s="135">
        <f>ROUND(I190*H190,2)</f>
        <v>0</v>
      </c>
      <c r="K190" s="136"/>
      <c r="L190" s="32"/>
      <c r="M190" s="137" t="s">
        <v>1</v>
      </c>
      <c r="N190" s="138" t="s">
        <v>40</v>
      </c>
      <c r="P190" s="139">
        <f>O190*H190</f>
        <v>0</v>
      </c>
      <c r="Q190" s="139">
        <v>2.5018699999999998</v>
      </c>
      <c r="R190" s="139">
        <f>Q190*H190</f>
        <v>66.794925259999999</v>
      </c>
      <c r="S190" s="139">
        <v>0</v>
      </c>
      <c r="T190" s="140">
        <f>S190*H190</f>
        <v>0</v>
      </c>
      <c r="AR190" s="141" t="s">
        <v>135</v>
      </c>
      <c r="AT190" s="141" t="s">
        <v>131</v>
      </c>
      <c r="AU190" s="141" t="s">
        <v>84</v>
      </c>
      <c r="AY190" s="17" t="s">
        <v>129</v>
      </c>
      <c r="BE190" s="142">
        <f>IF(N190="základní",J190,0)</f>
        <v>0</v>
      </c>
      <c r="BF190" s="142">
        <f>IF(N190="snížená",J190,0)</f>
        <v>0</v>
      </c>
      <c r="BG190" s="142">
        <f>IF(N190="zákl. přenesená",J190,0)</f>
        <v>0</v>
      </c>
      <c r="BH190" s="142">
        <f>IF(N190="sníž. přenesená",J190,0)</f>
        <v>0</v>
      </c>
      <c r="BI190" s="142">
        <f>IF(N190="nulová",J190,0)</f>
        <v>0</v>
      </c>
      <c r="BJ190" s="17" t="s">
        <v>80</v>
      </c>
      <c r="BK190" s="142">
        <f>ROUND(I190*H190,2)</f>
        <v>0</v>
      </c>
      <c r="BL190" s="17" t="s">
        <v>135</v>
      </c>
      <c r="BM190" s="141" t="s">
        <v>225</v>
      </c>
    </row>
    <row r="191" spans="2:65" s="12" customFormat="1" ht="10.199999999999999">
      <c r="B191" s="143"/>
      <c r="D191" s="144" t="s">
        <v>137</v>
      </c>
      <c r="E191" s="145" t="s">
        <v>1</v>
      </c>
      <c r="F191" s="146" t="s">
        <v>154</v>
      </c>
      <c r="H191" s="145" t="s">
        <v>1</v>
      </c>
      <c r="I191" s="147"/>
      <c r="L191" s="143"/>
      <c r="M191" s="148"/>
      <c r="T191" s="149"/>
      <c r="AT191" s="145" t="s">
        <v>137</v>
      </c>
      <c r="AU191" s="145" t="s">
        <v>84</v>
      </c>
      <c r="AV191" s="12" t="s">
        <v>80</v>
      </c>
      <c r="AW191" s="12" t="s">
        <v>32</v>
      </c>
      <c r="AX191" s="12" t="s">
        <v>75</v>
      </c>
      <c r="AY191" s="145" t="s">
        <v>129</v>
      </c>
    </row>
    <row r="192" spans="2:65" s="13" customFormat="1" ht="10.199999999999999">
      <c r="B192" s="150"/>
      <c r="D192" s="144" t="s">
        <v>137</v>
      </c>
      <c r="E192" s="151" t="s">
        <v>1</v>
      </c>
      <c r="F192" s="152" t="s">
        <v>226</v>
      </c>
      <c r="H192" s="153">
        <v>14.667</v>
      </c>
      <c r="I192" s="154"/>
      <c r="L192" s="150"/>
      <c r="M192" s="155"/>
      <c r="T192" s="156"/>
      <c r="AT192" s="151" t="s">
        <v>137</v>
      </c>
      <c r="AU192" s="151" t="s">
        <v>84</v>
      </c>
      <c r="AV192" s="13" t="s">
        <v>84</v>
      </c>
      <c r="AW192" s="13" t="s">
        <v>32</v>
      </c>
      <c r="AX192" s="13" t="s">
        <v>75</v>
      </c>
      <c r="AY192" s="151" t="s">
        <v>129</v>
      </c>
    </row>
    <row r="193" spans="2:65" s="13" customFormat="1" ht="10.199999999999999">
      <c r="B193" s="150"/>
      <c r="D193" s="144" t="s">
        <v>137</v>
      </c>
      <c r="E193" s="151" t="s">
        <v>1</v>
      </c>
      <c r="F193" s="152" t="s">
        <v>227</v>
      </c>
      <c r="H193" s="153">
        <v>0.50600000000000001</v>
      </c>
      <c r="I193" s="154"/>
      <c r="L193" s="150"/>
      <c r="M193" s="155"/>
      <c r="T193" s="156"/>
      <c r="AT193" s="151" t="s">
        <v>137</v>
      </c>
      <c r="AU193" s="151" t="s">
        <v>84</v>
      </c>
      <c r="AV193" s="13" t="s">
        <v>84</v>
      </c>
      <c r="AW193" s="13" t="s">
        <v>32</v>
      </c>
      <c r="AX193" s="13" t="s">
        <v>75</v>
      </c>
      <c r="AY193" s="151" t="s">
        <v>129</v>
      </c>
    </row>
    <row r="194" spans="2:65" s="13" customFormat="1" ht="10.199999999999999">
      <c r="B194" s="150"/>
      <c r="D194" s="144" t="s">
        <v>137</v>
      </c>
      <c r="E194" s="151" t="s">
        <v>1</v>
      </c>
      <c r="F194" s="152" t="s">
        <v>228</v>
      </c>
      <c r="H194" s="153">
        <v>8.1750000000000007</v>
      </c>
      <c r="I194" s="154"/>
      <c r="L194" s="150"/>
      <c r="M194" s="155"/>
      <c r="T194" s="156"/>
      <c r="AT194" s="151" t="s">
        <v>137</v>
      </c>
      <c r="AU194" s="151" t="s">
        <v>84</v>
      </c>
      <c r="AV194" s="13" t="s">
        <v>84</v>
      </c>
      <c r="AW194" s="13" t="s">
        <v>32</v>
      </c>
      <c r="AX194" s="13" t="s">
        <v>75</v>
      </c>
      <c r="AY194" s="151" t="s">
        <v>129</v>
      </c>
    </row>
    <row r="195" spans="2:65" s="13" customFormat="1" ht="10.199999999999999">
      <c r="B195" s="150"/>
      <c r="D195" s="144" t="s">
        <v>137</v>
      </c>
      <c r="E195" s="151" t="s">
        <v>1</v>
      </c>
      <c r="F195" s="152" t="s">
        <v>229</v>
      </c>
      <c r="H195" s="153">
        <v>0.92300000000000004</v>
      </c>
      <c r="I195" s="154"/>
      <c r="L195" s="150"/>
      <c r="M195" s="155"/>
      <c r="T195" s="156"/>
      <c r="AT195" s="151" t="s">
        <v>137</v>
      </c>
      <c r="AU195" s="151" t="s">
        <v>84</v>
      </c>
      <c r="AV195" s="13" t="s">
        <v>84</v>
      </c>
      <c r="AW195" s="13" t="s">
        <v>32</v>
      </c>
      <c r="AX195" s="13" t="s">
        <v>75</v>
      </c>
      <c r="AY195" s="151" t="s">
        <v>129</v>
      </c>
    </row>
    <row r="196" spans="2:65" s="15" customFormat="1" ht="10.199999999999999">
      <c r="B196" s="175"/>
      <c r="D196" s="144" t="s">
        <v>137</v>
      </c>
      <c r="E196" s="176" t="s">
        <v>1</v>
      </c>
      <c r="F196" s="177" t="s">
        <v>219</v>
      </c>
      <c r="H196" s="178">
        <v>24.271000000000001</v>
      </c>
      <c r="I196" s="179"/>
      <c r="L196" s="175"/>
      <c r="M196" s="180"/>
      <c r="T196" s="181"/>
      <c r="AT196" s="176" t="s">
        <v>137</v>
      </c>
      <c r="AU196" s="176" t="s">
        <v>84</v>
      </c>
      <c r="AV196" s="15" t="s">
        <v>143</v>
      </c>
      <c r="AW196" s="15" t="s">
        <v>32</v>
      </c>
      <c r="AX196" s="15" t="s">
        <v>75</v>
      </c>
      <c r="AY196" s="176" t="s">
        <v>129</v>
      </c>
    </row>
    <row r="197" spans="2:65" s="12" customFormat="1" ht="10.199999999999999">
      <c r="B197" s="143"/>
      <c r="D197" s="144" t="s">
        <v>137</v>
      </c>
      <c r="E197" s="145" t="s">
        <v>1</v>
      </c>
      <c r="F197" s="146" t="s">
        <v>220</v>
      </c>
      <c r="H197" s="145" t="s">
        <v>1</v>
      </c>
      <c r="I197" s="147"/>
      <c r="L197" s="143"/>
      <c r="M197" s="148"/>
      <c r="T197" s="149"/>
      <c r="AT197" s="145" t="s">
        <v>137</v>
      </c>
      <c r="AU197" s="145" t="s">
        <v>84</v>
      </c>
      <c r="AV197" s="12" t="s">
        <v>80</v>
      </c>
      <c r="AW197" s="12" t="s">
        <v>32</v>
      </c>
      <c r="AX197" s="12" t="s">
        <v>75</v>
      </c>
      <c r="AY197" s="145" t="s">
        <v>129</v>
      </c>
    </row>
    <row r="198" spans="2:65" s="13" customFormat="1" ht="10.199999999999999">
      <c r="B198" s="150"/>
      <c r="D198" s="144" t="s">
        <v>137</v>
      </c>
      <c r="E198" s="151" t="s">
        <v>1</v>
      </c>
      <c r="F198" s="152" t="s">
        <v>230</v>
      </c>
      <c r="H198" s="153">
        <v>26.698</v>
      </c>
      <c r="I198" s="154"/>
      <c r="L198" s="150"/>
      <c r="M198" s="155"/>
      <c r="T198" s="156"/>
      <c r="AT198" s="151" t="s">
        <v>137</v>
      </c>
      <c r="AU198" s="151" t="s">
        <v>84</v>
      </c>
      <c r="AV198" s="13" t="s">
        <v>84</v>
      </c>
      <c r="AW198" s="13" t="s">
        <v>32</v>
      </c>
      <c r="AX198" s="13" t="s">
        <v>80</v>
      </c>
      <c r="AY198" s="151" t="s">
        <v>129</v>
      </c>
    </row>
    <row r="199" spans="2:65" s="1" customFormat="1" ht="21.75" customHeight="1">
      <c r="B199" s="32"/>
      <c r="C199" s="129" t="s">
        <v>231</v>
      </c>
      <c r="D199" s="129" t="s">
        <v>131</v>
      </c>
      <c r="E199" s="130" t="s">
        <v>232</v>
      </c>
      <c r="F199" s="131" t="s">
        <v>233</v>
      </c>
      <c r="G199" s="132" t="s">
        <v>172</v>
      </c>
      <c r="H199" s="133">
        <v>0.66700000000000004</v>
      </c>
      <c r="I199" s="134"/>
      <c r="J199" s="135">
        <f>ROUND(I199*H199,2)</f>
        <v>0</v>
      </c>
      <c r="K199" s="136"/>
      <c r="L199" s="32"/>
      <c r="M199" s="137" t="s">
        <v>1</v>
      </c>
      <c r="N199" s="138" t="s">
        <v>40</v>
      </c>
      <c r="P199" s="139">
        <f>O199*H199</f>
        <v>0</v>
      </c>
      <c r="Q199" s="139">
        <v>1.0606199999999999</v>
      </c>
      <c r="R199" s="139">
        <f>Q199*H199</f>
        <v>0.70743353999999992</v>
      </c>
      <c r="S199" s="139">
        <v>0</v>
      </c>
      <c r="T199" s="140">
        <f>S199*H199</f>
        <v>0</v>
      </c>
      <c r="AR199" s="141" t="s">
        <v>135</v>
      </c>
      <c r="AT199" s="141" t="s">
        <v>131</v>
      </c>
      <c r="AU199" s="141" t="s">
        <v>84</v>
      </c>
      <c r="AY199" s="17" t="s">
        <v>129</v>
      </c>
      <c r="BE199" s="142">
        <f>IF(N199="základní",J199,0)</f>
        <v>0</v>
      </c>
      <c r="BF199" s="142">
        <f>IF(N199="snížená",J199,0)</f>
        <v>0</v>
      </c>
      <c r="BG199" s="142">
        <f>IF(N199="zákl. přenesená",J199,0)</f>
        <v>0</v>
      </c>
      <c r="BH199" s="142">
        <f>IF(N199="sníž. přenesená",J199,0)</f>
        <v>0</v>
      </c>
      <c r="BI199" s="142">
        <f>IF(N199="nulová",J199,0)</f>
        <v>0</v>
      </c>
      <c r="BJ199" s="17" t="s">
        <v>80</v>
      </c>
      <c r="BK199" s="142">
        <f>ROUND(I199*H199,2)</f>
        <v>0</v>
      </c>
      <c r="BL199" s="17" t="s">
        <v>135</v>
      </c>
      <c r="BM199" s="141" t="s">
        <v>234</v>
      </c>
    </row>
    <row r="200" spans="2:65" s="12" customFormat="1" ht="10.199999999999999">
      <c r="B200" s="143"/>
      <c r="D200" s="144" t="s">
        <v>137</v>
      </c>
      <c r="E200" s="145" t="s">
        <v>1</v>
      </c>
      <c r="F200" s="146" t="s">
        <v>235</v>
      </c>
      <c r="H200" s="145" t="s">
        <v>1</v>
      </c>
      <c r="I200" s="147"/>
      <c r="L200" s="143"/>
      <c r="M200" s="148"/>
      <c r="T200" s="149"/>
      <c r="AT200" s="145" t="s">
        <v>137</v>
      </c>
      <c r="AU200" s="145" t="s">
        <v>84</v>
      </c>
      <c r="AV200" s="12" t="s">
        <v>80</v>
      </c>
      <c r="AW200" s="12" t="s">
        <v>32</v>
      </c>
      <c r="AX200" s="12" t="s">
        <v>75</v>
      </c>
      <c r="AY200" s="145" t="s">
        <v>129</v>
      </c>
    </row>
    <row r="201" spans="2:65" s="13" customFormat="1" ht="10.199999999999999">
      <c r="B201" s="150"/>
      <c r="D201" s="144" t="s">
        <v>137</v>
      </c>
      <c r="E201" s="151" t="s">
        <v>1</v>
      </c>
      <c r="F201" s="152" t="s">
        <v>236</v>
      </c>
      <c r="H201" s="153">
        <v>0.66700000000000004</v>
      </c>
      <c r="I201" s="154"/>
      <c r="L201" s="150"/>
      <c r="M201" s="155"/>
      <c r="T201" s="156"/>
      <c r="AT201" s="151" t="s">
        <v>137</v>
      </c>
      <c r="AU201" s="151" t="s">
        <v>84</v>
      </c>
      <c r="AV201" s="13" t="s">
        <v>84</v>
      </c>
      <c r="AW201" s="13" t="s">
        <v>32</v>
      </c>
      <c r="AX201" s="13" t="s">
        <v>75</v>
      </c>
      <c r="AY201" s="151" t="s">
        <v>129</v>
      </c>
    </row>
    <row r="202" spans="2:65" s="14" customFormat="1" ht="10.199999999999999">
      <c r="B202" s="157"/>
      <c r="D202" s="144" t="s">
        <v>137</v>
      </c>
      <c r="E202" s="158" t="s">
        <v>1</v>
      </c>
      <c r="F202" s="159" t="s">
        <v>149</v>
      </c>
      <c r="H202" s="160">
        <v>0.66700000000000004</v>
      </c>
      <c r="I202" s="161"/>
      <c r="L202" s="157"/>
      <c r="M202" s="162"/>
      <c r="T202" s="163"/>
      <c r="AT202" s="158" t="s">
        <v>137</v>
      </c>
      <c r="AU202" s="158" t="s">
        <v>84</v>
      </c>
      <c r="AV202" s="14" t="s">
        <v>135</v>
      </c>
      <c r="AW202" s="14" t="s">
        <v>32</v>
      </c>
      <c r="AX202" s="14" t="s">
        <v>80</v>
      </c>
      <c r="AY202" s="158" t="s">
        <v>129</v>
      </c>
    </row>
    <row r="203" spans="2:65" s="1" customFormat="1" ht="33" customHeight="1">
      <c r="B203" s="32"/>
      <c r="C203" s="129" t="s">
        <v>237</v>
      </c>
      <c r="D203" s="129" t="s">
        <v>131</v>
      </c>
      <c r="E203" s="130" t="s">
        <v>238</v>
      </c>
      <c r="F203" s="131" t="s">
        <v>239</v>
      </c>
      <c r="G203" s="132" t="s">
        <v>134</v>
      </c>
      <c r="H203" s="133">
        <v>9.4710000000000001</v>
      </c>
      <c r="I203" s="134"/>
      <c r="J203" s="135">
        <f>ROUND(I203*H203,2)</f>
        <v>0</v>
      </c>
      <c r="K203" s="136"/>
      <c r="L203" s="32"/>
      <c r="M203" s="137" t="s">
        <v>1</v>
      </c>
      <c r="N203" s="138" t="s">
        <v>40</v>
      </c>
      <c r="P203" s="139">
        <f>O203*H203</f>
        <v>0</v>
      </c>
      <c r="Q203" s="139">
        <v>0.49689</v>
      </c>
      <c r="R203" s="139">
        <f>Q203*H203</f>
        <v>4.7060451900000002</v>
      </c>
      <c r="S203" s="139">
        <v>0</v>
      </c>
      <c r="T203" s="140">
        <f>S203*H203</f>
        <v>0</v>
      </c>
      <c r="AR203" s="141" t="s">
        <v>135</v>
      </c>
      <c r="AT203" s="141" t="s">
        <v>131</v>
      </c>
      <c r="AU203" s="141" t="s">
        <v>84</v>
      </c>
      <c r="AY203" s="17" t="s">
        <v>129</v>
      </c>
      <c r="BE203" s="142">
        <f>IF(N203="základní",J203,0)</f>
        <v>0</v>
      </c>
      <c r="BF203" s="142">
        <f>IF(N203="snížená",J203,0)</f>
        <v>0</v>
      </c>
      <c r="BG203" s="142">
        <f>IF(N203="zákl. přenesená",J203,0)</f>
        <v>0</v>
      </c>
      <c r="BH203" s="142">
        <f>IF(N203="sníž. přenesená",J203,0)</f>
        <v>0</v>
      </c>
      <c r="BI203" s="142">
        <f>IF(N203="nulová",J203,0)</f>
        <v>0</v>
      </c>
      <c r="BJ203" s="17" t="s">
        <v>80</v>
      </c>
      <c r="BK203" s="142">
        <f>ROUND(I203*H203,2)</f>
        <v>0</v>
      </c>
      <c r="BL203" s="17" t="s">
        <v>135</v>
      </c>
      <c r="BM203" s="141" t="s">
        <v>240</v>
      </c>
    </row>
    <row r="204" spans="2:65" s="13" customFormat="1" ht="10.199999999999999">
      <c r="B204" s="150"/>
      <c r="D204" s="144" t="s">
        <v>137</v>
      </c>
      <c r="E204" s="151" t="s">
        <v>1</v>
      </c>
      <c r="F204" s="152" t="s">
        <v>241</v>
      </c>
      <c r="H204" s="153">
        <v>3.4409999999999998</v>
      </c>
      <c r="I204" s="154"/>
      <c r="L204" s="150"/>
      <c r="M204" s="155"/>
      <c r="T204" s="156"/>
      <c r="AT204" s="151" t="s">
        <v>137</v>
      </c>
      <c r="AU204" s="151" t="s">
        <v>84</v>
      </c>
      <c r="AV204" s="13" t="s">
        <v>84</v>
      </c>
      <c r="AW204" s="13" t="s">
        <v>32</v>
      </c>
      <c r="AX204" s="13" t="s">
        <v>75</v>
      </c>
      <c r="AY204" s="151" t="s">
        <v>129</v>
      </c>
    </row>
    <row r="205" spans="2:65" s="13" customFormat="1" ht="10.199999999999999">
      <c r="B205" s="150"/>
      <c r="D205" s="144" t="s">
        <v>137</v>
      </c>
      <c r="E205" s="151" t="s">
        <v>1</v>
      </c>
      <c r="F205" s="152" t="s">
        <v>242</v>
      </c>
      <c r="H205" s="153">
        <v>6.03</v>
      </c>
      <c r="I205" s="154"/>
      <c r="L205" s="150"/>
      <c r="M205" s="155"/>
      <c r="T205" s="156"/>
      <c r="AT205" s="151" t="s">
        <v>137</v>
      </c>
      <c r="AU205" s="151" t="s">
        <v>84</v>
      </c>
      <c r="AV205" s="13" t="s">
        <v>84</v>
      </c>
      <c r="AW205" s="13" t="s">
        <v>32</v>
      </c>
      <c r="AX205" s="13" t="s">
        <v>75</v>
      </c>
      <c r="AY205" s="151" t="s">
        <v>129</v>
      </c>
    </row>
    <row r="206" spans="2:65" s="14" customFormat="1" ht="10.199999999999999">
      <c r="B206" s="157"/>
      <c r="D206" s="144" t="s">
        <v>137</v>
      </c>
      <c r="E206" s="158" t="s">
        <v>1</v>
      </c>
      <c r="F206" s="159" t="s">
        <v>149</v>
      </c>
      <c r="H206" s="160">
        <v>9.4710000000000001</v>
      </c>
      <c r="I206" s="161"/>
      <c r="L206" s="157"/>
      <c r="M206" s="162"/>
      <c r="T206" s="163"/>
      <c r="AT206" s="158" t="s">
        <v>137</v>
      </c>
      <c r="AU206" s="158" t="s">
        <v>84</v>
      </c>
      <c r="AV206" s="14" t="s">
        <v>135</v>
      </c>
      <c r="AW206" s="14" t="s">
        <v>32</v>
      </c>
      <c r="AX206" s="14" t="s">
        <v>80</v>
      </c>
      <c r="AY206" s="158" t="s">
        <v>129</v>
      </c>
    </row>
    <row r="207" spans="2:65" s="1" customFormat="1" ht="33" customHeight="1">
      <c r="B207" s="32"/>
      <c r="C207" s="129" t="s">
        <v>243</v>
      </c>
      <c r="D207" s="129" t="s">
        <v>131</v>
      </c>
      <c r="E207" s="130" t="s">
        <v>244</v>
      </c>
      <c r="F207" s="131" t="s">
        <v>245</v>
      </c>
      <c r="G207" s="132" t="s">
        <v>134</v>
      </c>
      <c r="H207" s="133">
        <v>26.538</v>
      </c>
      <c r="I207" s="134"/>
      <c r="J207" s="135">
        <f>ROUND(I207*H207,2)</f>
        <v>0</v>
      </c>
      <c r="K207" s="136"/>
      <c r="L207" s="32"/>
      <c r="M207" s="137" t="s">
        <v>1</v>
      </c>
      <c r="N207" s="138" t="s">
        <v>40</v>
      </c>
      <c r="P207" s="139">
        <f>O207*H207</f>
        <v>0</v>
      </c>
      <c r="Q207" s="139">
        <v>0.73404000000000003</v>
      </c>
      <c r="R207" s="139">
        <f>Q207*H207</f>
        <v>19.479953520000002</v>
      </c>
      <c r="S207" s="139">
        <v>0</v>
      </c>
      <c r="T207" s="140">
        <f>S207*H207</f>
        <v>0</v>
      </c>
      <c r="AR207" s="141" t="s">
        <v>135</v>
      </c>
      <c r="AT207" s="141" t="s">
        <v>131</v>
      </c>
      <c r="AU207" s="141" t="s">
        <v>84</v>
      </c>
      <c r="AY207" s="17" t="s">
        <v>129</v>
      </c>
      <c r="BE207" s="142">
        <f>IF(N207="základní",J207,0)</f>
        <v>0</v>
      </c>
      <c r="BF207" s="142">
        <f>IF(N207="snížená",J207,0)</f>
        <v>0</v>
      </c>
      <c r="BG207" s="142">
        <f>IF(N207="zákl. přenesená",J207,0)</f>
        <v>0</v>
      </c>
      <c r="BH207" s="142">
        <f>IF(N207="sníž. přenesená",J207,0)</f>
        <v>0</v>
      </c>
      <c r="BI207" s="142">
        <f>IF(N207="nulová",J207,0)</f>
        <v>0</v>
      </c>
      <c r="BJ207" s="17" t="s">
        <v>80</v>
      </c>
      <c r="BK207" s="142">
        <f>ROUND(I207*H207,2)</f>
        <v>0</v>
      </c>
      <c r="BL207" s="17" t="s">
        <v>135</v>
      </c>
      <c r="BM207" s="141" t="s">
        <v>246</v>
      </c>
    </row>
    <row r="208" spans="2:65" s="13" customFormat="1" ht="10.199999999999999">
      <c r="B208" s="150"/>
      <c r="D208" s="144" t="s">
        <v>137</v>
      </c>
      <c r="E208" s="151" t="s">
        <v>1</v>
      </c>
      <c r="F208" s="152" t="s">
        <v>247</v>
      </c>
      <c r="H208" s="153">
        <v>7.718</v>
      </c>
      <c r="I208" s="154"/>
      <c r="L208" s="150"/>
      <c r="M208" s="155"/>
      <c r="T208" s="156"/>
      <c r="AT208" s="151" t="s">
        <v>137</v>
      </c>
      <c r="AU208" s="151" t="s">
        <v>84</v>
      </c>
      <c r="AV208" s="13" t="s">
        <v>84</v>
      </c>
      <c r="AW208" s="13" t="s">
        <v>32</v>
      </c>
      <c r="AX208" s="13" t="s">
        <v>75</v>
      </c>
      <c r="AY208" s="151" t="s">
        <v>129</v>
      </c>
    </row>
    <row r="209" spans="2:65" s="13" customFormat="1" ht="10.199999999999999">
      <c r="B209" s="150"/>
      <c r="D209" s="144" t="s">
        <v>137</v>
      </c>
      <c r="E209" s="151" t="s">
        <v>1</v>
      </c>
      <c r="F209" s="152" t="s">
        <v>248</v>
      </c>
      <c r="H209" s="153">
        <v>1.554</v>
      </c>
      <c r="I209" s="154"/>
      <c r="L209" s="150"/>
      <c r="M209" s="155"/>
      <c r="T209" s="156"/>
      <c r="AT209" s="151" t="s">
        <v>137</v>
      </c>
      <c r="AU209" s="151" t="s">
        <v>84</v>
      </c>
      <c r="AV209" s="13" t="s">
        <v>84</v>
      </c>
      <c r="AW209" s="13" t="s">
        <v>32</v>
      </c>
      <c r="AX209" s="13" t="s">
        <v>75</v>
      </c>
      <c r="AY209" s="151" t="s">
        <v>129</v>
      </c>
    </row>
    <row r="210" spans="2:65" s="13" customFormat="1" ht="10.199999999999999">
      <c r="B210" s="150"/>
      <c r="D210" s="144" t="s">
        <v>137</v>
      </c>
      <c r="E210" s="151" t="s">
        <v>1</v>
      </c>
      <c r="F210" s="152" t="s">
        <v>249</v>
      </c>
      <c r="H210" s="153">
        <v>6.2560000000000002</v>
      </c>
      <c r="I210" s="154"/>
      <c r="L210" s="150"/>
      <c r="M210" s="155"/>
      <c r="T210" s="156"/>
      <c r="AT210" s="151" t="s">
        <v>137</v>
      </c>
      <c r="AU210" s="151" t="s">
        <v>84</v>
      </c>
      <c r="AV210" s="13" t="s">
        <v>84</v>
      </c>
      <c r="AW210" s="13" t="s">
        <v>32</v>
      </c>
      <c r="AX210" s="13" t="s">
        <v>75</v>
      </c>
      <c r="AY210" s="151" t="s">
        <v>129</v>
      </c>
    </row>
    <row r="211" spans="2:65" s="13" customFormat="1" ht="10.199999999999999">
      <c r="B211" s="150"/>
      <c r="D211" s="144" t="s">
        <v>137</v>
      </c>
      <c r="E211" s="151" t="s">
        <v>1</v>
      </c>
      <c r="F211" s="152" t="s">
        <v>250</v>
      </c>
      <c r="H211" s="153">
        <v>14.25</v>
      </c>
      <c r="I211" s="154"/>
      <c r="L211" s="150"/>
      <c r="M211" s="155"/>
      <c r="T211" s="156"/>
      <c r="AT211" s="151" t="s">
        <v>137</v>
      </c>
      <c r="AU211" s="151" t="s">
        <v>84</v>
      </c>
      <c r="AV211" s="13" t="s">
        <v>84</v>
      </c>
      <c r="AW211" s="13" t="s">
        <v>32</v>
      </c>
      <c r="AX211" s="13" t="s">
        <v>75</v>
      </c>
      <c r="AY211" s="151" t="s">
        <v>129</v>
      </c>
    </row>
    <row r="212" spans="2:65" s="12" customFormat="1" ht="10.199999999999999">
      <c r="B212" s="143"/>
      <c r="D212" s="144" t="s">
        <v>137</v>
      </c>
      <c r="E212" s="145" t="s">
        <v>1</v>
      </c>
      <c r="F212" s="146" t="s">
        <v>251</v>
      </c>
      <c r="H212" s="145" t="s">
        <v>1</v>
      </c>
      <c r="I212" s="147"/>
      <c r="L212" s="143"/>
      <c r="M212" s="148"/>
      <c r="T212" s="149"/>
      <c r="AT212" s="145" t="s">
        <v>137</v>
      </c>
      <c r="AU212" s="145" t="s">
        <v>84</v>
      </c>
      <c r="AV212" s="12" t="s">
        <v>80</v>
      </c>
      <c r="AW212" s="12" t="s">
        <v>32</v>
      </c>
      <c r="AX212" s="12" t="s">
        <v>75</v>
      </c>
      <c r="AY212" s="145" t="s">
        <v>129</v>
      </c>
    </row>
    <row r="213" spans="2:65" s="13" customFormat="1" ht="10.199999999999999">
      <c r="B213" s="150"/>
      <c r="D213" s="144" t="s">
        <v>137</v>
      </c>
      <c r="E213" s="151" t="s">
        <v>1</v>
      </c>
      <c r="F213" s="152" t="s">
        <v>252</v>
      </c>
      <c r="H213" s="153">
        <v>-3.24</v>
      </c>
      <c r="I213" s="154"/>
      <c r="L213" s="150"/>
      <c r="M213" s="155"/>
      <c r="T213" s="156"/>
      <c r="AT213" s="151" t="s">
        <v>137</v>
      </c>
      <c r="AU213" s="151" t="s">
        <v>84</v>
      </c>
      <c r="AV213" s="13" t="s">
        <v>84</v>
      </c>
      <c r="AW213" s="13" t="s">
        <v>32</v>
      </c>
      <c r="AX213" s="13" t="s">
        <v>75</v>
      </c>
      <c r="AY213" s="151" t="s">
        <v>129</v>
      </c>
    </row>
    <row r="214" spans="2:65" s="14" customFormat="1" ht="10.199999999999999">
      <c r="B214" s="157"/>
      <c r="D214" s="144" t="s">
        <v>137</v>
      </c>
      <c r="E214" s="158" t="s">
        <v>1</v>
      </c>
      <c r="F214" s="159" t="s">
        <v>149</v>
      </c>
      <c r="H214" s="160">
        <v>26.537999999999997</v>
      </c>
      <c r="I214" s="161"/>
      <c r="L214" s="157"/>
      <c r="M214" s="162"/>
      <c r="T214" s="163"/>
      <c r="AT214" s="158" t="s">
        <v>137</v>
      </c>
      <c r="AU214" s="158" t="s">
        <v>84</v>
      </c>
      <c r="AV214" s="14" t="s">
        <v>135</v>
      </c>
      <c r="AW214" s="14" t="s">
        <v>32</v>
      </c>
      <c r="AX214" s="14" t="s">
        <v>80</v>
      </c>
      <c r="AY214" s="158" t="s">
        <v>129</v>
      </c>
    </row>
    <row r="215" spans="2:65" s="1" customFormat="1" ht="24.15" customHeight="1">
      <c r="B215" s="32"/>
      <c r="C215" s="129" t="s">
        <v>253</v>
      </c>
      <c r="D215" s="129" t="s">
        <v>131</v>
      </c>
      <c r="E215" s="130" t="s">
        <v>254</v>
      </c>
      <c r="F215" s="131" t="s">
        <v>255</v>
      </c>
      <c r="G215" s="132" t="s">
        <v>172</v>
      </c>
      <c r="H215" s="133">
        <v>0.69</v>
      </c>
      <c r="I215" s="134"/>
      <c r="J215" s="135">
        <f>ROUND(I215*H215,2)</f>
        <v>0</v>
      </c>
      <c r="K215" s="136"/>
      <c r="L215" s="32"/>
      <c r="M215" s="137" t="s">
        <v>1</v>
      </c>
      <c r="N215" s="138" t="s">
        <v>40</v>
      </c>
      <c r="P215" s="139">
        <f>O215*H215</f>
        <v>0</v>
      </c>
      <c r="Q215" s="139">
        <v>1.0593999999999999</v>
      </c>
      <c r="R215" s="139">
        <f>Q215*H215</f>
        <v>0.73098599999999991</v>
      </c>
      <c r="S215" s="139">
        <v>0</v>
      </c>
      <c r="T215" s="140">
        <f>S215*H215</f>
        <v>0</v>
      </c>
      <c r="AR215" s="141" t="s">
        <v>135</v>
      </c>
      <c r="AT215" s="141" t="s">
        <v>131</v>
      </c>
      <c r="AU215" s="141" t="s">
        <v>84</v>
      </c>
      <c r="AY215" s="17" t="s">
        <v>129</v>
      </c>
      <c r="BE215" s="142">
        <f>IF(N215="základní",J215,0)</f>
        <v>0</v>
      </c>
      <c r="BF215" s="142">
        <f>IF(N215="snížená",J215,0)</f>
        <v>0</v>
      </c>
      <c r="BG215" s="142">
        <f>IF(N215="zákl. přenesená",J215,0)</f>
        <v>0</v>
      </c>
      <c r="BH215" s="142">
        <f>IF(N215="sníž. přenesená",J215,0)</f>
        <v>0</v>
      </c>
      <c r="BI215" s="142">
        <f>IF(N215="nulová",J215,0)</f>
        <v>0</v>
      </c>
      <c r="BJ215" s="17" t="s">
        <v>80</v>
      </c>
      <c r="BK215" s="142">
        <f>ROUND(I215*H215,2)</f>
        <v>0</v>
      </c>
      <c r="BL215" s="17" t="s">
        <v>135</v>
      </c>
      <c r="BM215" s="141" t="s">
        <v>256</v>
      </c>
    </row>
    <row r="216" spans="2:65" s="12" customFormat="1" ht="10.199999999999999">
      <c r="B216" s="143"/>
      <c r="D216" s="144" t="s">
        <v>137</v>
      </c>
      <c r="E216" s="145" t="s">
        <v>1</v>
      </c>
      <c r="F216" s="146" t="s">
        <v>257</v>
      </c>
      <c r="H216" s="145" t="s">
        <v>1</v>
      </c>
      <c r="I216" s="147"/>
      <c r="L216" s="143"/>
      <c r="M216" s="148"/>
      <c r="T216" s="149"/>
      <c r="AT216" s="145" t="s">
        <v>137</v>
      </c>
      <c r="AU216" s="145" t="s">
        <v>84</v>
      </c>
      <c r="AV216" s="12" t="s">
        <v>80</v>
      </c>
      <c r="AW216" s="12" t="s">
        <v>32</v>
      </c>
      <c r="AX216" s="12" t="s">
        <v>75</v>
      </c>
      <c r="AY216" s="145" t="s">
        <v>129</v>
      </c>
    </row>
    <row r="217" spans="2:65" s="13" customFormat="1" ht="10.199999999999999">
      <c r="B217" s="150"/>
      <c r="D217" s="144" t="s">
        <v>137</v>
      </c>
      <c r="E217" s="151" t="s">
        <v>1</v>
      </c>
      <c r="F217" s="152" t="s">
        <v>258</v>
      </c>
      <c r="H217" s="153">
        <v>0.13300000000000001</v>
      </c>
      <c r="I217" s="154"/>
      <c r="L217" s="150"/>
      <c r="M217" s="155"/>
      <c r="T217" s="156"/>
      <c r="AT217" s="151" t="s">
        <v>137</v>
      </c>
      <c r="AU217" s="151" t="s">
        <v>84</v>
      </c>
      <c r="AV217" s="13" t="s">
        <v>84</v>
      </c>
      <c r="AW217" s="13" t="s">
        <v>32</v>
      </c>
      <c r="AX217" s="13" t="s">
        <v>75</v>
      </c>
      <c r="AY217" s="151" t="s">
        <v>129</v>
      </c>
    </row>
    <row r="218" spans="2:65" s="13" customFormat="1" ht="10.199999999999999">
      <c r="B218" s="150"/>
      <c r="D218" s="144" t="s">
        <v>137</v>
      </c>
      <c r="E218" s="151" t="s">
        <v>1</v>
      </c>
      <c r="F218" s="152" t="s">
        <v>259</v>
      </c>
      <c r="H218" s="153">
        <v>0.55700000000000005</v>
      </c>
      <c r="I218" s="154"/>
      <c r="L218" s="150"/>
      <c r="M218" s="155"/>
      <c r="T218" s="156"/>
      <c r="AT218" s="151" t="s">
        <v>137</v>
      </c>
      <c r="AU218" s="151" t="s">
        <v>84</v>
      </c>
      <c r="AV218" s="13" t="s">
        <v>84</v>
      </c>
      <c r="AW218" s="13" t="s">
        <v>32</v>
      </c>
      <c r="AX218" s="13" t="s">
        <v>75</v>
      </c>
      <c r="AY218" s="151" t="s">
        <v>129</v>
      </c>
    </row>
    <row r="219" spans="2:65" s="14" customFormat="1" ht="10.199999999999999">
      <c r="B219" s="157"/>
      <c r="D219" s="144" t="s">
        <v>137</v>
      </c>
      <c r="E219" s="158" t="s">
        <v>1</v>
      </c>
      <c r="F219" s="159" t="s">
        <v>149</v>
      </c>
      <c r="H219" s="160">
        <v>0.69000000000000006</v>
      </c>
      <c r="I219" s="161"/>
      <c r="L219" s="157"/>
      <c r="M219" s="162"/>
      <c r="T219" s="163"/>
      <c r="AT219" s="158" t="s">
        <v>137</v>
      </c>
      <c r="AU219" s="158" t="s">
        <v>84</v>
      </c>
      <c r="AV219" s="14" t="s">
        <v>135</v>
      </c>
      <c r="AW219" s="14" t="s">
        <v>32</v>
      </c>
      <c r="AX219" s="14" t="s">
        <v>80</v>
      </c>
      <c r="AY219" s="158" t="s">
        <v>129</v>
      </c>
    </row>
    <row r="220" spans="2:65" s="11" customFormat="1" ht="22.8" customHeight="1">
      <c r="B220" s="117"/>
      <c r="D220" s="118" t="s">
        <v>74</v>
      </c>
      <c r="E220" s="127" t="s">
        <v>135</v>
      </c>
      <c r="F220" s="127" t="s">
        <v>260</v>
      </c>
      <c r="I220" s="120"/>
      <c r="J220" s="128">
        <f>BK220</f>
        <v>0</v>
      </c>
      <c r="L220" s="117"/>
      <c r="M220" s="122"/>
      <c r="P220" s="123">
        <f>SUM(P221:P267)</f>
        <v>0</v>
      </c>
      <c r="R220" s="123">
        <f>SUM(R221:R267)</f>
        <v>39.758096009999996</v>
      </c>
      <c r="T220" s="124">
        <f>SUM(T221:T267)</f>
        <v>0</v>
      </c>
      <c r="AR220" s="118" t="s">
        <v>80</v>
      </c>
      <c r="AT220" s="125" t="s">
        <v>74</v>
      </c>
      <c r="AU220" s="125" t="s">
        <v>80</v>
      </c>
      <c r="AY220" s="118" t="s">
        <v>129</v>
      </c>
      <c r="BK220" s="126">
        <f>SUM(BK221:BK267)</f>
        <v>0</v>
      </c>
    </row>
    <row r="221" spans="2:65" s="1" customFormat="1" ht="16.5" customHeight="1">
      <c r="B221" s="32"/>
      <c r="C221" s="129" t="s">
        <v>7</v>
      </c>
      <c r="D221" s="129" t="s">
        <v>131</v>
      </c>
      <c r="E221" s="130" t="s">
        <v>261</v>
      </c>
      <c r="F221" s="131" t="s">
        <v>262</v>
      </c>
      <c r="G221" s="132" t="s">
        <v>152</v>
      </c>
      <c r="H221" s="133">
        <v>12.195</v>
      </c>
      <c r="I221" s="134"/>
      <c r="J221" s="135">
        <f>ROUND(I221*H221,2)</f>
        <v>0</v>
      </c>
      <c r="K221" s="136"/>
      <c r="L221" s="32"/>
      <c r="M221" s="137" t="s">
        <v>1</v>
      </c>
      <c r="N221" s="138" t="s">
        <v>40</v>
      </c>
      <c r="P221" s="139">
        <f>O221*H221</f>
        <v>0</v>
      </c>
      <c r="Q221" s="139">
        <v>2.5020099999999998</v>
      </c>
      <c r="R221" s="139">
        <f>Q221*H221</f>
        <v>30.512011949999998</v>
      </c>
      <c r="S221" s="139">
        <v>0</v>
      </c>
      <c r="T221" s="140">
        <f>S221*H221</f>
        <v>0</v>
      </c>
      <c r="AR221" s="141" t="s">
        <v>135</v>
      </c>
      <c r="AT221" s="141" t="s">
        <v>131</v>
      </c>
      <c r="AU221" s="141" t="s">
        <v>84</v>
      </c>
      <c r="AY221" s="17" t="s">
        <v>129</v>
      </c>
      <c r="BE221" s="142">
        <f>IF(N221="základní",J221,0)</f>
        <v>0</v>
      </c>
      <c r="BF221" s="142">
        <f>IF(N221="snížená",J221,0)</f>
        <v>0</v>
      </c>
      <c r="BG221" s="142">
        <f>IF(N221="zákl. přenesená",J221,0)</f>
        <v>0</v>
      </c>
      <c r="BH221" s="142">
        <f>IF(N221="sníž. přenesená",J221,0)</f>
        <v>0</v>
      </c>
      <c r="BI221" s="142">
        <f>IF(N221="nulová",J221,0)</f>
        <v>0</v>
      </c>
      <c r="BJ221" s="17" t="s">
        <v>80</v>
      </c>
      <c r="BK221" s="142">
        <f>ROUND(I221*H221,2)</f>
        <v>0</v>
      </c>
      <c r="BL221" s="17" t="s">
        <v>135</v>
      </c>
      <c r="BM221" s="141" t="s">
        <v>263</v>
      </c>
    </row>
    <row r="222" spans="2:65" s="12" customFormat="1" ht="10.199999999999999">
      <c r="B222" s="143"/>
      <c r="D222" s="144" t="s">
        <v>137</v>
      </c>
      <c r="E222" s="145" t="s">
        <v>1</v>
      </c>
      <c r="F222" s="146" t="s">
        <v>264</v>
      </c>
      <c r="H222" s="145" t="s">
        <v>1</v>
      </c>
      <c r="I222" s="147"/>
      <c r="L222" s="143"/>
      <c r="M222" s="148"/>
      <c r="T222" s="149"/>
      <c r="AT222" s="145" t="s">
        <v>137</v>
      </c>
      <c r="AU222" s="145" t="s">
        <v>84</v>
      </c>
      <c r="AV222" s="12" t="s">
        <v>80</v>
      </c>
      <c r="AW222" s="12" t="s">
        <v>32</v>
      </c>
      <c r="AX222" s="12" t="s">
        <v>75</v>
      </c>
      <c r="AY222" s="145" t="s">
        <v>129</v>
      </c>
    </row>
    <row r="223" spans="2:65" s="13" customFormat="1" ht="10.199999999999999">
      <c r="B223" s="150"/>
      <c r="D223" s="144" t="s">
        <v>137</v>
      </c>
      <c r="E223" s="151" t="s">
        <v>1</v>
      </c>
      <c r="F223" s="152" t="s">
        <v>265</v>
      </c>
      <c r="H223" s="153">
        <v>7.26</v>
      </c>
      <c r="I223" s="154"/>
      <c r="L223" s="150"/>
      <c r="M223" s="155"/>
      <c r="T223" s="156"/>
      <c r="AT223" s="151" t="s">
        <v>137</v>
      </c>
      <c r="AU223" s="151" t="s">
        <v>84</v>
      </c>
      <c r="AV223" s="13" t="s">
        <v>84</v>
      </c>
      <c r="AW223" s="13" t="s">
        <v>32</v>
      </c>
      <c r="AX223" s="13" t="s">
        <v>75</v>
      </c>
      <c r="AY223" s="151" t="s">
        <v>129</v>
      </c>
    </row>
    <row r="224" spans="2:65" s="13" customFormat="1" ht="10.199999999999999">
      <c r="B224" s="150"/>
      <c r="D224" s="144" t="s">
        <v>137</v>
      </c>
      <c r="E224" s="151" t="s">
        <v>1</v>
      </c>
      <c r="F224" s="152" t="s">
        <v>266</v>
      </c>
      <c r="H224" s="153">
        <v>4.1159999999999997</v>
      </c>
      <c r="I224" s="154"/>
      <c r="L224" s="150"/>
      <c r="M224" s="155"/>
      <c r="T224" s="156"/>
      <c r="AT224" s="151" t="s">
        <v>137</v>
      </c>
      <c r="AU224" s="151" t="s">
        <v>84</v>
      </c>
      <c r="AV224" s="13" t="s">
        <v>84</v>
      </c>
      <c r="AW224" s="13" t="s">
        <v>32</v>
      </c>
      <c r="AX224" s="13" t="s">
        <v>75</v>
      </c>
      <c r="AY224" s="151" t="s">
        <v>129</v>
      </c>
    </row>
    <row r="225" spans="2:65" s="13" customFormat="1" ht="10.199999999999999">
      <c r="B225" s="150"/>
      <c r="D225" s="144" t="s">
        <v>137</v>
      </c>
      <c r="E225" s="151" t="s">
        <v>1</v>
      </c>
      <c r="F225" s="152" t="s">
        <v>267</v>
      </c>
      <c r="H225" s="153">
        <v>0.81899999999999995</v>
      </c>
      <c r="I225" s="154"/>
      <c r="L225" s="150"/>
      <c r="M225" s="155"/>
      <c r="T225" s="156"/>
      <c r="AT225" s="151" t="s">
        <v>137</v>
      </c>
      <c r="AU225" s="151" t="s">
        <v>84</v>
      </c>
      <c r="AV225" s="13" t="s">
        <v>84</v>
      </c>
      <c r="AW225" s="13" t="s">
        <v>32</v>
      </c>
      <c r="AX225" s="13" t="s">
        <v>75</v>
      </c>
      <c r="AY225" s="151" t="s">
        <v>129</v>
      </c>
    </row>
    <row r="226" spans="2:65" s="14" customFormat="1" ht="10.199999999999999">
      <c r="B226" s="157"/>
      <c r="D226" s="144" t="s">
        <v>137</v>
      </c>
      <c r="E226" s="158" t="s">
        <v>1</v>
      </c>
      <c r="F226" s="159" t="s">
        <v>149</v>
      </c>
      <c r="H226" s="160">
        <v>12.195</v>
      </c>
      <c r="I226" s="161"/>
      <c r="L226" s="157"/>
      <c r="M226" s="162"/>
      <c r="T226" s="163"/>
      <c r="AT226" s="158" t="s">
        <v>137</v>
      </c>
      <c r="AU226" s="158" t="s">
        <v>84</v>
      </c>
      <c r="AV226" s="14" t="s">
        <v>135</v>
      </c>
      <c r="AW226" s="14" t="s">
        <v>32</v>
      </c>
      <c r="AX226" s="14" t="s">
        <v>80</v>
      </c>
      <c r="AY226" s="158" t="s">
        <v>129</v>
      </c>
    </row>
    <row r="227" spans="2:65" s="1" customFormat="1" ht="24.15" customHeight="1">
      <c r="B227" s="32"/>
      <c r="C227" s="129" t="s">
        <v>268</v>
      </c>
      <c r="D227" s="129" t="s">
        <v>131</v>
      </c>
      <c r="E227" s="130" t="s">
        <v>269</v>
      </c>
      <c r="F227" s="131" t="s">
        <v>270</v>
      </c>
      <c r="G227" s="132" t="s">
        <v>134</v>
      </c>
      <c r="H227" s="133">
        <v>76.222999999999999</v>
      </c>
      <c r="I227" s="134"/>
      <c r="J227" s="135">
        <f>ROUND(I227*H227,2)</f>
        <v>0</v>
      </c>
      <c r="K227" s="136"/>
      <c r="L227" s="32"/>
      <c r="M227" s="137" t="s">
        <v>1</v>
      </c>
      <c r="N227" s="138" t="s">
        <v>40</v>
      </c>
      <c r="P227" s="139">
        <f>O227*H227</f>
        <v>0</v>
      </c>
      <c r="Q227" s="139">
        <v>5.3299999999999997E-3</v>
      </c>
      <c r="R227" s="139">
        <f>Q227*H227</f>
        <v>0.40626858999999999</v>
      </c>
      <c r="S227" s="139">
        <v>0</v>
      </c>
      <c r="T227" s="140">
        <f>S227*H227</f>
        <v>0</v>
      </c>
      <c r="AR227" s="141" t="s">
        <v>135</v>
      </c>
      <c r="AT227" s="141" t="s">
        <v>131</v>
      </c>
      <c r="AU227" s="141" t="s">
        <v>84</v>
      </c>
      <c r="AY227" s="17" t="s">
        <v>129</v>
      </c>
      <c r="BE227" s="142">
        <f>IF(N227="základní",J227,0)</f>
        <v>0</v>
      </c>
      <c r="BF227" s="142">
        <f>IF(N227="snížená",J227,0)</f>
        <v>0</v>
      </c>
      <c r="BG227" s="142">
        <f>IF(N227="zákl. přenesená",J227,0)</f>
        <v>0</v>
      </c>
      <c r="BH227" s="142">
        <f>IF(N227="sníž. přenesená",J227,0)</f>
        <v>0</v>
      </c>
      <c r="BI227" s="142">
        <f>IF(N227="nulová",J227,0)</f>
        <v>0</v>
      </c>
      <c r="BJ227" s="17" t="s">
        <v>80</v>
      </c>
      <c r="BK227" s="142">
        <f>ROUND(I227*H227,2)</f>
        <v>0</v>
      </c>
      <c r="BL227" s="17" t="s">
        <v>135</v>
      </c>
      <c r="BM227" s="141" t="s">
        <v>271</v>
      </c>
    </row>
    <row r="228" spans="2:65" s="12" customFormat="1" ht="10.199999999999999">
      <c r="B228" s="143"/>
      <c r="D228" s="144" t="s">
        <v>137</v>
      </c>
      <c r="E228" s="145" t="s">
        <v>1</v>
      </c>
      <c r="F228" s="146" t="s">
        <v>264</v>
      </c>
      <c r="H228" s="145" t="s">
        <v>1</v>
      </c>
      <c r="I228" s="147"/>
      <c r="L228" s="143"/>
      <c r="M228" s="148"/>
      <c r="T228" s="149"/>
      <c r="AT228" s="145" t="s">
        <v>137</v>
      </c>
      <c r="AU228" s="145" t="s">
        <v>84</v>
      </c>
      <c r="AV228" s="12" t="s">
        <v>80</v>
      </c>
      <c r="AW228" s="12" t="s">
        <v>32</v>
      </c>
      <c r="AX228" s="12" t="s">
        <v>75</v>
      </c>
      <c r="AY228" s="145" t="s">
        <v>129</v>
      </c>
    </row>
    <row r="229" spans="2:65" s="13" customFormat="1" ht="10.199999999999999">
      <c r="B229" s="150"/>
      <c r="D229" s="144" t="s">
        <v>137</v>
      </c>
      <c r="E229" s="151" t="s">
        <v>1</v>
      </c>
      <c r="F229" s="152" t="s">
        <v>272</v>
      </c>
      <c r="H229" s="153">
        <v>45.378</v>
      </c>
      <c r="I229" s="154"/>
      <c r="L229" s="150"/>
      <c r="M229" s="155"/>
      <c r="T229" s="156"/>
      <c r="AT229" s="151" t="s">
        <v>137</v>
      </c>
      <c r="AU229" s="151" t="s">
        <v>84</v>
      </c>
      <c r="AV229" s="13" t="s">
        <v>84</v>
      </c>
      <c r="AW229" s="13" t="s">
        <v>32</v>
      </c>
      <c r="AX229" s="13" t="s">
        <v>75</v>
      </c>
      <c r="AY229" s="151" t="s">
        <v>129</v>
      </c>
    </row>
    <row r="230" spans="2:65" s="13" customFormat="1" ht="10.199999999999999">
      <c r="B230" s="150"/>
      <c r="D230" s="144" t="s">
        <v>137</v>
      </c>
      <c r="E230" s="151" t="s">
        <v>1</v>
      </c>
      <c r="F230" s="152" t="s">
        <v>273</v>
      </c>
      <c r="H230" s="153">
        <v>25.725000000000001</v>
      </c>
      <c r="I230" s="154"/>
      <c r="L230" s="150"/>
      <c r="M230" s="155"/>
      <c r="T230" s="156"/>
      <c r="AT230" s="151" t="s">
        <v>137</v>
      </c>
      <c r="AU230" s="151" t="s">
        <v>84</v>
      </c>
      <c r="AV230" s="13" t="s">
        <v>84</v>
      </c>
      <c r="AW230" s="13" t="s">
        <v>32</v>
      </c>
      <c r="AX230" s="13" t="s">
        <v>75</v>
      </c>
      <c r="AY230" s="151" t="s">
        <v>129</v>
      </c>
    </row>
    <row r="231" spans="2:65" s="13" customFormat="1" ht="10.199999999999999">
      <c r="B231" s="150"/>
      <c r="D231" s="144" t="s">
        <v>137</v>
      </c>
      <c r="E231" s="151" t="s">
        <v>1</v>
      </c>
      <c r="F231" s="152" t="s">
        <v>274</v>
      </c>
      <c r="H231" s="153">
        <v>5.12</v>
      </c>
      <c r="I231" s="154"/>
      <c r="L231" s="150"/>
      <c r="M231" s="155"/>
      <c r="T231" s="156"/>
      <c r="AT231" s="151" t="s">
        <v>137</v>
      </c>
      <c r="AU231" s="151" t="s">
        <v>84</v>
      </c>
      <c r="AV231" s="13" t="s">
        <v>84</v>
      </c>
      <c r="AW231" s="13" t="s">
        <v>32</v>
      </c>
      <c r="AX231" s="13" t="s">
        <v>75</v>
      </c>
      <c r="AY231" s="151" t="s">
        <v>129</v>
      </c>
    </row>
    <row r="232" spans="2:65" s="14" customFormat="1" ht="10.199999999999999">
      <c r="B232" s="157"/>
      <c r="D232" s="144" t="s">
        <v>137</v>
      </c>
      <c r="E232" s="158" t="s">
        <v>1</v>
      </c>
      <c r="F232" s="159" t="s">
        <v>149</v>
      </c>
      <c r="H232" s="160">
        <v>76.223000000000013</v>
      </c>
      <c r="I232" s="161"/>
      <c r="L232" s="157"/>
      <c r="M232" s="162"/>
      <c r="T232" s="163"/>
      <c r="AT232" s="158" t="s">
        <v>137</v>
      </c>
      <c r="AU232" s="158" t="s">
        <v>84</v>
      </c>
      <c r="AV232" s="14" t="s">
        <v>135</v>
      </c>
      <c r="AW232" s="14" t="s">
        <v>32</v>
      </c>
      <c r="AX232" s="14" t="s">
        <v>80</v>
      </c>
      <c r="AY232" s="158" t="s">
        <v>129</v>
      </c>
    </row>
    <row r="233" spans="2:65" s="1" customFormat="1" ht="24.15" customHeight="1">
      <c r="B233" s="32"/>
      <c r="C233" s="129" t="s">
        <v>275</v>
      </c>
      <c r="D233" s="129" t="s">
        <v>131</v>
      </c>
      <c r="E233" s="130" t="s">
        <v>276</v>
      </c>
      <c r="F233" s="131" t="s">
        <v>277</v>
      </c>
      <c r="G233" s="132" t="s">
        <v>134</v>
      </c>
      <c r="H233" s="133">
        <v>76.222999999999999</v>
      </c>
      <c r="I233" s="134"/>
      <c r="J233" s="135">
        <f>ROUND(I233*H233,2)</f>
        <v>0</v>
      </c>
      <c r="K233" s="136"/>
      <c r="L233" s="32"/>
      <c r="M233" s="137" t="s">
        <v>1</v>
      </c>
      <c r="N233" s="138" t="s">
        <v>40</v>
      </c>
      <c r="P233" s="139">
        <f>O233*H233</f>
        <v>0</v>
      </c>
      <c r="Q233" s="139">
        <v>0</v>
      </c>
      <c r="R233" s="139">
        <f>Q233*H233</f>
        <v>0</v>
      </c>
      <c r="S233" s="139">
        <v>0</v>
      </c>
      <c r="T233" s="140">
        <f>S233*H233</f>
        <v>0</v>
      </c>
      <c r="AR233" s="141" t="s">
        <v>135</v>
      </c>
      <c r="AT233" s="141" t="s">
        <v>131</v>
      </c>
      <c r="AU233" s="141" t="s">
        <v>84</v>
      </c>
      <c r="AY233" s="17" t="s">
        <v>129</v>
      </c>
      <c r="BE233" s="142">
        <f>IF(N233="základní",J233,0)</f>
        <v>0</v>
      </c>
      <c r="BF233" s="142">
        <f>IF(N233="snížená",J233,0)</f>
        <v>0</v>
      </c>
      <c r="BG233" s="142">
        <f>IF(N233="zákl. přenesená",J233,0)</f>
        <v>0</v>
      </c>
      <c r="BH233" s="142">
        <f>IF(N233="sníž. přenesená",J233,0)</f>
        <v>0</v>
      </c>
      <c r="BI233" s="142">
        <f>IF(N233="nulová",J233,0)</f>
        <v>0</v>
      </c>
      <c r="BJ233" s="17" t="s">
        <v>80</v>
      </c>
      <c r="BK233" s="142">
        <f>ROUND(I233*H233,2)</f>
        <v>0</v>
      </c>
      <c r="BL233" s="17" t="s">
        <v>135</v>
      </c>
      <c r="BM233" s="141" t="s">
        <v>278</v>
      </c>
    </row>
    <row r="234" spans="2:65" s="1" customFormat="1" ht="24.15" customHeight="1">
      <c r="B234" s="32"/>
      <c r="C234" s="129" t="s">
        <v>279</v>
      </c>
      <c r="D234" s="129" t="s">
        <v>131</v>
      </c>
      <c r="E234" s="130" t="s">
        <v>280</v>
      </c>
      <c r="F234" s="131" t="s">
        <v>281</v>
      </c>
      <c r="G234" s="132" t="s">
        <v>134</v>
      </c>
      <c r="H234" s="133">
        <v>76.222999999999999</v>
      </c>
      <c r="I234" s="134"/>
      <c r="J234" s="135">
        <f>ROUND(I234*H234,2)</f>
        <v>0</v>
      </c>
      <c r="K234" s="136"/>
      <c r="L234" s="32"/>
      <c r="M234" s="137" t="s">
        <v>1</v>
      </c>
      <c r="N234" s="138" t="s">
        <v>40</v>
      </c>
      <c r="P234" s="139">
        <f>O234*H234</f>
        <v>0</v>
      </c>
      <c r="Q234" s="139">
        <v>8.8000000000000003E-4</v>
      </c>
      <c r="R234" s="139">
        <f>Q234*H234</f>
        <v>6.7076239999999995E-2</v>
      </c>
      <c r="S234" s="139">
        <v>0</v>
      </c>
      <c r="T234" s="140">
        <f>S234*H234</f>
        <v>0</v>
      </c>
      <c r="AR234" s="141" t="s">
        <v>135</v>
      </c>
      <c r="AT234" s="141" t="s">
        <v>131</v>
      </c>
      <c r="AU234" s="141" t="s">
        <v>84</v>
      </c>
      <c r="AY234" s="17" t="s">
        <v>129</v>
      </c>
      <c r="BE234" s="142">
        <f>IF(N234="základní",J234,0)</f>
        <v>0</v>
      </c>
      <c r="BF234" s="142">
        <f>IF(N234="snížená",J234,0)</f>
        <v>0</v>
      </c>
      <c r="BG234" s="142">
        <f>IF(N234="zákl. přenesená",J234,0)</f>
        <v>0</v>
      </c>
      <c r="BH234" s="142">
        <f>IF(N234="sníž. přenesená",J234,0)</f>
        <v>0</v>
      </c>
      <c r="BI234" s="142">
        <f>IF(N234="nulová",J234,0)</f>
        <v>0</v>
      </c>
      <c r="BJ234" s="17" t="s">
        <v>80</v>
      </c>
      <c r="BK234" s="142">
        <f>ROUND(I234*H234,2)</f>
        <v>0</v>
      </c>
      <c r="BL234" s="17" t="s">
        <v>135</v>
      </c>
      <c r="BM234" s="141" t="s">
        <v>282</v>
      </c>
    </row>
    <row r="235" spans="2:65" s="1" customFormat="1" ht="24.15" customHeight="1">
      <c r="B235" s="32"/>
      <c r="C235" s="129" t="s">
        <v>283</v>
      </c>
      <c r="D235" s="129" t="s">
        <v>131</v>
      </c>
      <c r="E235" s="130" t="s">
        <v>284</v>
      </c>
      <c r="F235" s="131" t="s">
        <v>285</v>
      </c>
      <c r="G235" s="132" t="s">
        <v>134</v>
      </c>
      <c r="H235" s="133">
        <v>76.222999999999999</v>
      </c>
      <c r="I235" s="134"/>
      <c r="J235" s="135">
        <f>ROUND(I235*H235,2)</f>
        <v>0</v>
      </c>
      <c r="K235" s="136"/>
      <c r="L235" s="32"/>
      <c r="M235" s="137" t="s">
        <v>1</v>
      </c>
      <c r="N235" s="138" t="s">
        <v>40</v>
      </c>
      <c r="P235" s="139">
        <f>O235*H235</f>
        <v>0</v>
      </c>
      <c r="Q235" s="139">
        <v>0</v>
      </c>
      <c r="R235" s="139">
        <f>Q235*H235</f>
        <v>0</v>
      </c>
      <c r="S235" s="139">
        <v>0</v>
      </c>
      <c r="T235" s="140">
        <f>S235*H235</f>
        <v>0</v>
      </c>
      <c r="AR235" s="141" t="s">
        <v>135</v>
      </c>
      <c r="AT235" s="141" t="s">
        <v>131</v>
      </c>
      <c r="AU235" s="141" t="s">
        <v>84</v>
      </c>
      <c r="AY235" s="17" t="s">
        <v>129</v>
      </c>
      <c r="BE235" s="142">
        <f>IF(N235="základní",J235,0)</f>
        <v>0</v>
      </c>
      <c r="BF235" s="142">
        <f>IF(N235="snížená",J235,0)</f>
        <v>0</v>
      </c>
      <c r="BG235" s="142">
        <f>IF(N235="zákl. přenesená",J235,0)</f>
        <v>0</v>
      </c>
      <c r="BH235" s="142">
        <f>IF(N235="sníž. přenesená",J235,0)</f>
        <v>0</v>
      </c>
      <c r="BI235" s="142">
        <f>IF(N235="nulová",J235,0)</f>
        <v>0</v>
      </c>
      <c r="BJ235" s="17" t="s">
        <v>80</v>
      </c>
      <c r="BK235" s="142">
        <f>ROUND(I235*H235,2)</f>
        <v>0</v>
      </c>
      <c r="BL235" s="17" t="s">
        <v>135</v>
      </c>
      <c r="BM235" s="141" t="s">
        <v>286</v>
      </c>
    </row>
    <row r="236" spans="2:65" s="1" customFormat="1" ht="16.5" customHeight="1">
      <c r="B236" s="32"/>
      <c r="C236" s="129" t="s">
        <v>287</v>
      </c>
      <c r="D236" s="129" t="s">
        <v>131</v>
      </c>
      <c r="E236" s="130" t="s">
        <v>288</v>
      </c>
      <c r="F236" s="131" t="s">
        <v>289</v>
      </c>
      <c r="G236" s="132" t="s">
        <v>172</v>
      </c>
      <c r="H236" s="133">
        <v>1.216</v>
      </c>
      <c r="I236" s="134"/>
      <c r="J236" s="135">
        <f>ROUND(I236*H236,2)</f>
        <v>0</v>
      </c>
      <c r="K236" s="136"/>
      <c r="L236" s="32"/>
      <c r="M236" s="137" t="s">
        <v>1</v>
      </c>
      <c r="N236" s="138" t="s">
        <v>40</v>
      </c>
      <c r="P236" s="139">
        <f>O236*H236</f>
        <v>0</v>
      </c>
      <c r="Q236" s="139">
        <v>1.05555</v>
      </c>
      <c r="R236" s="139">
        <f>Q236*H236</f>
        <v>1.2835487999999999</v>
      </c>
      <c r="S236" s="139">
        <v>0</v>
      </c>
      <c r="T236" s="140">
        <f>S236*H236</f>
        <v>0</v>
      </c>
      <c r="AR236" s="141" t="s">
        <v>135</v>
      </c>
      <c r="AT236" s="141" t="s">
        <v>131</v>
      </c>
      <c r="AU236" s="141" t="s">
        <v>84</v>
      </c>
      <c r="AY236" s="17" t="s">
        <v>129</v>
      </c>
      <c r="BE236" s="142">
        <f>IF(N236="základní",J236,0)</f>
        <v>0</v>
      </c>
      <c r="BF236" s="142">
        <f>IF(N236="snížená",J236,0)</f>
        <v>0</v>
      </c>
      <c r="BG236" s="142">
        <f>IF(N236="zákl. přenesená",J236,0)</f>
        <v>0</v>
      </c>
      <c r="BH236" s="142">
        <f>IF(N236="sníž. přenesená",J236,0)</f>
        <v>0</v>
      </c>
      <c r="BI236" s="142">
        <f>IF(N236="nulová",J236,0)</f>
        <v>0</v>
      </c>
      <c r="BJ236" s="17" t="s">
        <v>80</v>
      </c>
      <c r="BK236" s="142">
        <f>ROUND(I236*H236,2)</f>
        <v>0</v>
      </c>
      <c r="BL236" s="17" t="s">
        <v>135</v>
      </c>
      <c r="BM236" s="141" t="s">
        <v>290</v>
      </c>
    </row>
    <row r="237" spans="2:65" s="12" customFormat="1" ht="10.199999999999999">
      <c r="B237" s="143"/>
      <c r="D237" s="144" t="s">
        <v>137</v>
      </c>
      <c r="E237" s="145" t="s">
        <v>1</v>
      </c>
      <c r="F237" s="146" t="s">
        <v>291</v>
      </c>
      <c r="H237" s="145" t="s">
        <v>1</v>
      </c>
      <c r="I237" s="147"/>
      <c r="L237" s="143"/>
      <c r="M237" s="148"/>
      <c r="T237" s="149"/>
      <c r="AT237" s="145" t="s">
        <v>137</v>
      </c>
      <c r="AU237" s="145" t="s">
        <v>84</v>
      </c>
      <c r="AV237" s="12" t="s">
        <v>80</v>
      </c>
      <c r="AW237" s="12" t="s">
        <v>32</v>
      </c>
      <c r="AX237" s="12" t="s">
        <v>75</v>
      </c>
      <c r="AY237" s="145" t="s">
        <v>129</v>
      </c>
    </row>
    <row r="238" spans="2:65" s="13" customFormat="1" ht="10.199999999999999">
      <c r="B238" s="150"/>
      <c r="D238" s="144" t="s">
        <v>137</v>
      </c>
      <c r="E238" s="151" t="s">
        <v>1</v>
      </c>
      <c r="F238" s="152" t="s">
        <v>292</v>
      </c>
      <c r="H238" s="153">
        <v>0.871</v>
      </c>
      <c r="I238" s="154"/>
      <c r="L238" s="150"/>
      <c r="M238" s="155"/>
      <c r="T238" s="156"/>
      <c r="AT238" s="151" t="s">
        <v>137</v>
      </c>
      <c r="AU238" s="151" t="s">
        <v>84</v>
      </c>
      <c r="AV238" s="13" t="s">
        <v>84</v>
      </c>
      <c r="AW238" s="13" t="s">
        <v>32</v>
      </c>
      <c r="AX238" s="13" t="s">
        <v>75</v>
      </c>
      <c r="AY238" s="151" t="s">
        <v>129</v>
      </c>
    </row>
    <row r="239" spans="2:65" s="12" customFormat="1" ht="10.199999999999999">
      <c r="B239" s="143"/>
      <c r="D239" s="144" t="s">
        <v>137</v>
      </c>
      <c r="E239" s="145" t="s">
        <v>1</v>
      </c>
      <c r="F239" s="146" t="s">
        <v>293</v>
      </c>
      <c r="H239" s="145" t="s">
        <v>1</v>
      </c>
      <c r="I239" s="147"/>
      <c r="L239" s="143"/>
      <c r="M239" s="148"/>
      <c r="T239" s="149"/>
      <c r="AT239" s="145" t="s">
        <v>137</v>
      </c>
      <c r="AU239" s="145" t="s">
        <v>84</v>
      </c>
      <c r="AV239" s="12" t="s">
        <v>80</v>
      </c>
      <c r="AW239" s="12" t="s">
        <v>32</v>
      </c>
      <c r="AX239" s="12" t="s">
        <v>75</v>
      </c>
      <c r="AY239" s="145" t="s">
        <v>129</v>
      </c>
    </row>
    <row r="240" spans="2:65" s="13" customFormat="1" ht="10.199999999999999">
      <c r="B240" s="150"/>
      <c r="D240" s="144" t="s">
        <v>137</v>
      </c>
      <c r="E240" s="151" t="s">
        <v>1</v>
      </c>
      <c r="F240" s="152" t="s">
        <v>294</v>
      </c>
      <c r="H240" s="153">
        <v>0.28799999999999998</v>
      </c>
      <c r="I240" s="154"/>
      <c r="L240" s="150"/>
      <c r="M240" s="155"/>
      <c r="T240" s="156"/>
      <c r="AT240" s="151" t="s">
        <v>137</v>
      </c>
      <c r="AU240" s="151" t="s">
        <v>84</v>
      </c>
      <c r="AV240" s="13" t="s">
        <v>84</v>
      </c>
      <c r="AW240" s="13" t="s">
        <v>32</v>
      </c>
      <c r="AX240" s="13" t="s">
        <v>75</v>
      </c>
      <c r="AY240" s="151" t="s">
        <v>129</v>
      </c>
    </row>
    <row r="241" spans="2:65" s="13" customFormat="1" ht="10.199999999999999">
      <c r="B241" s="150"/>
      <c r="D241" s="144" t="s">
        <v>137</v>
      </c>
      <c r="E241" s="151" t="s">
        <v>1</v>
      </c>
      <c r="F241" s="152" t="s">
        <v>295</v>
      </c>
      <c r="H241" s="153">
        <v>5.7000000000000002E-2</v>
      </c>
      <c r="I241" s="154"/>
      <c r="L241" s="150"/>
      <c r="M241" s="155"/>
      <c r="T241" s="156"/>
      <c r="AT241" s="151" t="s">
        <v>137</v>
      </c>
      <c r="AU241" s="151" t="s">
        <v>84</v>
      </c>
      <c r="AV241" s="13" t="s">
        <v>84</v>
      </c>
      <c r="AW241" s="13" t="s">
        <v>32</v>
      </c>
      <c r="AX241" s="13" t="s">
        <v>75</v>
      </c>
      <c r="AY241" s="151" t="s">
        <v>129</v>
      </c>
    </row>
    <row r="242" spans="2:65" s="14" customFormat="1" ht="10.199999999999999">
      <c r="B242" s="157"/>
      <c r="D242" s="144" t="s">
        <v>137</v>
      </c>
      <c r="E242" s="158" t="s">
        <v>1</v>
      </c>
      <c r="F242" s="159" t="s">
        <v>149</v>
      </c>
      <c r="H242" s="160">
        <v>1.216</v>
      </c>
      <c r="I242" s="161"/>
      <c r="L242" s="157"/>
      <c r="M242" s="162"/>
      <c r="T242" s="163"/>
      <c r="AT242" s="158" t="s">
        <v>137</v>
      </c>
      <c r="AU242" s="158" t="s">
        <v>84</v>
      </c>
      <c r="AV242" s="14" t="s">
        <v>135</v>
      </c>
      <c r="AW242" s="14" t="s">
        <v>32</v>
      </c>
      <c r="AX242" s="14" t="s">
        <v>80</v>
      </c>
      <c r="AY242" s="158" t="s">
        <v>129</v>
      </c>
    </row>
    <row r="243" spans="2:65" s="1" customFormat="1" ht="16.5" customHeight="1">
      <c r="B243" s="32"/>
      <c r="C243" s="129" t="s">
        <v>296</v>
      </c>
      <c r="D243" s="129" t="s">
        <v>131</v>
      </c>
      <c r="E243" s="130" t="s">
        <v>297</v>
      </c>
      <c r="F243" s="131" t="s">
        <v>298</v>
      </c>
      <c r="G243" s="132" t="s">
        <v>152</v>
      </c>
      <c r="H243" s="133">
        <v>2.1120000000000001</v>
      </c>
      <c r="I243" s="134"/>
      <c r="J243" s="135">
        <f>ROUND(I243*H243,2)</f>
        <v>0</v>
      </c>
      <c r="K243" s="136"/>
      <c r="L243" s="32"/>
      <c r="M243" s="137" t="s">
        <v>1</v>
      </c>
      <c r="N243" s="138" t="s">
        <v>40</v>
      </c>
      <c r="P243" s="139">
        <f>O243*H243</f>
        <v>0</v>
      </c>
      <c r="Q243" s="139">
        <v>2.5019800000000001</v>
      </c>
      <c r="R243" s="139">
        <f>Q243*H243</f>
        <v>5.2841817600000001</v>
      </c>
      <c r="S243" s="139">
        <v>0</v>
      </c>
      <c r="T243" s="140">
        <f>S243*H243</f>
        <v>0</v>
      </c>
      <c r="AR243" s="141" t="s">
        <v>135</v>
      </c>
      <c r="AT243" s="141" t="s">
        <v>131</v>
      </c>
      <c r="AU243" s="141" t="s">
        <v>84</v>
      </c>
      <c r="AY243" s="17" t="s">
        <v>129</v>
      </c>
      <c r="BE243" s="142">
        <f>IF(N243="základní",J243,0)</f>
        <v>0</v>
      </c>
      <c r="BF243" s="142">
        <f>IF(N243="snížená",J243,0)</f>
        <v>0</v>
      </c>
      <c r="BG243" s="142">
        <f>IF(N243="zákl. přenesená",J243,0)</f>
        <v>0</v>
      </c>
      <c r="BH243" s="142">
        <f>IF(N243="sníž. přenesená",J243,0)</f>
        <v>0</v>
      </c>
      <c r="BI243" s="142">
        <f>IF(N243="nulová",J243,0)</f>
        <v>0</v>
      </c>
      <c r="BJ243" s="17" t="s">
        <v>80</v>
      </c>
      <c r="BK243" s="142">
        <f>ROUND(I243*H243,2)</f>
        <v>0</v>
      </c>
      <c r="BL243" s="17" t="s">
        <v>135</v>
      </c>
      <c r="BM243" s="141" t="s">
        <v>299</v>
      </c>
    </row>
    <row r="244" spans="2:65" s="13" customFormat="1" ht="10.199999999999999">
      <c r="B244" s="150"/>
      <c r="D244" s="144" t="s">
        <v>137</v>
      </c>
      <c r="E244" s="151" t="s">
        <v>1</v>
      </c>
      <c r="F244" s="152" t="s">
        <v>300</v>
      </c>
      <c r="H244" s="153">
        <v>2.1120000000000001</v>
      </c>
      <c r="I244" s="154"/>
      <c r="L244" s="150"/>
      <c r="M244" s="155"/>
      <c r="T244" s="156"/>
      <c r="AT244" s="151" t="s">
        <v>137</v>
      </c>
      <c r="AU244" s="151" t="s">
        <v>84</v>
      </c>
      <c r="AV244" s="13" t="s">
        <v>84</v>
      </c>
      <c r="AW244" s="13" t="s">
        <v>32</v>
      </c>
      <c r="AX244" s="13" t="s">
        <v>75</v>
      </c>
      <c r="AY244" s="151" t="s">
        <v>129</v>
      </c>
    </row>
    <row r="245" spans="2:65" s="14" customFormat="1" ht="10.199999999999999">
      <c r="B245" s="157"/>
      <c r="D245" s="144" t="s">
        <v>137</v>
      </c>
      <c r="E245" s="158" t="s">
        <v>1</v>
      </c>
      <c r="F245" s="159" t="s">
        <v>149</v>
      </c>
      <c r="H245" s="160">
        <v>2.1120000000000001</v>
      </c>
      <c r="I245" s="161"/>
      <c r="L245" s="157"/>
      <c r="M245" s="162"/>
      <c r="T245" s="163"/>
      <c r="AT245" s="158" t="s">
        <v>137</v>
      </c>
      <c r="AU245" s="158" t="s">
        <v>84</v>
      </c>
      <c r="AV245" s="14" t="s">
        <v>135</v>
      </c>
      <c r="AW245" s="14" t="s">
        <v>32</v>
      </c>
      <c r="AX245" s="14" t="s">
        <v>80</v>
      </c>
      <c r="AY245" s="158" t="s">
        <v>129</v>
      </c>
    </row>
    <row r="246" spans="2:65" s="1" customFormat="1" ht="16.5" customHeight="1">
      <c r="B246" s="32"/>
      <c r="C246" s="129" t="s">
        <v>301</v>
      </c>
      <c r="D246" s="129" t="s">
        <v>131</v>
      </c>
      <c r="E246" s="130" t="s">
        <v>302</v>
      </c>
      <c r="F246" s="131" t="s">
        <v>303</v>
      </c>
      <c r="G246" s="132" t="s">
        <v>134</v>
      </c>
      <c r="H246" s="133">
        <v>26.405999999999999</v>
      </c>
      <c r="I246" s="134"/>
      <c r="J246" s="135">
        <f>ROUND(I246*H246,2)</f>
        <v>0</v>
      </c>
      <c r="K246" s="136"/>
      <c r="L246" s="32"/>
      <c r="M246" s="137" t="s">
        <v>1</v>
      </c>
      <c r="N246" s="138" t="s">
        <v>40</v>
      </c>
      <c r="P246" s="139">
        <f>O246*H246</f>
        <v>0</v>
      </c>
      <c r="Q246" s="139">
        <v>8.4200000000000004E-3</v>
      </c>
      <c r="R246" s="139">
        <f>Q246*H246</f>
        <v>0.22233852000000001</v>
      </c>
      <c r="S246" s="139">
        <v>0</v>
      </c>
      <c r="T246" s="140">
        <f>S246*H246</f>
        <v>0</v>
      </c>
      <c r="AR246" s="141" t="s">
        <v>135</v>
      </c>
      <c r="AT246" s="141" t="s">
        <v>131</v>
      </c>
      <c r="AU246" s="141" t="s">
        <v>84</v>
      </c>
      <c r="AY246" s="17" t="s">
        <v>129</v>
      </c>
      <c r="BE246" s="142">
        <f>IF(N246="základní",J246,0)</f>
        <v>0</v>
      </c>
      <c r="BF246" s="142">
        <f>IF(N246="snížená",J246,0)</f>
        <v>0</v>
      </c>
      <c r="BG246" s="142">
        <f>IF(N246="zákl. přenesená",J246,0)</f>
        <v>0</v>
      </c>
      <c r="BH246" s="142">
        <f>IF(N246="sníž. přenesená",J246,0)</f>
        <v>0</v>
      </c>
      <c r="BI246" s="142">
        <f>IF(N246="nulová",J246,0)</f>
        <v>0</v>
      </c>
      <c r="BJ246" s="17" t="s">
        <v>80</v>
      </c>
      <c r="BK246" s="142">
        <f>ROUND(I246*H246,2)</f>
        <v>0</v>
      </c>
      <c r="BL246" s="17" t="s">
        <v>135</v>
      </c>
      <c r="BM246" s="141" t="s">
        <v>304</v>
      </c>
    </row>
    <row r="247" spans="2:65" s="13" customFormat="1" ht="10.199999999999999">
      <c r="B247" s="150"/>
      <c r="D247" s="144" t="s">
        <v>137</v>
      </c>
      <c r="E247" s="151" t="s">
        <v>1</v>
      </c>
      <c r="F247" s="152" t="s">
        <v>305</v>
      </c>
      <c r="H247" s="153">
        <v>26.405999999999999</v>
      </c>
      <c r="I247" s="154"/>
      <c r="L247" s="150"/>
      <c r="M247" s="155"/>
      <c r="T247" s="156"/>
      <c r="AT247" s="151" t="s">
        <v>137</v>
      </c>
      <c r="AU247" s="151" t="s">
        <v>84</v>
      </c>
      <c r="AV247" s="13" t="s">
        <v>84</v>
      </c>
      <c r="AW247" s="13" t="s">
        <v>32</v>
      </c>
      <c r="AX247" s="13" t="s">
        <v>75</v>
      </c>
      <c r="AY247" s="151" t="s">
        <v>129</v>
      </c>
    </row>
    <row r="248" spans="2:65" s="14" customFormat="1" ht="10.199999999999999">
      <c r="B248" s="157"/>
      <c r="D248" s="144" t="s">
        <v>137</v>
      </c>
      <c r="E248" s="158" t="s">
        <v>1</v>
      </c>
      <c r="F248" s="159" t="s">
        <v>149</v>
      </c>
      <c r="H248" s="160">
        <v>26.405999999999999</v>
      </c>
      <c r="I248" s="161"/>
      <c r="L248" s="157"/>
      <c r="M248" s="162"/>
      <c r="T248" s="163"/>
      <c r="AT248" s="158" t="s">
        <v>137</v>
      </c>
      <c r="AU248" s="158" t="s">
        <v>84</v>
      </c>
      <c r="AV248" s="14" t="s">
        <v>135</v>
      </c>
      <c r="AW248" s="14" t="s">
        <v>32</v>
      </c>
      <c r="AX248" s="14" t="s">
        <v>80</v>
      </c>
      <c r="AY248" s="158" t="s">
        <v>129</v>
      </c>
    </row>
    <row r="249" spans="2:65" s="1" customFormat="1" ht="16.5" customHeight="1">
      <c r="B249" s="32"/>
      <c r="C249" s="129" t="s">
        <v>306</v>
      </c>
      <c r="D249" s="129" t="s">
        <v>131</v>
      </c>
      <c r="E249" s="130" t="s">
        <v>307</v>
      </c>
      <c r="F249" s="131" t="s">
        <v>308</v>
      </c>
      <c r="G249" s="132" t="s">
        <v>134</v>
      </c>
      <c r="H249" s="133">
        <v>26.405999999999999</v>
      </c>
      <c r="I249" s="134"/>
      <c r="J249" s="135">
        <f>ROUND(I249*H249,2)</f>
        <v>0</v>
      </c>
      <c r="K249" s="136"/>
      <c r="L249" s="32"/>
      <c r="M249" s="137" t="s">
        <v>1</v>
      </c>
      <c r="N249" s="138" t="s">
        <v>40</v>
      </c>
      <c r="P249" s="139">
        <f>O249*H249</f>
        <v>0</v>
      </c>
      <c r="Q249" s="139">
        <v>0</v>
      </c>
      <c r="R249" s="139">
        <f>Q249*H249</f>
        <v>0</v>
      </c>
      <c r="S249" s="139">
        <v>0</v>
      </c>
      <c r="T249" s="140">
        <f>S249*H249</f>
        <v>0</v>
      </c>
      <c r="AR249" s="141" t="s">
        <v>135</v>
      </c>
      <c r="AT249" s="141" t="s">
        <v>131</v>
      </c>
      <c r="AU249" s="141" t="s">
        <v>84</v>
      </c>
      <c r="AY249" s="17" t="s">
        <v>129</v>
      </c>
      <c r="BE249" s="142">
        <f>IF(N249="základní",J249,0)</f>
        <v>0</v>
      </c>
      <c r="BF249" s="142">
        <f>IF(N249="snížená",J249,0)</f>
        <v>0</v>
      </c>
      <c r="BG249" s="142">
        <f>IF(N249="zákl. přenesená",J249,0)</f>
        <v>0</v>
      </c>
      <c r="BH249" s="142">
        <f>IF(N249="sníž. přenesená",J249,0)</f>
        <v>0</v>
      </c>
      <c r="BI249" s="142">
        <f>IF(N249="nulová",J249,0)</f>
        <v>0</v>
      </c>
      <c r="BJ249" s="17" t="s">
        <v>80</v>
      </c>
      <c r="BK249" s="142">
        <f>ROUND(I249*H249,2)</f>
        <v>0</v>
      </c>
      <c r="BL249" s="17" t="s">
        <v>135</v>
      </c>
      <c r="BM249" s="141" t="s">
        <v>309</v>
      </c>
    </row>
    <row r="250" spans="2:65" s="1" customFormat="1" ht="24.15" customHeight="1">
      <c r="B250" s="32"/>
      <c r="C250" s="129" t="s">
        <v>310</v>
      </c>
      <c r="D250" s="129" t="s">
        <v>131</v>
      </c>
      <c r="E250" s="130" t="s">
        <v>311</v>
      </c>
      <c r="F250" s="131" t="s">
        <v>312</v>
      </c>
      <c r="G250" s="132" t="s">
        <v>172</v>
      </c>
      <c r="H250" s="133">
        <v>0.16500000000000001</v>
      </c>
      <c r="I250" s="134"/>
      <c r="J250" s="135">
        <f>ROUND(I250*H250,2)</f>
        <v>0</v>
      </c>
      <c r="K250" s="136"/>
      <c r="L250" s="32"/>
      <c r="M250" s="137" t="s">
        <v>1</v>
      </c>
      <c r="N250" s="138" t="s">
        <v>40</v>
      </c>
      <c r="P250" s="139">
        <f>O250*H250</f>
        <v>0</v>
      </c>
      <c r="Q250" s="139">
        <v>1.05291</v>
      </c>
      <c r="R250" s="139">
        <f>Q250*H250</f>
        <v>0.17373015</v>
      </c>
      <c r="S250" s="139">
        <v>0</v>
      </c>
      <c r="T250" s="140">
        <f>S250*H250</f>
        <v>0</v>
      </c>
      <c r="AR250" s="141" t="s">
        <v>135</v>
      </c>
      <c r="AT250" s="141" t="s">
        <v>131</v>
      </c>
      <c r="AU250" s="141" t="s">
        <v>84</v>
      </c>
      <c r="AY250" s="17" t="s">
        <v>129</v>
      </c>
      <c r="BE250" s="142">
        <f>IF(N250="základní",J250,0)</f>
        <v>0</v>
      </c>
      <c r="BF250" s="142">
        <f>IF(N250="snížená",J250,0)</f>
        <v>0</v>
      </c>
      <c r="BG250" s="142">
        <f>IF(N250="zákl. přenesená",J250,0)</f>
        <v>0</v>
      </c>
      <c r="BH250" s="142">
        <f>IF(N250="sníž. přenesená",J250,0)</f>
        <v>0</v>
      </c>
      <c r="BI250" s="142">
        <f>IF(N250="nulová",J250,0)</f>
        <v>0</v>
      </c>
      <c r="BJ250" s="17" t="s">
        <v>80</v>
      </c>
      <c r="BK250" s="142">
        <f>ROUND(I250*H250,2)</f>
        <v>0</v>
      </c>
      <c r="BL250" s="17" t="s">
        <v>135</v>
      </c>
      <c r="BM250" s="141" t="s">
        <v>313</v>
      </c>
    </row>
    <row r="251" spans="2:65" s="12" customFormat="1" ht="10.199999999999999">
      <c r="B251" s="143"/>
      <c r="D251" s="144" t="s">
        <v>137</v>
      </c>
      <c r="E251" s="145" t="s">
        <v>1</v>
      </c>
      <c r="F251" s="146" t="s">
        <v>314</v>
      </c>
      <c r="H251" s="145" t="s">
        <v>1</v>
      </c>
      <c r="I251" s="147"/>
      <c r="L251" s="143"/>
      <c r="M251" s="148"/>
      <c r="T251" s="149"/>
      <c r="AT251" s="145" t="s">
        <v>137</v>
      </c>
      <c r="AU251" s="145" t="s">
        <v>84</v>
      </c>
      <c r="AV251" s="12" t="s">
        <v>80</v>
      </c>
      <c r="AW251" s="12" t="s">
        <v>32</v>
      </c>
      <c r="AX251" s="12" t="s">
        <v>75</v>
      </c>
      <c r="AY251" s="145" t="s">
        <v>129</v>
      </c>
    </row>
    <row r="252" spans="2:65" s="13" customFormat="1" ht="10.199999999999999">
      <c r="B252" s="150"/>
      <c r="D252" s="144" t="s">
        <v>137</v>
      </c>
      <c r="E252" s="151" t="s">
        <v>1</v>
      </c>
      <c r="F252" s="152" t="s">
        <v>315</v>
      </c>
      <c r="H252" s="153">
        <v>0.122</v>
      </c>
      <c r="I252" s="154"/>
      <c r="L252" s="150"/>
      <c r="M252" s="155"/>
      <c r="T252" s="156"/>
      <c r="AT252" s="151" t="s">
        <v>137</v>
      </c>
      <c r="AU252" s="151" t="s">
        <v>84</v>
      </c>
      <c r="AV252" s="13" t="s">
        <v>84</v>
      </c>
      <c r="AW252" s="13" t="s">
        <v>32</v>
      </c>
      <c r="AX252" s="13" t="s">
        <v>75</v>
      </c>
      <c r="AY252" s="151" t="s">
        <v>129</v>
      </c>
    </row>
    <row r="253" spans="2:65" s="12" customFormat="1" ht="10.199999999999999">
      <c r="B253" s="143"/>
      <c r="D253" s="144" t="s">
        <v>137</v>
      </c>
      <c r="E253" s="145" t="s">
        <v>1</v>
      </c>
      <c r="F253" s="146" t="s">
        <v>316</v>
      </c>
      <c r="H253" s="145" t="s">
        <v>1</v>
      </c>
      <c r="I253" s="147"/>
      <c r="L253" s="143"/>
      <c r="M253" s="148"/>
      <c r="T253" s="149"/>
      <c r="AT253" s="145" t="s">
        <v>137</v>
      </c>
      <c r="AU253" s="145" t="s">
        <v>84</v>
      </c>
      <c r="AV253" s="12" t="s">
        <v>80</v>
      </c>
      <c r="AW253" s="12" t="s">
        <v>32</v>
      </c>
      <c r="AX253" s="12" t="s">
        <v>75</v>
      </c>
      <c r="AY253" s="145" t="s">
        <v>129</v>
      </c>
    </row>
    <row r="254" spans="2:65" s="13" customFormat="1" ht="10.199999999999999">
      <c r="B254" s="150"/>
      <c r="D254" s="144" t="s">
        <v>137</v>
      </c>
      <c r="E254" s="151" t="s">
        <v>1</v>
      </c>
      <c r="F254" s="152" t="s">
        <v>317</v>
      </c>
      <c r="H254" s="153">
        <v>4.2999999999999997E-2</v>
      </c>
      <c r="I254" s="154"/>
      <c r="L254" s="150"/>
      <c r="M254" s="155"/>
      <c r="T254" s="156"/>
      <c r="AT254" s="151" t="s">
        <v>137</v>
      </c>
      <c r="AU254" s="151" t="s">
        <v>84</v>
      </c>
      <c r="AV254" s="13" t="s">
        <v>84</v>
      </c>
      <c r="AW254" s="13" t="s">
        <v>32</v>
      </c>
      <c r="AX254" s="13" t="s">
        <v>75</v>
      </c>
      <c r="AY254" s="151" t="s">
        <v>129</v>
      </c>
    </row>
    <row r="255" spans="2:65" s="14" customFormat="1" ht="10.199999999999999">
      <c r="B255" s="157"/>
      <c r="D255" s="144" t="s">
        <v>137</v>
      </c>
      <c r="E255" s="158" t="s">
        <v>1</v>
      </c>
      <c r="F255" s="159" t="s">
        <v>149</v>
      </c>
      <c r="H255" s="160">
        <v>0.16499999999999998</v>
      </c>
      <c r="I255" s="161"/>
      <c r="L255" s="157"/>
      <c r="M255" s="162"/>
      <c r="T255" s="163"/>
      <c r="AT255" s="158" t="s">
        <v>137</v>
      </c>
      <c r="AU255" s="158" t="s">
        <v>84</v>
      </c>
      <c r="AV255" s="14" t="s">
        <v>135</v>
      </c>
      <c r="AW255" s="14" t="s">
        <v>32</v>
      </c>
      <c r="AX255" s="14" t="s">
        <v>80</v>
      </c>
      <c r="AY255" s="158" t="s">
        <v>129</v>
      </c>
    </row>
    <row r="256" spans="2:65" s="1" customFormat="1" ht="21.75" customHeight="1">
      <c r="B256" s="32"/>
      <c r="C256" s="129" t="s">
        <v>318</v>
      </c>
      <c r="D256" s="129" t="s">
        <v>131</v>
      </c>
      <c r="E256" s="130" t="s">
        <v>319</v>
      </c>
      <c r="F256" s="131" t="s">
        <v>320</v>
      </c>
      <c r="G256" s="132" t="s">
        <v>321</v>
      </c>
      <c r="H256" s="133">
        <v>16</v>
      </c>
      <c r="I256" s="134"/>
      <c r="J256" s="135">
        <f>ROUND(I256*H256,2)</f>
        <v>0</v>
      </c>
      <c r="K256" s="136"/>
      <c r="L256" s="32"/>
      <c r="M256" s="137" t="s">
        <v>1</v>
      </c>
      <c r="N256" s="138" t="s">
        <v>40</v>
      </c>
      <c r="P256" s="139">
        <f>O256*H256</f>
        <v>0</v>
      </c>
      <c r="Q256" s="139">
        <v>0.11046</v>
      </c>
      <c r="R256" s="139">
        <f>Q256*H256</f>
        <v>1.76736</v>
      </c>
      <c r="S256" s="139">
        <v>0</v>
      </c>
      <c r="T256" s="140">
        <f>S256*H256</f>
        <v>0</v>
      </c>
      <c r="AR256" s="141" t="s">
        <v>135</v>
      </c>
      <c r="AT256" s="141" t="s">
        <v>131</v>
      </c>
      <c r="AU256" s="141" t="s">
        <v>84</v>
      </c>
      <c r="AY256" s="17" t="s">
        <v>129</v>
      </c>
      <c r="BE256" s="142">
        <f>IF(N256="základní",J256,0)</f>
        <v>0</v>
      </c>
      <c r="BF256" s="142">
        <f>IF(N256="snížená",J256,0)</f>
        <v>0</v>
      </c>
      <c r="BG256" s="142">
        <f>IF(N256="zákl. přenesená",J256,0)</f>
        <v>0</v>
      </c>
      <c r="BH256" s="142">
        <f>IF(N256="sníž. přenesená",J256,0)</f>
        <v>0</v>
      </c>
      <c r="BI256" s="142">
        <f>IF(N256="nulová",J256,0)</f>
        <v>0</v>
      </c>
      <c r="BJ256" s="17" t="s">
        <v>80</v>
      </c>
      <c r="BK256" s="142">
        <f>ROUND(I256*H256,2)</f>
        <v>0</v>
      </c>
      <c r="BL256" s="17" t="s">
        <v>135</v>
      </c>
      <c r="BM256" s="141" t="s">
        <v>322</v>
      </c>
    </row>
    <row r="257" spans="2:65" s="12" customFormat="1" ht="10.199999999999999">
      <c r="B257" s="143"/>
      <c r="D257" s="144" t="s">
        <v>137</v>
      </c>
      <c r="E257" s="145" t="s">
        <v>1</v>
      </c>
      <c r="F257" s="146" t="s">
        <v>323</v>
      </c>
      <c r="H257" s="145" t="s">
        <v>1</v>
      </c>
      <c r="I257" s="147"/>
      <c r="L257" s="143"/>
      <c r="M257" s="148"/>
      <c r="T257" s="149"/>
      <c r="AT257" s="145" t="s">
        <v>137</v>
      </c>
      <c r="AU257" s="145" t="s">
        <v>84</v>
      </c>
      <c r="AV257" s="12" t="s">
        <v>80</v>
      </c>
      <c r="AW257" s="12" t="s">
        <v>32</v>
      </c>
      <c r="AX257" s="12" t="s">
        <v>75</v>
      </c>
      <c r="AY257" s="145" t="s">
        <v>129</v>
      </c>
    </row>
    <row r="258" spans="2:65" s="13" customFormat="1" ht="10.199999999999999">
      <c r="B258" s="150"/>
      <c r="D258" s="144" t="s">
        <v>137</v>
      </c>
      <c r="E258" s="151" t="s">
        <v>1</v>
      </c>
      <c r="F258" s="152" t="s">
        <v>324</v>
      </c>
      <c r="H258" s="153">
        <v>16</v>
      </c>
      <c r="I258" s="154"/>
      <c r="L258" s="150"/>
      <c r="M258" s="155"/>
      <c r="T258" s="156"/>
      <c r="AT258" s="151" t="s">
        <v>137</v>
      </c>
      <c r="AU258" s="151" t="s">
        <v>84</v>
      </c>
      <c r="AV258" s="13" t="s">
        <v>84</v>
      </c>
      <c r="AW258" s="13" t="s">
        <v>32</v>
      </c>
      <c r="AX258" s="13" t="s">
        <v>75</v>
      </c>
      <c r="AY258" s="151" t="s">
        <v>129</v>
      </c>
    </row>
    <row r="259" spans="2:65" s="14" customFormat="1" ht="10.199999999999999">
      <c r="B259" s="157"/>
      <c r="D259" s="144" t="s">
        <v>137</v>
      </c>
      <c r="E259" s="158" t="s">
        <v>1</v>
      </c>
      <c r="F259" s="159" t="s">
        <v>149</v>
      </c>
      <c r="H259" s="160">
        <v>16</v>
      </c>
      <c r="I259" s="161"/>
      <c r="L259" s="157"/>
      <c r="M259" s="162"/>
      <c r="T259" s="163"/>
      <c r="AT259" s="158" t="s">
        <v>137</v>
      </c>
      <c r="AU259" s="158" t="s">
        <v>84</v>
      </c>
      <c r="AV259" s="14" t="s">
        <v>135</v>
      </c>
      <c r="AW259" s="14" t="s">
        <v>32</v>
      </c>
      <c r="AX259" s="14" t="s">
        <v>80</v>
      </c>
      <c r="AY259" s="158" t="s">
        <v>129</v>
      </c>
    </row>
    <row r="260" spans="2:65" s="1" customFormat="1" ht="16.5" customHeight="1">
      <c r="B260" s="32"/>
      <c r="C260" s="129" t="s">
        <v>325</v>
      </c>
      <c r="D260" s="129" t="s">
        <v>131</v>
      </c>
      <c r="E260" s="130" t="s">
        <v>326</v>
      </c>
      <c r="F260" s="131" t="s">
        <v>327</v>
      </c>
      <c r="G260" s="132" t="s">
        <v>134</v>
      </c>
      <c r="H260" s="133">
        <v>5.25</v>
      </c>
      <c r="I260" s="134"/>
      <c r="J260" s="135">
        <f>ROUND(I260*H260,2)</f>
        <v>0</v>
      </c>
      <c r="K260" s="136"/>
      <c r="L260" s="32"/>
      <c r="M260" s="137" t="s">
        <v>1</v>
      </c>
      <c r="N260" s="138" t="s">
        <v>40</v>
      </c>
      <c r="P260" s="139">
        <f>O260*H260</f>
        <v>0</v>
      </c>
      <c r="Q260" s="139">
        <v>7.92E-3</v>
      </c>
      <c r="R260" s="139">
        <f>Q260*H260</f>
        <v>4.1579999999999999E-2</v>
      </c>
      <c r="S260" s="139">
        <v>0</v>
      </c>
      <c r="T260" s="140">
        <f>S260*H260</f>
        <v>0</v>
      </c>
      <c r="AR260" s="141" t="s">
        <v>135</v>
      </c>
      <c r="AT260" s="141" t="s">
        <v>131</v>
      </c>
      <c r="AU260" s="141" t="s">
        <v>84</v>
      </c>
      <c r="AY260" s="17" t="s">
        <v>129</v>
      </c>
      <c r="BE260" s="142">
        <f>IF(N260="základní",J260,0)</f>
        <v>0</v>
      </c>
      <c r="BF260" s="142">
        <f>IF(N260="snížená",J260,0)</f>
        <v>0</v>
      </c>
      <c r="BG260" s="142">
        <f>IF(N260="zákl. přenesená",J260,0)</f>
        <v>0</v>
      </c>
      <c r="BH260" s="142">
        <f>IF(N260="sníž. přenesená",J260,0)</f>
        <v>0</v>
      </c>
      <c r="BI260" s="142">
        <f>IF(N260="nulová",J260,0)</f>
        <v>0</v>
      </c>
      <c r="BJ260" s="17" t="s">
        <v>80</v>
      </c>
      <c r="BK260" s="142">
        <f>ROUND(I260*H260,2)</f>
        <v>0</v>
      </c>
      <c r="BL260" s="17" t="s">
        <v>135</v>
      </c>
      <c r="BM260" s="141" t="s">
        <v>328</v>
      </c>
    </row>
    <row r="261" spans="2:65" s="13" customFormat="1" ht="10.199999999999999">
      <c r="B261" s="150"/>
      <c r="D261" s="144" t="s">
        <v>137</v>
      </c>
      <c r="E261" s="151" t="s">
        <v>1</v>
      </c>
      <c r="F261" s="152" t="s">
        <v>329</v>
      </c>
      <c r="H261" s="153">
        <v>5.25</v>
      </c>
      <c r="I261" s="154"/>
      <c r="L261" s="150"/>
      <c r="M261" s="155"/>
      <c r="T261" s="156"/>
      <c r="AT261" s="151" t="s">
        <v>137</v>
      </c>
      <c r="AU261" s="151" t="s">
        <v>84</v>
      </c>
      <c r="AV261" s="13" t="s">
        <v>84</v>
      </c>
      <c r="AW261" s="13" t="s">
        <v>32</v>
      </c>
      <c r="AX261" s="13" t="s">
        <v>75</v>
      </c>
      <c r="AY261" s="151" t="s">
        <v>129</v>
      </c>
    </row>
    <row r="262" spans="2:65" s="14" customFormat="1" ht="10.199999999999999">
      <c r="B262" s="157"/>
      <c r="D262" s="144" t="s">
        <v>137</v>
      </c>
      <c r="E262" s="158" t="s">
        <v>1</v>
      </c>
      <c r="F262" s="159" t="s">
        <v>149</v>
      </c>
      <c r="H262" s="160">
        <v>5.25</v>
      </c>
      <c r="I262" s="161"/>
      <c r="L262" s="157"/>
      <c r="M262" s="162"/>
      <c r="T262" s="163"/>
      <c r="AT262" s="158" t="s">
        <v>137</v>
      </c>
      <c r="AU262" s="158" t="s">
        <v>84</v>
      </c>
      <c r="AV262" s="14" t="s">
        <v>135</v>
      </c>
      <c r="AW262" s="14" t="s">
        <v>32</v>
      </c>
      <c r="AX262" s="14" t="s">
        <v>80</v>
      </c>
      <c r="AY262" s="158" t="s">
        <v>129</v>
      </c>
    </row>
    <row r="263" spans="2:65" s="1" customFormat="1" ht="16.5" customHeight="1">
      <c r="B263" s="32"/>
      <c r="C263" s="129" t="s">
        <v>330</v>
      </c>
      <c r="D263" s="129" t="s">
        <v>131</v>
      </c>
      <c r="E263" s="130" t="s">
        <v>331</v>
      </c>
      <c r="F263" s="131" t="s">
        <v>332</v>
      </c>
      <c r="G263" s="132" t="s">
        <v>134</v>
      </c>
      <c r="H263" s="133">
        <v>5.25</v>
      </c>
      <c r="I263" s="134"/>
      <c r="J263" s="135">
        <f>ROUND(I263*H263,2)</f>
        <v>0</v>
      </c>
      <c r="K263" s="136"/>
      <c r="L263" s="32"/>
      <c r="M263" s="137" t="s">
        <v>1</v>
      </c>
      <c r="N263" s="138" t="s">
        <v>40</v>
      </c>
      <c r="P263" s="139">
        <f>O263*H263</f>
        <v>0</v>
      </c>
      <c r="Q263" s="139">
        <v>0</v>
      </c>
      <c r="R263" s="139">
        <f>Q263*H263</f>
        <v>0</v>
      </c>
      <c r="S263" s="139">
        <v>0</v>
      </c>
      <c r="T263" s="140">
        <f>S263*H263</f>
        <v>0</v>
      </c>
      <c r="AR263" s="141" t="s">
        <v>135</v>
      </c>
      <c r="AT263" s="141" t="s">
        <v>131</v>
      </c>
      <c r="AU263" s="141" t="s">
        <v>84</v>
      </c>
      <c r="AY263" s="17" t="s">
        <v>129</v>
      </c>
      <c r="BE263" s="142">
        <f>IF(N263="základní",J263,0)</f>
        <v>0</v>
      </c>
      <c r="BF263" s="142">
        <f>IF(N263="snížená",J263,0)</f>
        <v>0</v>
      </c>
      <c r="BG263" s="142">
        <f>IF(N263="zákl. přenesená",J263,0)</f>
        <v>0</v>
      </c>
      <c r="BH263" s="142">
        <f>IF(N263="sníž. přenesená",J263,0)</f>
        <v>0</v>
      </c>
      <c r="BI263" s="142">
        <f>IF(N263="nulová",J263,0)</f>
        <v>0</v>
      </c>
      <c r="BJ263" s="17" t="s">
        <v>80</v>
      </c>
      <c r="BK263" s="142">
        <f>ROUND(I263*H263,2)</f>
        <v>0</v>
      </c>
      <c r="BL263" s="17" t="s">
        <v>135</v>
      </c>
      <c r="BM263" s="141" t="s">
        <v>333</v>
      </c>
    </row>
    <row r="264" spans="2:65" s="1" customFormat="1" ht="21.75" customHeight="1">
      <c r="B264" s="32"/>
      <c r="C264" s="129" t="s">
        <v>334</v>
      </c>
      <c r="D264" s="129" t="s">
        <v>131</v>
      </c>
      <c r="E264" s="130" t="s">
        <v>335</v>
      </c>
      <c r="F264" s="131" t="s">
        <v>336</v>
      </c>
      <c r="G264" s="132" t="s">
        <v>152</v>
      </c>
      <c r="H264" s="133">
        <v>6</v>
      </c>
      <c r="I264" s="134"/>
      <c r="J264" s="135">
        <f>ROUND(I264*H264,2)</f>
        <v>0</v>
      </c>
      <c r="K264" s="136"/>
      <c r="L264" s="32"/>
      <c r="M264" s="137" t="s">
        <v>1</v>
      </c>
      <c r="N264" s="138" t="s">
        <v>40</v>
      </c>
      <c r="P264" s="139">
        <f>O264*H264</f>
        <v>0</v>
      </c>
      <c r="Q264" s="139">
        <v>0</v>
      </c>
      <c r="R264" s="139">
        <f>Q264*H264</f>
        <v>0</v>
      </c>
      <c r="S264" s="139">
        <v>0</v>
      </c>
      <c r="T264" s="140">
        <f>S264*H264</f>
        <v>0</v>
      </c>
      <c r="AR264" s="141" t="s">
        <v>135</v>
      </c>
      <c r="AT264" s="141" t="s">
        <v>131</v>
      </c>
      <c r="AU264" s="141" t="s">
        <v>84</v>
      </c>
      <c r="AY264" s="17" t="s">
        <v>129</v>
      </c>
      <c r="BE264" s="142">
        <f>IF(N264="základní",J264,0)</f>
        <v>0</v>
      </c>
      <c r="BF264" s="142">
        <f>IF(N264="snížená",J264,0)</f>
        <v>0</v>
      </c>
      <c r="BG264" s="142">
        <f>IF(N264="zákl. přenesená",J264,0)</f>
        <v>0</v>
      </c>
      <c r="BH264" s="142">
        <f>IF(N264="sníž. přenesená",J264,0)</f>
        <v>0</v>
      </c>
      <c r="BI264" s="142">
        <f>IF(N264="nulová",J264,0)</f>
        <v>0</v>
      </c>
      <c r="BJ264" s="17" t="s">
        <v>80</v>
      </c>
      <c r="BK264" s="142">
        <f>ROUND(I264*H264,2)</f>
        <v>0</v>
      </c>
      <c r="BL264" s="17" t="s">
        <v>135</v>
      </c>
      <c r="BM264" s="141" t="s">
        <v>337</v>
      </c>
    </row>
    <row r="265" spans="2:65" s="12" customFormat="1" ht="10.199999999999999">
      <c r="B265" s="143"/>
      <c r="D265" s="144" t="s">
        <v>137</v>
      </c>
      <c r="E265" s="145" t="s">
        <v>1</v>
      </c>
      <c r="F265" s="146" t="s">
        <v>159</v>
      </c>
      <c r="H265" s="145" t="s">
        <v>1</v>
      </c>
      <c r="I265" s="147"/>
      <c r="L265" s="143"/>
      <c r="M265" s="148"/>
      <c r="T265" s="149"/>
      <c r="AT265" s="145" t="s">
        <v>137</v>
      </c>
      <c r="AU265" s="145" t="s">
        <v>84</v>
      </c>
      <c r="AV265" s="12" t="s">
        <v>80</v>
      </c>
      <c r="AW265" s="12" t="s">
        <v>32</v>
      </c>
      <c r="AX265" s="12" t="s">
        <v>75</v>
      </c>
      <c r="AY265" s="145" t="s">
        <v>129</v>
      </c>
    </row>
    <row r="266" spans="2:65" s="13" customFormat="1" ht="10.199999999999999">
      <c r="B266" s="150"/>
      <c r="D266" s="144" t="s">
        <v>137</v>
      </c>
      <c r="E266" s="151" t="s">
        <v>1</v>
      </c>
      <c r="F266" s="152" t="s">
        <v>160</v>
      </c>
      <c r="H266" s="153">
        <v>6</v>
      </c>
      <c r="I266" s="154"/>
      <c r="L266" s="150"/>
      <c r="M266" s="155"/>
      <c r="T266" s="156"/>
      <c r="AT266" s="151" t="s">
        <v>137</v>
      </c>
      <c r="AU266" s="151" t="s">
        <v>84</v>
      </c>
      <c r="AV266" s="13" t="s">
        <v>84</v>
      </c>
      <c r="AW266" s="13" t="s">
        <v>32</v>
      </c>
      <c r="AX266" s="13" t="s">
        <v>75</v>
      </c>
      <c r="AY266" s="151" t="s">
        <v>129</v>
      </c>
    </row>
    <row r="267" spans="2:65" s="14" customFormat="1" ht="10.199999999999999">
      <c r="B267" s="157"/>
      <c r="D267" s="144" t="s">
        <v>137</v>
      </c>
      <c r="E267" s="158" t="s">
        <v>1</v>
      </c>
      <c r="F267" s="159" t="s">
        <v>149</v>
      </c>
      <c r="H267" s="160">
        <v>6</v>
      </c>
      <c r="I267" s="161"/>
      <c r="L267" s="157"/>
      <c r="M267" s="162"/>
      <c r="T267" s="163"/>
      <c r="AT267" s="158" t="s">
        <v>137</v>
      </c>
      <c r="AU267" s="158" t="s">
        <v>84</v>
      </c>
      <c r="AV267" s="14" t="s">
        <v>135</v>
      </c>
      <c r="AW267" s="14" t="s">
        <v>32</v>
      </c>
      <c r="AX267" s="14" t="s">
        <v>80</v>
      </c>
      <c r="AY267" s="158" t="s">
        <v>129</v>
      </c>
    </row>
    <row r="268" spans="2:65" s="11" customFormat="1" ht="22.8" customHeight="1">
      <c r="B268" s="117"/>
      <c r="D268" s="118" t="s">
        <v>74</v>
      </c>
      <c r="E268" s="127" t="s">
        <v>139</v>
      </c>
      <c r="F268" s="127" t="s">
        <v>338</v>
      </c>
      <c r="I268" s="120"/>
      <c r="J268" s="128">
        <f>BK268</f>
        <v>0</v>
      </c>
      <c r="L268" s="117"/>
      <c r="M268" s="122"/>
      <c r="P268" s="123">
        <f>SUM(P269:P281)</f>
        <v>0</v>
      </c>
      <c r="R268" s="123">
        <f>SUM(R269:R281)</f>
        <v>0</v>
      </c>
      <c r="T268" s="124">
        <f>SUM(T269:T281)</f>
        <v>0</v>
      </c>
      <c r="AR268" s="118" t="s">
        <v>80</v>
      </c>
      <c r="AT268" s="125" t="s">
        <v>74</v>
      </c>
      <c r="AU268" s="125" t="s">
        <v>80</v>
      </c>
      <c r="AY268" s="118" t="s">
        <v>129</v>
      </c>
      <c r="BK268" s="126">
        <f>SUM(BK269:BK281)</f>
        <v>0</v>
      </c>
    </row>
    <row r="269" spans="2:65" s="1" customFormat="1" ht="21.75" customHeight="1">
      <c r="B269" s="32"/>
      <c r="C269" s="129" t="s">
        <v>339</v>
      </c>
      <c r="D269" s="129" t="s">
        <v>131</v>
      </c>
      <c r="E269" s="130" t="s">
        <v>340</v>
      </c>
      <c r="F269" s="131" t="s">
        <v>341</v>
      </c>
      <c r="G269" s="132" t="s">
        <v>134</v>
      </c>
      <c r="H269" s="133">
        <v>5</v>
      </c>
      <c r="I269" s="134"/>
      <c r="J269" s="135">
        <f>ROUND(I269*H269,2)</f>
        <v>0</v>
      </c>
      <c r="K269" s="136"/>
      <c r="L269" s="32"/>
      <c r="M269" s="137" t="s">
        <v>1</v>
      </c>
      <c r="N269" s="138" t="s">
        <v>40</v>
      </c>
      <c r="P269" s="139">
        <f>O269*H269</f>
        <v>0</v>
      </c>
      <c r="Q269" s="139">
        <v>0</v>
      </c>
      <c r="R269" s="139">
        <f>Q269*H269</f>
        <v>0</v>
      </c>
      <c r="S269" s="139">
        <v>0</v>
      </c>
      <c r="T269" s="140">
        <f>S269*H269</f>
        <v>0</v>
      </c>
      <c r="AR269" s="141" t="s">
        <v>135</v>
      </c>
      <c r="AT269" s="141" t="s">
        <v>131</v>
      </c>
      <c r="AU269" s="141" t="s">
        <v>84</v>
      </c>
      <c r="AY269" s="17" t="s">
        <v>129</v>
      </c>
      <c r="BE269" s="142">
        <f>IF(N269="základní",J269,0)</f>
        <v>0</v>
      </c>
      <c r="BF269" s="142">
        <f>IF(N269="snížená",J269,0)</f>
        <v>0</v>
      </c>
      <c r="BG269" s="142">
        <f>IF(N269="zákl. přenesená",J269,0)</f>
        <v>0</v>
      </c>
      <c r="BH269" s="142">
        <f>IF(N269="sníž. přenesená",J269,0)</f>
        <v>0</v>
      </c>
      <c r="BI269" s="142">
        <f>IF(N269="nulová",J269,0)</f>
        <v>0</v>
      </c>
      <c r="BJ269" s="17" t="s">
        <v>80</v>
      </c>
      <c r="BK269" s="142">
        <f>ROUND(I269*H269,2)</f>
        <v>0</v>
      </c>
      <c r="BL269" s="17" t="s">
        <v>135</v>
      </c>
      <c r="BM269" s="141" t="s">
        <v>342</v>
      </c>
    </row>
    <row r="270" spans="2:65" s="12" customFormat="1" ht="10.199999999999999">
      <c r="B270" s="143"/>
      <c r="D270" s="144" t="s">
        <v>137</v>
      </c>
      <c r="E270" s="145" t="s">
        <v>1</v>
      </c>
      <c r="F270" s="146" t="s">
        <v>138</v>
      </c>
      <c r="H270" s="145" t="s">
        <v>1</v>
      </c>
      <c r="I270" s="147"/>
      <c r="L270" s="143"/>
      <c r="M270" s="148"/>
      <c r="T270" s="149"/>
      <c r="AT270" s="145" t="s">
        <v>137</v>
      </c>
      <c r="AU270" s="145" t="s">
        <v>84</v>
      </c>
      <c r="AV270" s="12" t="s">
        <v>80</v>
      </c>
      <c r="AW270" s="12" t="s">
        <v>32</v>
      </c>
      <c r="AX270" s="12" t="s">
        <v>75</v>
      </c>
      <c r="AY270" s="145" t="s">
        <v>129</v>
      </c>
    </row>
    <row r="271" spans="2:65" s="13" customFormat="1" ht="10.199999999999999">
      <c r="B271" s="150"/>
      <c r="D271" s="144" t="s">
        <v>137</v>
      </c>
      <c r="E271" s="151" t="s">
        <v>1</v>
      </c>
      <c r="F271" s="152" t="s">
        <v>139</v>
      </c>
      <c r="H271" s="153">
        <v>5</v>
      </c>
      <c r="I271" s="154"/>
      <c r="L271" s="150"/>
      <c r="M271" s="155"/>
      <c r="T271" s="156"/>
      <c r="AT271" s="151" t="s">
        <v>137</v>
      </c>
      <c r="AU271" s="151" t="s">
        <v>84</v>
      </c>
      <c r="AV271" s="13" t="s">
        <v>84</v>
      </c>
      <c r="AW271" s="13" t="s">
        <v>32</v>
      </c>
      <c r="AX271" s="13" t="s">
        <v>80</v>
      </c>
      <c r="AY271" s="151" t="s">
        <v>129</v>
      </c>
    </row>
    <row r="272" spans="2:65" s="1" customFormat="1" ht="24.15" customHeight="1">
      <c r="B272" s="32"/>
      <c r="C272" s="129" t="s">
        <v>343</v>
      </c>
      <c r="D272" s="129" t="s">
        <v>131</v>
      </c>
      <c r="E272" s="130" t="s">
        <v>344</v>
      </c>
      <c r="F272" s="131" t="s">
        <v>345</v>
      </c>
      <c r="G272" s="132" t="s">
        <v>134</v>
      </c>
      <c r="H272" s="133">
        <v>5</v>
      </c>
      <c r="I272" s="134"/>
      <c r="J272" s="135">
        <f>ROUND(I272*H272,2)</f>
        <v>0</v>
      </c>
      <c r="K272" s="136"/>
      <c r="L272" s="32"/>
      <c r="M272" s="137" t="s">
        <v>1</v>
      </c>
      <c r="N272" s="138" t="s">
        <v>40</v>
      </c>
      <c r="P272" s="139">
        <f>O272*H272</f>
        <v>0</v>
      </c>
      <c r="Q272" s="139">
        <v>0</v>
      </c>
      <c r="R272" s="139">
        <f>Q272*H272</f>
        <v>0</v>
      </c>
      <c r="S272" s="139">
        <v>0</v>
      </c>
      <c r="T272" s="140">
        <f>S272*H272</f>
        <v>0</v>
      </c>
      <c r="AR272" s="141" t="s">
        <v>135</v>
      </c>
      <c r="AT272" s="141" t="s">
        <v>131</v>
      </c>
      <c r="AU272" s="141" t="s">
        <v>84</v>
      </c>
      <c r="AY272" s="17" t="s">
        <v>129</v>
      </c>
      <c r="BE272" s="142">
        <f>IF(N272="základní",J272,0)</f>
        <v>0</v>
      </c>
      <c r="BF272" s="142">
        <f>IF(N272="snížená",J272,0)</f>
        <v>0</v>
      </c>
      <c r="BG272" s="142">
        <f>IF(N272="zákl. přenesená",J272,0)</f>
        <v>0</v>
      </c>
      <c r="BH272" s="142">
        <f>IF(N272="sníž. přenesená",J272,0)</f>
        <v>0</v>
      </c>
      <c r="BI272" s="142">
        <f>IF(N272="nulová",J272,0)</f>
        <v>0</v>
      </c>
      <c r="BJ272" s="17" t="s">
        <v>80</v>
      </c>
      <c r="BK272" s="142">
        <f>ROUND(I272*H272,2)</f>
        <v>0</v>
      </c>
      <c r="BL272" s="17" t="s">
        <v>135</v>
      </c>
      <c r="BM272" s="141" t="s">
        <v>346</v>
      </c>
    </row>
    <row r="273" spans="2:65" s="1" customFormat="1" ht="33" customHeight="1">
      <c r="B273" s="32"/>
      <c r="C273" s="129" t="s">
        <v>347</v>
      </c>
      <c r="D273" s="129" t="s">
        <v>131</v>
      </c>
      <c r="E273" s="130" t="s">
        <v>348</v>
      </c>
      <c r="F273" s="131" t="s">
        <v>349</v>
      </c>
      <c r="G273" s="132" t="s">
        <v>134</v>
      </c>
      <c r="H273" s="133">
        <v>5</v>
      </c>
      <c r="I273" s="134"/>
      <c r="J273" s="135">
        <f>ROUND(I273*H273,2)</f>
        <v>0</v>
      </c>
      <c r="K273" s="136"/>
      <c r="L273" s="32"/>
      <c r="M273" s="137" t="s">
        <v>1</v>
      </c>
      <c r="N273" s="138" t="s">
        <v>40</v>
      </c>
      <c r="P273" s="139">
        <f>O273*H273</f>
        <v>0</v>
      </c>
      <c r="Q273" s="139">
        <v>0</v>
      </c>
      <c r="R273" s="139">
        <f>Q273*H273</f>
        <v>0</v>
      </c>
      <c r="S273" s="139">
        <v>0</v>
      </c>
      <c r="T273" s="140">
        <f>S273*H273</f>
        <v>0</v>
      </c>
      <c r="AR273" s="141" t="s">
        <v>135</v>
      </c>
      <c r="AT273" s="141" t="s">
        <v>131</v>
      </c>
      <c r="AU273" s="141" t="s">
        <v>84</v>
      </c>
      <c r="AY273" s="17" t="s">
        <v>129</v>
      </c>
      <c r="BE273" s="142">
        <f>IF(N273="základní",J273,0)</f>
        <v>0</v>
      </c>
      <c r="BF273" s="142">
        <f>IF(N273="snížená",J273,0)</f>
        <v>0</v>
      </c>
      <c r="BG273" s="142">
        <f>IF(N273="zákl. přenesená",J273,0)</f>
        <v>0</v>
      </c>
      <c r="BH273" s="142">
        <f>IF(N273="sníž. přenesená",J273,0)</f>
        <v>0</v>
      </c>
      <c r="BI273" s="142">
        <f>IF(N273="nulová",J273,0)</f>
        <v>0</v>
      </c>
      <c r="BJ273" s="17" t="s">
        <v>80</v>
      </c>
      <c r="BK273" s="142">
        <f>ROUND(I273*H273,2)</f>
        <v>0</v>
      </c>
      <c r="BL273" s="17" t="s">
        <v>135</v>
      </c>
      <c r="BM273" s="141" t="s">
        <v>350</v>
      </c>
    </row>
    <row r="274" spans="2:65" s="1" customFormat="1" ht="33" customHeight="1">
      <c r="B274" s="32"/>
      <c r="C274" s="129" t="s">
        <v>351</v>
      </c>
      <c r="D274" s="129" t="s">
        <v>131</v>
      </c>
      <c r="E274" s="130" t="s">
        <v>352</v>
      </c>
      <c r="F274" s="131" t="s">
        <v>353</v>
      </c>
      <c r="G274" s="132" t="s">
        <v>134</v>
      </c>
      <c r="H274" s="133">
        <v>5</v>
      </c>
      <c r="I274" s="134"/>
      <c r="J274" s="135">
        <f>ROUND(I274*H274,2)</f>
        <v>0</v>
      </c>
      <c r="K274" s="136"/>
      <c r="L274" s="32"/>
      <c r="M274" s="137" t="s">
        <v>1</v>
      </c>
      <c r="N274" s="138" t="s">
        <v>40</v>
      </c>
      <c r="P274" s="139">
        <f>O274*H274</f>
        <v>0</v>
      </c>
      <c r="Q274" s="139">
        <v>0</v>
      </c>
      <c r="R274" s="139">
        <f>Q274*H274</f>
        <v>0</v>
      </c>
      <c r="S274" s="139">
        <v>0</v>
      </c>
      <c r="T274" s="140">
        <f>S274*H274</f>
        <v>0</v>
      </c>
      <c r="AR274" s="141" t="s">
        <v>135</v>
      </c>
      <c r="AT274" s="141" t="s">
        <v>131</v>
      </c>
      <c r="AU274" s="141" t="s">
        <v>84</v>
      </c>
      <c r="AY274" s="17" t="s">
        <v>129</v>
      </c>
      <c r="BE274" s="142">
        <f>IF(N274="základní",J274,0)</f>
        <v>0</v>
      </c>
      <c r="BF274" s="142">
        <f>IF(N274="snížená",J274,0)</f>
        <v>0</v>
      </c>
      <c r="BG274" s="142">
        <f>IF(N274="zákl. přenesená",J274,0)</f>
        <v>0</v>
      </c>
      <c r="BH274" s="142">
        <f>IF(N274="sníž. přenesená",J274,0)</f>
        <v>0</v>
      </c>
      <c r="BI274" s="142">
        <f>IF(N274="nulová",J274,0)</f>
        <v>0</v>
      </c>
      <c r="BJ274" s="17" t="s">
        <v>80</v>
      </c>
      <c r="BK274" s="142">
        <f>ROUND(I274*H274,2)</f>
        <v>0</v>
      </c>
      <c r="BL274" s="17" t="s">
        <v>135</v>
      </c>
      <c r="BM274" s="141" t="s">
        <v>354</v>
      </c>
    </row>
    <row r="275" spans="2:65" s="1" customFormat="1" ht="21.75" customHeight="1">
      <c r="B275" s="32"/>
      <c r="C275" s="129" t="s">
        <v>355</v>
      </c>
      <c r="D275" s="129" t="s">
        <v>131</v>
      </c>
      <c r="E275" s="130" t="s">
        <v>356</v>
      </c>
      <c r="F275" s="131" t="s">
        <v>357</v>
      </c>
      <c r="G275" s="132" t="s">
        <v>134</v>
      </c>
      <c r="H275" s="133">
        <v>10</v>
      </c>
      <c r="I275" s="134"/>
      <c r="J275" s="135">
        <f>ROUND(I275*H275,2)</f>
        <v>0</v>
      </c>
      <c r="K275" s="136"/>
      <c r="L275" s="32"/>
      <c r="M275" s="137" t="s">
        <v>1</v>
      </c>
      <c r="N275" s="138" t="s">
        <v>40</v>
      </c>
      <c r="P275" s="139">
        <f>O275*H275</f>
        <v>0</v>
      </c>
      <c r="Q275" s="139">
        <v>0</v>
      </c>
      <c r="R275" s="139">
        <f>Q275*H275</f>
        <v>0</v>
      </c>
      <c r="S275" s="139">
        <v>0</v>
      </c>
      <c r="T275" s="140">
        <f>S275*H275</f>
        <v>0</v>
      </c>
      <c r="AR275" s="141" t="s">
        <v>135</v>
      </c>
      <c r="AT275" s="141" t="s">
        <v>131</v>
      </c>
      <c r="AU275" s="141" t="s">
        <v>84</v>
      </c>
      <c r="AY275" s="17" t="s">
        <v>129</v>
      </c>
      <c r="BE275" s="142">
        <f>IF(N275="základní",J275,0)</f>
        <v>0</v>
      </c>
      <c r="BF275" s="142">
        <f>IF(N275="snížená",J275,0)</f>
        <v>0</v>
      </c>
      <c r="BG275" s="142">
        <f>IF(N275="zákl. přenesená",J275,0)</f>
        <v>0</v>
      </c>
      <c r="BH275" s="142">
        <f>IF(N275="sníž. přenesená",J275,0)</f>
        <v>0</v>
      </c>
      <c r="BI275" s="142">
        <f>IF(N275="nulová",J275,0)</f>
        <v>0</v>
      </c>
      <c r="BJ275" s="17" t="s">
        <v>80</v>
      </c>
      <c r="BK275" s="142">
        <f>ROUND(I275*H275,2)</f>
        <v>0</v>
      </c>
      <c r="BL275" s="17" t="s">
        <v>135</v>
      </c>
      <c r="BM275" s="141" t="s">
        <v>358</v>
      </c>
    </row>
    <row r="276" spans="2:65" s="12" customFormat="1" ht="10.199999999999999">
      <c r="B276" s="143"/>
      <c r="D276" s="144" t="s">
        <v>137</v>
      </c>
      <c r="E276" s="145" t="s">
        <v>1</v>
      </c>
      <c r="F276" s="146" t="s">
        <v>138</v>
      </c>
      <c r="H276" s="145" t="s">
        <v>1</v>
      </c>
      <c r="I276" s="147"/>
      <c r="L276" s="143"/>
      <c r="M276" s="148"/>
      <c r="T276" s="149"/>
      <c r="AT276" s="145" t="s">
        <v>137</v>
      </c>
      <c r="AU276" s="145" t="s">
        <v>84</v>
      </c>
      <c r="AV276" s="12" t="s">
        <v>80</v>
      </c>
      <c r="AW276" s="12" t="s">
        <v>32</v>
      </c>
      <c r="AX276" s="12" t="s">
        <v>75</v>
      </c>
      <c r="AY276" s="145" t="s">
        <v>129</v>
      </c>
    </row>
    <row r="277" spans="2:65" s="13" customFormat="1" ht="10.199999999999999">
      <c r="B277" s="150"/>
      <c r="D277" s="144" t="s">
        <v>137</v>
      </c>
      <c r="E277" s="151" t="s">
        <v>1</v>
      </c>
      <c r="F277" s="152" t="s">
        <v>359</v>
      </c>
      <c r="H277" s="153">
        <v>10</v>
      </c>
      <c r="I277" s="154"/>
      <c r="L277" s="150"/>
      <c r="M277" s="155"/>
      <c r="T277" s="156"/>
      <c r="AT277" s="151" t="s">
        <v>137</v>
      </c>
      <c r="AU277" s="151" t="s">
        <v>84</v>
      </c>
      <c r="AV277" s="13" t="s">
        <v>84</v>
      </c>
      <c r="AW277" s="13" t="s">
        <v>32</v>
      </c>
      <c r="AX277" s="13" t="s">
        <v>75</v>
      </c>
      <c r="AY277" s="151" t="s">
        <v>129</v>
      </c>
    </row>
    <row r="278" spans="2:65" s="14" customFormat="1" ht="10.199999999999999">
      <c r="B278" s="157"/>
      <c r="D278" s="144" t="s">
        <v>137</v>
      </c>
      <c r="E278" s="158" t="s">
        <v>1</v>
      </c>
      <c r="F278" s="159" t="s">
        <v>149</v>
      </c>
      <c r="H278" s="160">
        <v>10</v>
      </c>
      <c r="I278" s="161"/>
      <c r="L278" s="157"/>
      <c r="M278" s="162"/>
      <c r="T278" s="163"/>
      <c r="AT278" s="158" t="s">
        <v>137</v>
      </c>
      <c r="AU278" s="158" t="s">
        <v>84</v>
      </c>
      <c r="AV278" s="14" t="s">
        <v>135</v>
      </c>
      <c r="AW278" s="14" t="s">
        <v>32</v>
      </c>
      <c r="AX278" s="14" t="s">
        <v>80</v>
      </c>
      <c r="AY278" s="158" t="s">
        <v>129</v>
      </c>
    </row>
    <row r="279" spans="2:65" s="1" customFormat="1" ht="33" customHeight="1">
      <c r="B279" s="32"/>
      <c r="C279" s="129" t="s">
        <v>360</v>
      </c>
      <c r="D279" s="129" t="s">
        <v>131</v>
      </c>
      <c r="E279" s="130" t="s">
        <v>361</v>
      </c>
      <c r="F279" s="131" t="s">
        <v>362</v>
      </c>
      <c r="G279" s="132" t="s">
        <v>134</v>
      </c>
      <c r="H279" s="133">
        <v>5</v>
      </c>
      <c r="I279" s="134"/>
      <c r="J279" s="135">
        <f>ROUND(I279*H279,2)</f>
        <v>0</v>
      </c>
      <c r="K279" s="136"/>
      <c r="L279" s="32"/>
      <c r="M279" s="137" t="s">
        <v>1</v>
      </c>
      <c r="N279" s="138" t="s">
        <v>40</v>
      </c>
      <c r="P279" s="139">
        <f>O279*H279</f>
        <v>0</v>
      </c>
      <c r="Q279" s="139">
        <v>0</v>
      </c>
      <c r="R279" s="139">
        <f>Q279*H279</f>
        <v>0</v>
      </c>
      <c r="S279" s="139">
        <v>0</v>
      </c>
      <c r="T279" s="140">
        <f>S279*H279</f>
        <v>0</v>
      </c>
      <c r="AR279" s="141" t="s">
        <v>135</v>
      </c>
      <c r="AT279" s="141" t="s">
        <v>131</v>
      </c>
      <c r="AU279" s="141" t="s">
        <v>84</v>
      </c>
      <c r="AY279" s="17" t="s">
        <v>129</v>
      </c>
      <c r="BE279" s="142">
        <f>IF(N279="základní",J279,0)</f>
        <v>0</v>
      </c>
      <c r="BF279" s="142">
        <f>IF(N279="snížená",J279,0)</f>
        <v>0</v>
      </c>
      <c r="BG279" s="142">
        <f>IF(N279="zákl. přenesená",J279,0)</f>
        <v>0</v>
      </c>
      <c r="BH279" s="142">
        <f>IF(N279="sníž. přenesená",J279,0)</f>
        <v>0</v>
      </c>
      <c r="BI279" s="142">
        <f>IF(N279="nulová",J279,0)</f>
        <v>0</v>
      </c>
      <c r="BJ279" s="17" t="s">
        <v>80</v>
      </c>
      <c r="BK279" s="142">
        <f>ROUND(I279*H279,2)</f>
        <v>0</v>
      </c>
      <c r="BL279" s="17" t="s">
        <v>135</v>
      </c>
      <c r="BM279" s="141" t="s">
        <v>363</v>
      </c>
    </row>
    <row r="280" spans="2:65" s="12" customFormat="1" ht="10.199999999999999">
      <c r="B280" s="143"/>
      <c r="D280" s="144" t="s">
        <v>137</v>
      </c>
      <c r="E280" s="145" t="s">
        <v>1</v>
      </c>
      <c r="F280" s="146" t="s">
        <v>138</v>
      </c>
      <c r="H280" s="145" t="s">
        <v>1</v>
      </c>
      <c r="I280" s="147"/>
      <c r="L280" s="143"/>
      <c r="M280" s="148"/>
      <c r="T280" s="149"/>
      <c r="AT280" s="145" t="s">
        <v>137</v>
      </c>
      <c r="AU280" s="145" t="s">
        <v>84</v>
      </c>
      <c r="AV280" s="12" t="s">
        <v>80</v>
      </c>
      <c r="AW280" s="12" t="s">
        <v>32</v>
      </c>
      <c r="AX280" s="12" t="s">
        <v>75</v>
      </c>
      <c r="AY280" s="145" t="s">
        <v>129</v>
      </c>
    </row>
    <row r="281" spans="2:65" s="13" customFormat="1" ht="10.199999999999999">
      <c r="B281" s="150"/>
      <c r="D281" s="144" t="s">
        <v>137</v>
      </c>
      <c r="E281" s="151" t="s">
        <v>1</v>
      </c>
      <c r="F281" s="152" t="s">
        <v>139</v>
      </c>
      <c r="H281" s="153">
        <v>5</v>
      </c>
      <c r="I281" s="154"/>
      <c r="L281" s="150"/>
      <c r="M281" s="155"/>
      <c r="T281" s="156"/>
      <c r="AT281" s="151" t="s">
        <v>137</v>
      </c>
      <c r="AU281" s="151" t="s">
        <v>84</v>
      </c>
      <c r="AV281" s="13" t="s">
        <v>84</v>
      </c>
      <c r="AW281" s="13" t="s">
        <v>32</v>
      </c>
      <c r="AX281" s="13" t="s">
        <v>80</v>
      </c>
      <c r="AY281" s="151" t="s">
        <v>129</v>
      </c>
    </row>
    <row r="282" spans="2:65" s="11" customFormat="1" ht="22.8" customHeight="1">
      <c r="B282" s="117"/>
      <c r="D282" s="118" t="s">
        <v>74</v>
      </c>
      <c r="E282" s="127" t="s">
        <v>164</v>
      </c>
      <c r="F282" s="127" t="s">
        <v>364</v>
      </c>
      <c r="I282" s="120"/>
      <c r="J282" s="128">
        <f>BK282</f>
        <v>0</v>
      </c>
      <c r="L282" s="117"/>
      <c r="M282" s="122"/>
      <c r="P282" s="123">
        <f>SUM(P283:P327)</f>
        <v>0</v>
      </c>
      <c r="R282" s="123">
        <f>SUM(R283:R327)</f>
        <v>20.527122109999997</v>
      </c>
      <c r="T282" s="124">
        <f>SUM(T283:T327)</f>
        <v>0</v>
      </c>
      <c r="AR282" s="118" t="s">
        <v>80</v>
      </c>
      <c r="AT282" s="125" t="s">
        <v>74</v>
      </c>
      <c r="AU282" s="125" t="s">
        <v>80</v>
      </c>
      <c r="AY282" s="118" t="s">
        <v>129</v>
      </c>
      <c r="BK282" s="126">
        <f>SUM(BK283:BK327)</f>
        <v>0</v>
      </c>
    </row>
    <row r="283" spans="2:65" s="1" customFormat="1" ht="24.15" customHeight="1">
      <c r="B283" s="32"/>
      <c r="C283" s="129" t="s">
        <v>365</v>
      </c>
      <c r="D283" s="129" t="s">
        <v>131</v>
      </c>
      <c r="E283" s="130" t="s">
        <v>366</v>
      </c>
      <c r="F283" s="131" t="s">
        <v>367</v>
      </c>
      <c r="G283" s="132" t="s">
        <v>134</v>
      </c>
      <c r="H283" s="133">
        <v>14.129</v>
      </c>
      <c r="I283" s="134"/>
      <c r="J283" s="135">
        <f>ROUND(I283*H283,2)</f>
        <v>0</v>
      </c>
      <c r="K283" s="136"/>
      <c r="L283" s="32"/>
      <c r="M283" s="137" t="s">
        <v>1</v>
      </c>
      <c r="N283" s="138" t="s">
        <v>40</v>
      </c>
      <c r="P283" s="139">
        <f>O283*H283</f>
        <v>0</v>
      </c>
      <c r="Q283" s="139">
        <v>7.3499999999999998E-3</v>
      </c>
      <c r="R283" s="139">
        <f>Q283*H283</f>
        <v>0.10384815</v>
      </c>
      <c r="S283" s="139">
        <v>0</v>
      </c>
      <c r="T283" s="140">
        <f>S283*H283</f>
        <v>0</v>
      </c>
      <c r="AR283" s="141" t="s">
        <v>135</v>
      </c>
      <c r="AT283" s="141" t="s">
        <v>131</v>
      </c>
      <c r="AU283" s="141" t="s">
        <v>84</v>
      </c>
      <c r="AY283" s="17" t="s">
        <v>129</v>
      </c>
      <c r="BE283" s="142">
        <f>IF(N283="základní",J283,0)</f>
        <v>0</v>
      </c>
      <c r="BF283" s="142">
        <f>IF(N283="snížená",J283,0)</f>
        <v>0</v>
      </c>
      <c r="BG283" s="142">
        <f>IF(N283="zákl. přenesená",J283,0)</f>
        <v>0</v>
      </c>
      <c r="BH283" s="142">
        <f>IF(N283="sníž. přenesená",J283,0)</f>
        <v>0</v>
      </c>
      <c r="BI283" s="142">
        <f>IF(N283="nulová",J283,0)</f>
        <v>0</v>
      </c>
      <c r="BJ283" s="17" t="s">
        <v>80</v>
      </c>
      <c r="BK283" s="142">
        <f>ROUND(I283*H283,2)</f>
        <v>0</v>
      </c>
      <c r="BL283" s="17" t="s">
        <v>135</v>
      </c>
      <c r="BM283" s="141" t="s">
        <v>368</v>
      </c>
    </row>
    <row r="284" spans="2:65" s="12" customFormat="1" ht="10.199999999999999">
      <c r="B284" s="143"/>
      <c r="D284" s="144" t="s">
        <v>137</v>
      </c>
      <c r="E284" s="145" t="s">
        <v>1</v>
      </c>
      <c r="F284" s="146" t="s">
        <v>369</v>
      </c>
      <c r="H284" s="145" t="s">
        <v>1</v>
      </c>
      <c r="I284" s="147"/>
      <c r="L284" s="143"/>
      <c r="M284" s="148"/>
      <c r="T284" s="149"/>
      <c r="AT284" s="145" t="s">
        <v>137</v>
      </c>
      <c r="AU284" s="145" t="s">
        <v>84</v>
      </c>
      <c r="AV284" s="12" t="s">
        <v>80</v>
      </c>
      <c r="AW284" s="12" t="s">
        <v>32</v>
      </c>
      <c r="AX284" s="12" t="s">
        <v>75</v>
      </c>
      <c r="AY284" s="145" t="s">
        <v>129</v>
      </c>
    </row>
    <row r="285" spans="2:65" s="13" customFormat="1" ht="10.199999999999999">
      <c r="B285" s="150"/>
      <c r="D285" s="144" t="s">
        <v>137</v>
      </c>
      <c r="E285" s="151" t="s">
        <v>1</v>
      </c>
      <c r="F285" s="152" t="s">
        <v>370</v>
      </c>
      <c r="H285" s="153">
        <v>14.129</v>
      </c>
      <c r="I285" s="154"/>
      <c r="L285" s="150"/>
      <c r="M285" s="155"/>
      <c r="T285" s="156"/>
      <c r="AT285" s="151" t="s">
        <v>137</v>
      </c>
      <c r="AU285" s="151" t="s">
        <v>84</v>
      </c>
      <c r="AV285" s="13" t="s">
        <v>84</v>
      </c>
      <c r="AW285" s="13" t="s">
        <v>32</v>
      </c>
      <c r="AX285" s="13" t="s">
        <v>75</v>
      </c>
      <c r="AY285" s="151" t="s">
        <v>129</v>
      </c>
    </row>
    <row r="286" spans="2:65" s="14" customFormat="1" ht="10.199999999999999">
      <c r="B286" s="157"/>
      <c r="D286" s="144" t="s">
        <v>137</v>
      </c>
      <c r="E286" s="158" t="s">
        <v>1</v>
      </c>
      <c r="F286" s="159" t="s">
        <v>149</v>
      </c>
      <c r="H286" s="160">
        <v>14.129</v>
      </c>
      <c r="I286" s="161"/>
      <c r="L286" s="157"/>
      <c r="M286" s="162"/>
      <c r="T286" s="163"/>
      <c r="AT286" s="158" t="s">
        <v>137</v>
      </c>
      <c r="AU286" s="158" t="s">
        <v>84</v>
      </c>
      <c r="AV286" s="14" t="s">
        <v>135</v>
      </c>
      <c r="AW286" s="14" t="s">
        <v>32</v>
      </c>
      <c r="AX286" s="14" t="s">
        <v>80</v>
      </c>
      <c r="AY286" s="158" t="s">
        <v>129</v>
      </c>
    </row>
    <row r="287" spans="2:65" s="1" customFormat="1" ht="24.15" customHeight="1">
      <c r="B287" s="32"/>
      <c r="C287" s="129" t="s">
        <v>371</v>
      </c>
      <c r="D287" s="129" t="s">
        <v>131</v>
      </c>
      <c r="E287" s="130" t="s">
        <v>372</v>
      </c>
      <c r="F287" s="131" t="s">
        <v>373</v>
      </c>
      <c r="G287" s="132" t="s">
        <v>134</v>
      </c>
      <c r="H287" s="133">
        <v>14.129</v>
      </c>
      <c r="I287" s="134"/>
      <c r="J287" s="135">
        <f>ROUND(I287*H287,2)</f>
        <v>0</v>
      </c>
      <c r="K287" s="136"/>
      <c r="L287" s="32"/>
      <c r="M287" s="137" t="s">
        <v>1</v>
      </c>
      <c r="N287" s="138" t="s">
        <v>40</v>
      </c>
      <c r="P287" s="139">
        <f>O287*H287</f>
        <v>0</v>
      </c>
      <c r="Q287" s="139">
        <v>4.3800000000000002E-3</v>
      </c>
      <c r="R287" s="139">
        <f>Q287*H287</f>
        <v>6.1885019999999999E-2</v>
      </c>
      <c r="S287" s="139">
        <v>0</v>
      </c>
      <c r="T287" s="140">
        <f>S287*H287</f>
        <v>0</v>
      </c>
      <c r="AR287" s="141" t="s">
        <v>135</v>
      </c>
      <c r="AT287" s="141" t="s">
        <v>131</v>
      </c>
      <c r="AU287" s="141" t="s">
        <v>84</v>
      </c>
      <c r="AY287" s="17" t="s">
        <v>129</v>
      </c>
      <c r="BE287" s="142">
        <f>IF(N287="základní",J287,0)</f>
        <v>0</v>
      </c>
      <c r="BF287" s="142">
        <f>IF(N287="snížená",J287,0)</f>
        <v>0</v>
      </c>
      <c r="BG287" s="142">
        <f>IF(N287="zákl. přenesená",J287,0)</f>
        <v>0</v>
      </c>
      <c r="BH287" s="142">
        <f>IF(N287="sníž. přenesená",J287,0)</f>
        <v>0</v>
      </c>
      <c r="BI287" s="142">
        <f>IF(N287="nulová",J287,0)</f>
        <v>0</v>
      </c>
      <c r="BJ287" s="17" t="s">
        <v>80</v>
      </c>
      <c r="BK287" s="142">
        <f>ROUND(I287*H287,2)</f>
        <v>0</v>
      </c>
      <c r="BL287" s="17" t="s">
        <v>135</v>
      </c>
      <c r="BM287" s="141" t="s">
        <v>374</v>
      </c>
    </row>
    <row r="288" spans="2:65" s="12" customFormat="1" ht="10.199999999999999">
      <c r="B288" s="143"/>
      <c r="D288" s="144" t="s">
        <v>137</v>
      </c>
      <c r="E288" s="145" t="s">
        <v>1</v>
      </c>
      <c r="F288" s="146" t="s">
        <v>369</v>
      </c>
      <c r="H288" s="145" t="s">
        <v>1</v>
      </c>
      <c r="I288" s="147"/>
      <c r="L288" s="143"/>
      <c r="M288" s="148"/>
      <c r="T288" s="149"/>
      <c r="AT288" s="145" t="s">
        <v>137</v>
      </c>
      <c r="AU288" s="145" t="s">
        <v>84</v>
      </c>
      <c r="AV288" s="12" t="s">
        <v>80</v>
      </c>
      <c r="AW288" s="12" t="s">
        <v>32</v>
      </c>
      <c r="AX288" s="12" t="s">
        <v>75</v>
      </c>
      <c r="AY288" s="145" t="s">
        <v>129</v>
      </c>
    </row>
    <row r="289" spans="2:65" s="13" customFormat="1" ht="10.199999999999999">
      <c r="B289" s="150"/>
      <c r="D289" s="144" t="s">
        <v>137</v>
      </c>
      <c r="E289" s="151" t="s">
        <v>1</v>
      </c>
      <c r="F289" s="152" t="s">
        <v>370</v>
      </c>
      <c r="H289" s="153">
        <v>14.129</v>
      </c>
      <c r="I289" s="154"/>
      <c r="L289" s="150"/>
      <c r="M289" s="155"/>
      <c r="T289" s="156"/>
      <c r="AT289" s="151" t="s">
        <v>137</v>
      </c>
      <c r="AU289" s="151" t="s">
        <v>84</v>
      </c>
      <c r="AV289" s="13" t="s">
        <v>84</v>
      </c>
      <c r="AW289" s="13" t="s">
        <v>32</v>
      </c>
      <c r="AX289" s="13" t="s">
        <v>75</v>
      </c>
      <c r="AY289" s="151" t="s">
        <v>129</v>
      </c>
    </row>
    <row r="290" spans="2:65" s="14" customFormat="1" ht="10.199999999999999">
      <c r="B290" s="157"/>
      <c r="D290" s="144" t="s">
        <v>137</v>
      </c>
      <c r="E290" s="158" t="s">
        <v>1</v>
      </c>
      <c r="F290" s="159" t="s">
        <v>149</v>
      </c>
      <c r="H290" s="160">
        <v>14.129</v>
      </c>
      <c r="I290" s="161"/>
      <c r="L290" s="157"/>
      <c r="M290" s="162"/>
      <c r="T290" s="163"/>
      <c r="AT290" s="158" t="s">
        <v>137</v>
      </c>
      <c r="AU290" s="158" t="s">
        <v>84</v>
      </c>
      <c r="AV290" s="14" t="s">
        <v>135</v>
      </c>
      <c r="AW290" s="14" t="s">
        <v>32</v>
      </c>
      <c r="AX290" s="14" t="s">
        <v>80</v>
      </c>
      <c r="AY290" s="158" t="s">
        <v>129</v>
      </c>
    </row>
    <row r="291" spans="2:65" s="1" customFormat="1" ht="16.5" customHeight="1">
      <c r="B291" s="32"/>
      <c r="C291" s="129" t="s">
        <v>375</v>
      </c>
      <c r="D291" s="129" t="s">
        <v>131</v>
      </c>
      <c r="E291" s="130" t="s">
        <v>376</v>
      </c>
      <c r="F291" s="131" t="s">
        <v>377</v>
      </c>
      <c r="G291" s="132" t="s">
        <v>134</v>
      </c>
      <c r="H291" s="133">
        <v>14.129</v>
      </c>
      <c r="I291" s="134"/>
      <c r="J291" s="135">
        <f>ROUND(I291*H291,2)</f>
        <v>0</v>
      </c>
      <c r="K291" s="136"/>
      <c r="L291" s="32"/>
      <c r="M291" s="137" t="s">
        <v>1</v>
      </c>
      <c r="N291" s="138" t="s">
        <v>40</v>
      </c>
      <c r="P291" s="139">
        <f>O291*H291</f>
        <v>0</v>
      </c>
      <c r="Q291" s="139">
        <v>4.0000000000000001E-3</v>
      </c>
      <c r="R291" s="139">
        <f>Q291*H291</f>
        <v>5.6515999999999997E-2</v>
      </c>
      <c r="S291" s="139">
        <v>0</v>
      </c>
      <c r="T291" s="140">
        <f>S291*H291</f>
        <v>0</v>
      </c>
      <c r="AR291" s="141" t="s">
        <v>135</v>
      </c>
      <c r="AT291" s="141" t="s">
        <v>131</v>
      </c>
      <c r="AU291" s="141" t="s">
        <v>84</v>
      </c>
      <c r="AY291" s="17" t="s">
        <v>129</v>
      </c>
      <c r="BE291" s="142">
        <f>IF(N291="základní",J291,0)</f>
        <v>0</v>
      </c>
      <c r="BF291" s="142">
        <f>IF(N291="snížená",J291,0)</f>
        <v>0</v>
      </c>
      <c r="BG291" s="142">
        <f>IF(N291="zákl. přenesená",J291,0)</f>
        <v>0</v>
      </c>
      <c r="BH291" s="142">
        <f>IF(N291="sníž. přenesená",J291,0)</f>
        <v>0</v>
      </c>
      <c r="BI291" s="142">
        <f>IF(N291="nulová",J291,0)</f>
        <v>0</v>
      </c>
      <c r="BJ291" s="17" t="s">
        <v>80</v>
      </c>
      <c r="BK291" s="142">
        <f>ROUND(I291*H291,2)</f>
        <v>0</v>
      </c>
      <c r="BL291" s="17" t="s">
        <v>135</v>
      </c>
      <c r="BM291" s="141" t="s">
        <v>378</v>
      </c>
    </row>
    <row r="292" spans="2:65" s="1" customFormat="1" ht="24.15" customHeight="1">
      <c r="B292" s="32"/>
      <c r="C292" s="129" t="s">
        <v>379</v>
      </c>
      <c r="D292" s="129" t="s">
        <v>131</v>
      </c>
      <c r="E292" s="130" t="s">
        <v>380</v>
      </c>
      <c r="F292" s="131" t="s">
        <v>381</v>
      </c>
      <c r="G292" s="132" t="s">
        <v>134</v>
      </c>
      <c r="H292" s="133">
        <v>14.129</v>
      </c>
      <c r="I292" s="134"/>
      <c r="J292" s="135">
        <f>ROUND(I292*H292,2)</f>
        <v>0</v>
      </c>
      <c r="K292" s="136"/>
      <c r="L292" s="32"/>
      <c r="M292" s="137" t="s">
        <v>1</v>
      </c>
      <c r="N292" s="138" t="s">
        <v>40</v>
      </c>
      <c r="P292" s="139">
        <f>O292*H292</f>
        <v>0</v>
      </c>
      <c r="Q292" s="139">
        <v>2.3099999999999999E-2</v>
      </c>
      <c r="R292" s="139">
        <f>Q292*H292</f>
        <v>0.3263799</v>
      </c>
      <c r="S292" s="139">
        <v>0</v>
      </c>
      <c r="T292" s="140">
        <f>S292*H292</f>
        <v>0</v>
      </c>
      <c r="AR292" s="141" t="s">
        <v>135</v>
      </c>
      <c r="AT292" s="141" t="s">
        <v>131</v>
      </c>
      <c r="AU292" s="141" t="s">
        <v>84</v>
      </c>
      <c r="AY292" s="17" t="s">
        <v>129</v>
      </c>
      <c r="BE292" s="142">
        <f>IF(N292="základní",J292,0)</f>
        <v>0</v>
      </c>
      <c r="BF292" s="142">
        <f>IF(N292="snížená",J292,0)</f>
        <v>0</v>
      </c>
      <c r="BG292" s="142">
        <f>IF(N292="zákl. přenesená",J292,0)</f>
        <v>0</v>
      </c>
      <c r="BH292" s="142">
        <f>IF(N292="sníž. přenesená",J292,0)</f>
        <v>0</v>
      </c>
      <c r="BI292" s="142">
        <f>IF(N292="nulová",J292,0)</f>
        <v>0</v>
      </c>
      <c r="BJ292" s="17" t="s">
        <v>80</v>
      </c>
      <c r="BK292" s="142">
        <f>ROUND(I292*H292,2)</f>
        <v>0</v>
      </c>
      <c r="BL292" s="17" t="s">
        <v>135</v>
      </c>
      <c r="BM292" s="141" t="s">
        <v>382</v>
      </c>
    </row>
    <row r="293" spans="2:65" s="1" customFormat="1" ht="33" customHeight="1">
      <c r="B293" s="32"/>
      <c r="C293" s="129" t="s">
        <v>383</v>
      </c>
      <c r="D293" s="129" t="s">
        <v>131</v>
      </c>
      <c r="E293" s="130" t="s">
        <v>384</v>
      </c>
      <c r="F293" s="131" t="s">
        <v>385</v>
      </c>
      <c r="G293" s="132" t="s">
        <v>152</v>
      </c>
      <c r="H293" s="133">
        <v>2.0419999999999998</v>
      </c>
      <c r="I293" s="134"/>
      <c r="J293" s="135">
        <f>ROUND(I293*H293,2)</f>
        <v>0</v>
      </c>
      <c r="K293" s="136"/>
      <c r="L293" s="32"/>
      <c r="M293" s="137" t="s">
        <v>1</v>
      </c>
      <c r="N293" s="138" t="s">
        <v>40</v>
      </c>
      <c r="P293" s="139">
        <f>O293*H293</f>
        <v>0</v>
      </c>
      <c r="Q293" s="139">
        <v>2.5018699999999998</v>
      </c>
      <c r="R293" s="139">
        <f>Q293*H293</f>
        <v>5.1088185399999988</v>
      </c>
      <c r="S293" s="139">
        <v>0</v>
      </c>
      <c r="T293" s="140">
        <f>S293*H293</f>
        <v>0</v>
      </c>
      <c r="AR293" s="141" t="s">
        <v>135</v>
      </c>
      <c r="AT293" s="141" t="s">
        <v>131</v>
      </c>
      <c r="AU293" s="141" t="s">
        <v>84</v>
      </c>
      <c r="AY293" s="17" t="s">
        <v>129</v>
      </c>
      <c r="BE293" s="142">
        <f>IF(N293="základní",J293,0)</f>
        <v>0</v>
      </c>
      <c r="BF293" s="142">
        <f>IF(N293="snížená",J293,0)</f>
        <v>0</v>
      </c>
      <c r="BG293" s="142">
        <f>IF(N293="zákl. přenesená",J293,0)</f>
        <v>0</v>
      </c>
      <c r="BH293" s="142">
        <f>IF(N293="sníž. přenesená",J293,0)</f>
        <v>0</v>
      </c>
      <c r="BI293" s="142">
        <f>IF(N293="nulová",J293,0)</f>
        <v>0</v>
      </c>
      <c r="BJ293" s="17" t="s">
        <v>80</v>
      </c>
      <c r="BK293" s="142">
        <f>ROUND(I293*H293,2)</f>
        <v>0</v>
      </c>
      <c r="BL293" s="17" t="s">
        <v>135</v>
      </c>
      <c r="BM293" s="141" t="s">
        <v>386</v>
      </c>
    </row>
    <row r="294" spans="2:65" s="12" customFormat="1" ht="10.199999999999999">
      <c r="B294" s="143"/>
      <c r="D294" s="144" t="s">
        <v>137</v>
      </c>
      <c r="E294" s="145" t="s">
        <v>1</v>
      </c>
      <c r="F294" s="146" t="s">
        <v>387</v>
      </c>
      <c r="H294" s="145" t="s">
        <v>1</v>
      </c>
      <c r="I294" s="147"/>
      <c r="L294" s="143"/>
      <c r="M294" s="148"/>
      <c r="T294" s="149"/>
      <c r="AT294" s="145" t="s">
        <v>137</v>
      </c>
      <c r="AU294" s="145" t="s">
        <v>84</v>
      </c>
      <c r="AV294" s="12" t="s">
        <v>80</v>
      </c>
      <c r="AW294" s="12" t="s">
        <v>32</v>
      </c>
      <c r="AX294" s="12" t="s">
        <v>75</v>
      </c>
      <c r="AY294" s="145" t="s">
        <v>129</v>
      </c>
    </row>
    <row r="295" spans="2:65" s="13" customFormat="1" ht="10.199999999999999">
      <c r="B295" s="150"/>
      <c r="D295" s="144" t="s">
        <v>137</v>
      </c>
      <c r="E295" s="151" t="s">
        <v>1</v>
      </c>
      <c r="F295" s="152" t="s">
        <v>388</v>
      </c>
      <c r="H295" s="153">
        <v>2.0419999999999998</v>
      </c>
      <c r="I295" s="154"/>
      <c r="L295" s="150"/>
      <c r="M295" s="155"/>
      <c r="T295" s="156"/>
      <c r="AT295" s="151" t="s">
        <v>137</v>
      </c>
      <c r="AU295" s="151" t="s">
        <v>84</v>
      </c>
      <c r="AV295" s="13" t="s">
        <v>84</v>
      </c>
      <c r="AW295" s="13" t="s">
        <v>32</v>
      </c>
      <c r="AX295" s="13" t="s">
        <v>75</v>
      </c>
      <c r="AY295" s="151" t="s">
        <v>129</v>
      </c>
    </row>
    <row r="296" spans="2:65" s="14" customFormat="1" ht="10.199999999999999">
      <c r="B296" s="157"/>
      <c r="D296" s="144" t="s">
        <v>137</v>
      </c>
      <c r="E296" s="158" t="s">
        <v>1</v>
      </c>
      <c r="F296" s="159" t="s">
        <v>149</v>
      </c>
      <c r="H296" s="160">
        <v>2.0419999999999998</v>
      </c>
      <c r="I296" s="161"/>
      <c r="L296" s="157"/>
      <c r="M296" s="162"/>
      <c r="T296" s="163"/>
      <c r="AT296" s="158" t="s">
        <v>137</v>
      </c>
      <c r="AU296" s="158" t="s">
        <v>84</v>
      </c>
      <c r="AV296" s="14" t="s">
        <v>135</v>
      </c>
      <c r="AW296" s="14" t="s">
        <v>32</v>
      </c>
      <c r="AX296" s="14" t="s">
        <v>80</v>
      </c>
      <c r="AY296" s="158" t="s">
        <v>129</v>
      </c>
    </row>
    <row r="297" spans="2:65" s="1" customFormat="1" ht="33" customHeight="1">
      <c r="B297" s="32"/>
      <c r="C297" s="129" t="s">
        <v>389</v>
      </c>
      <c r="D297" s="129" t="s">
        <v>131</v>
      </c>
      <c r="E297" s="130" t="s">
        <v>390</v>
      </c>
      <c r="F297" s="131" t="s">
        <v>391</v>
      </c>
      <c r="G297" s="132" t="s">
        <v>152</v>
      </c>
      <c r="H297" s="133">
        <v>2.0419999999999998</v>
      </c>
      <c r="I297" s="134"/>
      <c r="J297" s="135">
        <f>ROUND(I297*H297,2)</f>
        <v>0</v>
      </c>
      <c r="K297" s="136"/>
      <c r="L297" s="32"/>
      <c r="M297" s="137" t="s">
        <v>1</v>
      </c>
      <c r="N297" s="138" t="s">
        <v>40</v>
      </c>
      <c r="P297" s="139">
        <f>O297*H297</f>
        <v>0</v>
      </c>
      <c r="Q297" s="139">
        <v>0</v>
      </c>
      <c r="R297" s="139">
        <f>Q297*H297</f>
        <v>0</v>
      </c>
      <c r="S297" s="139">
        <v>0</v>
      </c>
      <c r="T297" s="140">
        <f>S297*H297</f>
        <v>0</v>
      </c>
      <c r="AR297" s="141" t="s">
        <v>135</v>
      </c>
      <c r="AT297" s="141" t="s">
        <v>131</v>
      </c>
      <c r="AU297" s="141" t="s">
        <v>84</v>
      </c>
      <c r="AY297" s="17" t="s">
        <v>129</v>
      </c>
      <c r="BE297" s="142">
        <f>IF(N297="základní",J297,0)</f>
        <v>0</v>
      </c>
      <c r="BF297" s="142">
        <f>IF(N297="snížená",J297,0)</f>
        <v>0</v>
      </c>
      <c r="BG297" s="142">
        <f>IF(N297="zákl. přenesená",J297,0)</f>
        <v>0</v>
      </c>
      <c r="BH297" s="142">
        <f>IF(N297="sníž. přenesená",J297,0)</f>
        <v>0</v>
      </c>
      <c r="BI297" s="142">
        <f>IF(N297="nulová",J297,0)</f>
        <v>0</v>
      </c>
      <c r="BJ297" s="17" t="s">
        <v>80</v>
      </c>
      <c r="BK297" s="142">
        <f>ROUND(I297*H297,2)</f>
        <v>0</v>
      </c>
      <c r="BL297" s="17" t="s">
        <v>135</v>
      </c>
      <c r="BM297" s="141" t="s">
        <v>392</v>
      </c>
    </row>
    <row r="298" spans="2:65" s="1" customFormat="1" ht="24.15" customHeight="1">
      <c r="B298" s="32"/>
      <c r="C298" s="129" t="s">
        <v>393</v>
      </c>
      <c r="D298" s="129" t="s">
        <v>131</v>
      </c>
      <c r="E298" s="130" t="s">
        <v>394</v>
      </c>
      <c r="F298" s="131" t="s">
        <v>395</v>
      </c>
      <c r="G298" s="132" t="s">
        <v>152</v>
      </c>
      <c r="H298" s="133">
        <v>2.0419999999999998</v>
      </c>
      <c r="I298" s="134"/>
      <c r="J298" s="135">
        <f>ROUND(I298*H298,2)</f>
        <v>0</v>
      </c>
      <c r="K298" s="136"/>
      <c r="L298" s="32"/>
      <c r="M298" s="137" t="s">
        <v>1</v>
      </c>
      <c r="N298" s="138" t="s">
        <v>40</v>
      </c>
      <c r="P298" s="139">
        <f>O298*H298</f>
        <v>0</v>
      </c>
      <c r="Q298" s="139">
        <v>0</v>
      </c>
      <c r="R298" s="139">
        <f>Q298*H298</f>
        <v>0</v>
      </c>
      <c r="S298" s="139">
        <v>0</v>
      </c>
      <c r="T298" s="140">
        <f>S298*H298</f>
        <v>0</v>
      </c>
      <c r="AR298" s="141" t="s">
        <v>135</v>
      </c>
      <c r="AT298" s="141" t="s">
        <v>131</v>
      </c>
      <c r="AU298" s="141" t="s">
        <v>84</v>
      </c>
      <c r="AY298" s="17" t="s">
        <v>129</v>
      </c>
      <c r="BE298" s="142">
        <f>IF(N298="základní",J298,0)</f>
        <v>0</v>
      </c>
      <c r="BF298" s="142">
        <f>IF(N298="snížená",J298,0)</f>
        <v>0</v>
      </c>
      <c r="BG298" s="142">
        <f>IF(N298="zákl. přenesená",J298,0)</f>
        <v>0</v>
      </c>
      <c r="BH298" s="142">
        <f>IF(N298="sníž. přenesená",J298,0)</f>
        <v>0</v>
      </c>
      <c r="BI298" s="142">
        <f>IF(N298="nulová",J298,0)</f>
        <v>0</v>
      </c>
      <c r="BJ298" s="17" t="s">
        <v>80</v>
      </c>
      <c r="BK298" s="142">
        <f>ROUND(I298*H298,2)</f>
        <v>0</v>
      </c>
      <c r="BL298" s="17" t="s">
        <v>135</v>
      </c>
      <c r="BM298" s="141" t="s">
        <v>396</v>
      </c>
    </row>
    <row r="299" spans="2:65" s="1" customFormat="1" ht="16.5" customHeight="1">
      <c r="B299" s="32"/>
      <c r="C299" s="129" t="s">
        <v>397</v>
      </c>
      <c r="D299" s="129" t="s">
        <v>131</v>
      </c>
      <c r="E299" s="130" t="s">
        <v>398</v>
      </c>
      <c r="F299" s="131" t="s">
        <v>399</v>
      </c>
      <c r="G299" s="132" t="s">
        <v>172</v>
      </c>
      <c r="H299" s="133">
        <v>0.17199999999999999</v>
      </c>
      <c r="I299" s="134"/>
      <c r="J299" s="135">
        <f>ROUND(I299*H299,2)</f>
        <v>0</v>
      </c>
      <c r="K299" s="136"/>
      <c r="L299" s="32"/>
      <c r="M299" s="137" t="s">
        <v>1</v>
      </c>
      <c r="N299" s="138" t="s">
        <v>40</v>
      </c>
      <c r="P299" s="139">
        <f>O299*H299</f>
        <v>0</v>
      </c>
      <c r="Q299" s="139">
        <v>1.06277</v>
      </c>
      <c r="R299" s="139">
        <f>Q299*H299</f>
        <v>0.18279643999999998</v>
      </c>
      <c r="S299" s="139">
        <v>0</v>
      </c>
      <c r="T299" s="140">
        <f>S299*H299</f>
        <v>0</v>
      </c>
      <c r="AR299" s="141" t="s">
        <v>135</v>
      </c>
      <c r="AT299" s="141" t="s">
        <v>131</v>
      </c>
      <c r="AU299" s="141" t="s">
        <v>84</v>
      </c>
      <c r="AY299" s="17" t="s">
        <v>129</v>
      </c>
      <c r="BE299" s="142">
        <f>IF(N299="základní",J299,0)</f>
        <v>0</v>
      </c>
      <c r="BF299" s="142">
        <f>IF(N299="snížená",J299,0)</f>
        <v>0</v>
      </c>
      <c r="BG299" s="142">
        <f>IF(N299="zákl. přenesená",J299,0)</f>
        <v>0</v>
      </c>
      <c r="BH299" s="142">
        <f>IF(N299="sníž. přenesená",J299,0)</f>
        <v>0</v>
      </c>
      <c r="BI299" s="142">
        <f>IF(N299="nulová",J299,0)</f>
        <v>0</v>
      </c>
      <c r="BJ299" s="17" t="s">
        <v>80</v>
      </c>
      <c r="BK299" s="142">
        <f>ROUND(I299*H299,2)</f>
        <v>0</v>
      </c>
      <c r="BL299" s="17" t="s">
        <v>135</v>
      </c>
      <c r="BM299" s="141" t="s">
        <v>400</v>
      </c>
    </row>
    <row r="300" spans="2:65" s="12" customFormat="1" ht="10.199999999999999">
      <c r="B300" s="143"/>
      <c r="D300" s="144" t="s">
        <v>137</v>
      </c>
      <c r="E300" s="145" t="s">
        <v>1</v>
      </c>
      <c r="F300" s="146" t="s">
        <v>401</v>
      </c>
      <c r="H300" s="145" t="s">
        <v>1</v>
      </c>
      <c r="I300" s="147"/>
      <c r="L300" s="143"/>
      <c r="M300" s="148"/>
      <c r="T300" s="149"/>
      <c r="AT300" s="145" t="s">
        <v>137</v>
      </c>
      <c r="AU300" s="145" t="s">
        <v>84</v>
      </c>
      <c r="AV300" s="12" t="s">
        <v>80</v>
      </c>
      <c r="AW300" s="12" t="s">
        <v>32</v>
      </c>
      <c r="AX300" s="12" t="s">
        <v>75</v>
      </c>
      <c r="AY300" s="145" t="s">
        <v>129</v>
      </c>
    </row>
    <row r="301" spans="2:65" s="13" customFormat="1" ht="10.199999999999999">
      <c r="B301" s="150"/>
      <c r="D301" s="144" t="s">
        <v>137</v>
      </c>
      <c r="E301" s="151" t="s">
        <v>1</v>
      </c>
      <c r="F301" s="152" t="s">
        <v>402</v>
      </c>
      <c r="H301" s="153">
        <v>0.17199999999999999</v>
      </c>
      <c r="I301" s="154"/>
      <c r="L301" s="150"/>
      <c r="M301" s="155"/>
      <c r="T301" s="156"/>
      <c r="AT301" s="151" t="s">
        <v>137</v>
      </c>
      <c r="AU301" s="151" t="s">
        <v>84</v>
      </c>
      <c r="AV301" s="13" t="s">
        <v>84</v>
      </c>
      <c r="AW301" s="13" t="s">
        <v>32</v>
      </c>
      <c r="AX301" s="13" t="s">
        <v>75</v>
      </c>
      <c r="AY301" s="151" t="s">
        <v>129</v>
      </c>
    </row>
    <row r="302" spans="2:65" s="14" customFormat="1" ht="10.199999999999999">
      <c r="B302" s="157"/>
      <c r="D302" s="144" t="s">
        <v>137</v>
      </c>
      <c r="E302" s="158" t="s">
        <v>1</v>
      </c>
      <c r="F302" s="159" t="s">
        <v>149</v>
      </c>
      <c r="H302" s="160">
        <v>0.17199999999999999</v>
      </c>
      <c r="I302" s="161"/>
      <c r="L302" s="157"/>
      <c r="M302" s="162"/>
      <c r="T302" s="163"/>
      <c r="AT302" s="158" t="s">
        <v>137</v>
      </c>
      <c r="AU302" s="158" t="s">
        <v>84</v>
      </c>
      <c r="AV302" s="14" t="s">
        <v>135</v>
      </c>
      <c r="AW302" s="14" t="s">
        <v>32</v>
      </c>
      <c r="AX302" s="14" t="s">
        <v>80</v>
      </c>
      <c r="AY302" s="158" t="s">
        <v>129</v>
      </c>
    </row>
    <row r="303" spans="2:65" s="1" customFormat="1" ht="16.5" customHeight="1">
      <c r="B303" s="32"/>
      <c r="C303" s="129" t="s">
        <v>403</v>
      </c>
      <c r="D303" s="129" t="s">
        <v>131</v>
      </c>
      <c r="E303" s="130" t="s">
        <v>404</v>
      </c>
      <c r="F303" s="131" t="s">
        <v>405</v>
      </c>
      <c r="G303" s="132" t="s">
        <v>134</v>
      </c>
      <c r="H303" s="133">
        <v>45.378</v>
      </c>
      <c r="I303" s="134"/>
      <c r="J303" s="135">
        <f>ROUND(I303*H303,2)</f>
        <v>0</v>
      </c>
      <c r="K303" s="136"/>
      <c r="L303" s="32"/>
      <c r="M303" s="137" t="s">
        <v>1</v>
      </c>
      <c r="N303" s="138" t="s">
        <v>40</v>
      </c>
      <c r="P303" s="139">
        <f>O303*H303</f>
        <v>0</v>
      </c>
      <c r="Q303" s="139">
        <v>3.3E-4</v>
      </c>
      <c r="R303" s="139">
        <f>Q303*H303</f>
        <v>1.497474E-2</v>
      </c>
      <c r="S303" s="139">
        <v>0</v>
      </c>
      <c r="T303" s="140">
        <f>S303*H303</f>
        <v>0</v>
      </c>
      <c r="AR303" s="141" t="s">
        <v>135</v>
      </c>
      <c r="AT303" s="141" t="s">
        <v>131</v>
      </c>
      <c r="AU303" s="141" t="s">
        <v>84</v>
      </c>
      <c r="AY303" s="17" t="s">
        <v>129</v>
      </c>
      <c r="BE303" s="142">
        <f>IF(N303="základní",J303,0)</f>
        <v>0</v>
      </c>
      <c r="BF303" s="142">
        <f>IF(N303="snížená",J303,0)</f>
        <v>0</v>
      </c>
      <c r="BG303" s="142">
        <f>IF(N303="zákl. přenesená",J303,0)</f>
        <v>0</v>
      </c>
      <c r="BH303" s="142">
        <f>IF(N303="sníž. přenesená",J303,0)</f>
        <v>0</v>
      </c>
      <c r="BI303" s="142">
        <f>IF(N303="nulová",J303,0)</f>
        <v>0</v>
      </c>
      <c r="BJ303" s="17" t="s">
        <v>80</v>
      </c>
      <c r="BK303" s="142">
        <f>ROUND(I303*H303,2)</f>
        <v>0</v>
      </c>
      <c r="BL303" s="17" t="s">
        <v>135</v>
      </c>
      <c r="BM303" s="141" t="s">
        <v>406</v>
      </c>
    </row>
    <row r="304" spans="2:65" s="12" customFormat="1" ht="10.199999999999999">
      <c r="B304" s="143"/>
      <c r="D304" s="144" t="s">
        <v>137</v>
      </c>
      <c r="E304" s="145" t="s">
        <v>1</v>
      </c>
      <c r="F304" s="146" t="s">
        <v>407</v>
      </c>
      <c r="H304" s="145" t="s">
        <v>1</v>
      </c>
      <c r="I304" s="147"/>
      <c r="L304" s="143"/>
      <c r="M304" s="148"/>
      <c r="T304" s="149"/>
      <c r="AT304" s="145" t="s">
        <v>137</v>
      </c>
      <c r="AU304" s="145" t="s">
        <v>84</v>
      </c>
      <c r="AV304" s="12" t="s">
        <v>80</v>
      </c>
      <c r="AW304" s="12" t="s">
        <v>32</v>
      </c>
      <c r="AX304" s="12" t="s">
        <v>75</v>
      </c>
      <c r="AY304" s="145" t="s">
        <v>129</v>
      </c>
    </row>
    <row r="305" spans="2:65" s="13" customFormat="1" ht="10.199999999999999">
      <c r="B305" s="150"/>
      <c r="D305" s="144" t="s">
        <v>137</v>
      </c>
      <c r="E305" s="151" t="s">
        <v>1</v>
      </c>
      <c r="F305" s="152" t="s">
        <v>408</v>
      </c>
      <c r="H305" s="153">
        <v>45.378</v>
      </c>
      <c r="I305" s="154"/>
      <c r="L305" s="150"/>
      <c r="M305" s="155"/>
      <c r="T305" s="156"/>
      <c r="AT305" s="151" t="s">
        <v>137</v>
      </c>
      <c r="AU305" s="151" t="s">
        <v>84</v>
      </c>
      <c r="AV305" s="13" t="s">
        <v>84</v>
      </c>
      <c r="AW305" s="13" t="s">
        <v>32</v>
      </c>
      <c r="AX305" s="13" t="s">
        <v>75</v>
      </c>
      <c r="AY305" s="151" t="s">
        <v>129</v>
      </c>
    </row>
    <row r="306" spans="2:65" s="14" customFormat="1" ht="10.199999999999999">
      <c r="B306" s="157"/>
      <c r="D306" s="144" t="s">
        <v>137</v>
      </c>
      <c r="E306" s="158" t="s">
        <v>1</v>
      </c>
      <c r="F306" s="159" t="s">
        <v>149</v>
      </c>
      <c r="H306" s="160">
        <v>45.378</v>
      </c>
      <c r="I306" s="161"/>
      <c r="L306" s="157"/>
      <c r="M306" s="162"/>
      <c r="T306" s="163"/>
      <c r="AT306" s="158" t="s">
        <v>137</v>
      </c>
      <c r="AU306" s="158" t="s">
        <v>84</v>
      </c>
      <c r="AV306" s="14" t="s">
        <v>135</v>
      </c>
      <c r="AW306" s="14" t="s">
        <v>32</v>
      </c>
      <c r="AX306" s="14" t="s">
        <v>80</v>
      </c>
      <c r="AY306" s="158" t="s">
        <v>129</v>
      </c>
    </row>
    <row r="307" spans="2:65" s="1" customFormat="1" ht="24.15" customHeight="1">
      <c r="B307" s="32"/>
      <c r="C307" s="129" t="s">
        <v>409</v>
      </c>
      <c r="D307" s="129" t="s">
        <v>131</v>
      </c>
      <c r="E307" s="130" t="s">
        <v>410</v>
      </c>
      <c r="F307" s="131" t="s">
        <v>411</v>
      </c>
      <c r="G307" s="132" t="s">
        <v>152</v>
      </c>
      <c r="H307" s="133">
        <v>3.9079999999999999</v>
      </c>
      <c r="I307" s="134"/>
      <c r="J307" s="135">
        <f>ROUND(I307*H307,2)</f>
        <v>0</v>
      </c>
      <c r="K307" s="136"/>
      <c r="L307" s="32"/>
      <c r="M307" s="137" t="s">
        <v>1</v>
      </c>
      <c r="N307" s="138" t="s">
        <v>40</v>
      </c>
      <c r="P307" s="139">
        <f>O307*H307</f>
        <v>0</v>
      </c>
      <c r="Q307" s="139">
        <v>1.837</v>
      </c>
      <c r="R307" s="139">
        <f>Q307*H307</f>
        <v>7.1789959999999997</v>
      </c>
      <c r="S307" s="139">
        <v>0</v>
      </c>
      <c r="T307" s="140">
        <f>S307*H307</f>
        <v>0</v>
      </c>
      <c r="AR307" s="141" t="s">
        <v>135</v>
      </c>
      <c r="AT307" s="141" t="s">
        <v>131</v>
      </c>
      <c r="AU307" s="141" t="s">
        <v>84</v>
      </c>
      <c r="AY307" s="17" t="s">
        <v>129</v>
      </c>
      <c r="BE307" s="142">
        <f>IF(N307="základní",J307,0)</f>
        <v>0</v>
      </c>
      <c r="BF307" s="142">
        <f>IF(N307="snížená",J307,0)</f>
        <v>0</v>
      </c>
      <c r="BG307" s="142">
        <f>IF(N307="zákl. přenesená",J307,0)</f>
        <v>0</v>
      </c>
      <c r="BH307" s="142">
        <f>IF(N307="sníž. přenesená",J307,0)</f>
        <v>0</v>
      </c>
      <c r="BI307" s="142">
        <f>IF(N307="nulová",J307,0)</f>
        <v>0</v>
      </c>
      <c r="BJ307" s="17" t="s">
        <v>80</v>
      </c>
      <c r="BK307" s="142">
        <f>ROUND(I307*H307,2)</f>
        <v>0</v>
      </c>
      <c r="BL307" s="17" t="s">
        <v>135</v>
      </c>
      <c r="BM307" s="141" t="s">
        <v>412</v>
      </c>
    </row>
    <row r="308" spans="2:65" s="12" customFormat="1" ht="10.199999999999999">
      <c r="B308" s="143"/>
      <c r="D308" s="144" t="s">
        <v>137</v>
      </c>
      <c r="E308" s="145" t="s">
        <v>1</v>
      </c>
      <c r="F308" s="146" t="s">
        <v>413</v>
      </c>
      <c r="H308" s="145" t="s">
        <v>1</v>
      </c>
      <c r="I308" s="147"/>
      <c r="L308" s="143"/>
      <c r="M308" s="148"/>
      <c r="T308" s="149"/>
      <c r="AT308" s="145" t="s">
        <v>137</v>
      </c>
      <c r="AU308" s="145" t="s">
        <v>84</v>
      </c>
      <c r="AV308" s="12" t="s">
        <v>80</v>
      </c>
      <c r="AW308" s="12" t="s">
        <v>32</v>
      </c>
      <c r="AX308" s="12" t="s">
        <v>75</v>
      </c>
      <c r="AY308" s="145" t="s">
        <v>129</v>
      </c>
    </row>
    <row r="309" spans="2:65" s="13" customFormat="1" ht="10.199999999999999">
      <c r="B309" s="150"/>
      <c r="D309" s="144" t="s">
        <v>137</v>
      </c>
      <c r="E309" s="151" t="s">
        <v>1</v>
      </c>
      <c r="F309" s="152" t="s">
        <v>414</v>
      </c>
      <c r="H309" s="153">
        <v>3.9079999999999999</v>
      </c>
      <c r="I309" s="154"/>
      <c r="L309" s="150"/>
      <c r="M309" s="155"/>
      <c r="T309" s="156"/>
      <c r="AT309" s="151" t="s">
        <v>137</v>
      </c>
      <c r="AU309" s="151" t="s">
        <v>84</v>
      </c>
      <c r="AV309" s="13" t="s">
        <v>84</v>
      </c>
      <c r="AW309" s="13" t="s">
        <v>32</v>
      </c>
      <c r="AX309" s="13" t="s">
        <v>75</v>
      </c>
      <c r="AY309" s="151" t="s">
        <v>129</v>
      </c>
    </row>
    <row r="310" spans="2:65" s="14" customFormat="1" ht="10.199999999999999">
      <c r="B310" s="157"/>
      <c r="D310" s="144" t="s">
        <v>137</v>
      </c>
      <c r="E310" s="158" t="s">
        <v>1</v>
      </c>
      <c r="F310" s="159" t="s">
        <v>149</v>
      </c>
      <c r="H310" s="160">
        <v>3.9079999999999999</v>
      </c>
      <c r="I310" s="161"/>
      <c r="L310" s="157"/>
      <c r="M310" s="162"/>
      <c r="T310" s="163"/>
      <c r="AT310" s="158" t="s">
        <v>137</v>
      </c>
      <c r="AU310" s="158" t="s">
        <v>84</v>
      </c>
      <c r="AV310" s="14" t="s">
        <v>135</v>
      </c>
      <c r="AW310" s="14" t="s">
        <v>32</v>
      </c>
      <c r="AX310" s="14" t="s">
        <v>80</v>
      </c>
      <c r="AY310" s="158" t="s">
        <v>129</v>
      </c>
    </row>
    <row r="311" spans="2:65" s="1" customFormat="1" ht="24.15" customHeight="1">
      <c r="B311" s="32"/>
      <c r="C311" s="129" t="s">
        <v>415</v>
      </c>
      <c r="D311" s="129" t="s">
        <v>131</v>
      </c>
      <c r="E311" s="130" t="s">
        <v>416</v>
      </c>
      <c r="F311" s="131" t="s">
        <v>417</v>
      </c>
      <c r="G311" s="132" t="s">
        <v>152</v>
      </c>
      <c r="H311" s="133">
        <v>24.920999999999999</v>
      </c>
      <c r="I311" s="134"/>
      <c r="J311" s="135">
        <f>ROUND(I311*H311,2)</f>
        <v>0</v>
      </c>
      <c r="K311" s="136"/>
      <c r="L311" s="32"/>
      <c r="M311" s="137" t="s">
        <v>1</v>
      </c>
      <c r="N311" s="138" t="s">
        <v>40</v>
      </c>
      <c r="P311" s="139">
        <f>O311*H311</f>
        <v>0</v>
      </c>
      <c r="Q311" s="139">
        <v>3.5400000000000001E-2</v>
      </c>
      <c r="R311" s="139">
        <f>Q311*H311</f>
        <v>0.88220339999999997</v>
      </c>
      <c r="S311" s="139">
        <v>0</v>
      </c>
      <c r="T311" s="140">
        <f>S311*H311</f>
        <v>0</v>
      </c>
      <c r="AR311" s="141" t="s">
        <v>135</v>
      </c>
      <c r="AT311" s="141" t="s">
        <v>131</v>
      </c>
      <c r="AU311" s="141" t="s">
        <v>84</v>
      </c>
      <c r="AY311" s="17" t="s">
        <v>129</v>
      </c>
      <c r="BE311" s="142">
        <f>IF(N311="základní",J311,0)</f>
        <v>0</v>
      </c>
      <c r="BF311" s="142">
        <f>IF(N311="snížená",J311,0)</f>
        <v>0</v>
      </c>
      <c r="BG311" s="142">
        <f>IF(N311="zákl. přenesená",J311,0)</f>
        <v>0</v>
      </c>
      <c r="BH311" s="142">
        <f>IF(N311="sníž. přenesená",J311,0)</f>
        <v>0</v>
      </c>
      <c r="BI311" s="142">
        <f>IF(N311="nulová",J311,0)</f>
        <v>0</v>
      </c>
      <c r="BJ311" s="17" t="s">
        <v>80</v>
      </c>
      <c r="BK311" s="142">
        <f>ROUND(I311*H311,2)</f>
        <v>0</v>
      </c>
      <c r="BL311" s="17" t="s">
        <v>135</v>
      </c>
      <c r="BM311" s="141" t="s">
        <v>418</v>
      </c>
    </row>
    <row r="312" spans="2:65" s="12" customFormat="1" ht="20.399999999999999">
      <c r="B312" s="143"/>
      <c r="D312" s="144" t="s">
        <v>137</v>
      </c>
      <c r="E312" s="145" t="s">
        <v>1</v>
      </c>
      <c r="F312" s="146" t="s">
        <v>419</v>
      </c>
      <c r="H312" s="145" t="s">
        <v>1</v>
      </c>
      <c r="I312" s="147"/>
      <c r="L312" s="143"/>
      <c r="M312" s="148"/>
      <c r="T312" s="149"/>
      <c r="AT312" s="145" t="s">
        <v>137</v>
      </c>
      <c r="AU312" s="145" t="s">
        <v>84</v>
      </c>
      <c r="AV312" s="12" t="s">
        <v>80</v>
      </c>
      <c r="AW312" s="12" t="s">
        <v>32</v>
      </c>
      <c r="AX312" s="12" t="s">
        <v>75</v>
      </c>
      <c r="AY312" s="145" t="s">
        <v>129</v>
      </c>
    </row>
    <row r="313" spans="2:65" s="13" customFormat="1" ht="10.199999999999999">
      <c r="B313" s="150"/>
      <c r="D313" s="144" t="s">
        <v>137</v>
      </c>
      <c r="E313" s="151" t="s">
        <v>1</v>
      </c>
      <c r="F313" s="152" t="s">
        <v>420</v>
      </c>
      <c r="H313" s="153">
        <v>24.920999999999999</v>
      </c>
      <c r="I313" s="154"/>
      <c r="L313" s="150"/>
      <c r="M313" s="155"/>
      <c r="T313" s="156"/>
      <c r="AT313" s="151" t="s">
        <v>137</v>
      </c>
      <c r="AU313" s="151" t="s">
        <v>84</v>
      </c>
      <c r="AV313" s="13" t="s">
        <v>84</v>
      </c>
      <c r="AW313" s="13" t="s">
        <v>32</v>
      </c>
      <c r="AX313" s="13" t="s">
        <v>75</v>
      </c>
      <c r="AY313" s="151" t="s">
        <v>129</v>
      </c>
    </row>
    <row r="314" spans="2:65" s="14" customFormat="1" ht="10.199999999999999">
      <c r="B314" s="157"/>
      <c r="D314" s="144" t="s">
        <v>137</v>
      </c>
      <c r="E314" s="158" t="s">
        <v>1</v>
      </c>
      <c r="F314" s="159" t="s">
        <v>149</v>
      </c>
      <c r="H314" s="160">
        <v>24.920999999999999</v>
      </c>
      <c r="I314" s="161"/>
      <c r="L314" s="157"/>
      <c r="M314" s="162"/>
      <c r="T314" s="163"/>
      <c r="AT314" s="158" t="s">
        <v>137</v>
      </c>
      <c r="AU314" s="158" t="s">
        <v>84</v>
      </c>
      <c r="AV314" s="14" t="s">
        <v>135</v>
      </c>
      <c r="AW314" s="14" t="s">
        <v>32</v>
      </c>
      <c r="AX314" s="14" t="s">
        <v>80</v>
      </c>
      <c r="AY314" s="158" t="s">
        <v>129</v>
      </c>
    </row>
    <row r="315" spans="2:65" s="1" customFormat="1" ht="37.799999999999997" customHeight="1">
      <c r="B315" s="32"/>
      <c r="C315" s="129" t="s">
        <v>421</v>
      </c>
      <c r="D315" s="129" t="s">
        <v>131</v>
      </c>
      <c r="E315" s="130" t="s">
        <v>422</v>
      </c>
      <c r="F315" s="131" t="s">
        <v>423</v>
      </c>
      <c r="G315" s="132" t="s">
        <v>134</v>
      </c>
      <c r="H315" s="133">
        <v>45.378</v>
      </c>
      <c r="I315" s="134"/>
      <c r="J315" s="135">
        <f>ROUND(I315*H315,2)</f>
        <v>0</v>
      </c>
      <c r="K315" s="136"/>
      <c r="L315" s="32"/>
      <c r="M315" s="137" t="s">
        <v>1</v>
      </c>
      <c r="N315" s="138" t="s">
        <v>40</v>
      </c>
      <c r="P315" s="139">
        <f>O315*H315</f>
        <v>0</v>
      </c>
      <c r="Q315" s="139">
        <v>1.6000000000000001E-3</v>
      </c>
      <c r="R315" s="139">
        <f>Q315*H315</f>
        <v>7.2604799999999997E-2</v>
      </c>
      <c r="S315" s="139">
        <v>0</v>
      </c>
      <c r="T315" s="140">
        <f>S315*H315</f>
        <v>0</v>
      </c>
      <c r="AR315" s="141" t="s">
        <v>135</v>
      </c>
      <c r="AT315" s="141" t="s">
        <v>131</v>
      </c>
      <c r="AU315" s="141" t="s">
        <v>84</v>
      </c>
      <c r="AY315" s="17" t="s">
        <v>129</v>
      </c>
      <c r="BE315" s="142">
        <f>IF(N315="základní",J315,0)</f>
        <v>0</v>
      </c>
      <c r="BF315" s="142">
        <f>IF(N315="snížená",J315,0)</f>
        <v>0</v>
      </c>
      <c r="BG315" s="142">
        <f>IF(N315="zákl. přenesená",J315,0)</f>
        <v>0</v>
      </c>
      <c r="BH315" s="142">
        <f>IF(N315="sníž. přenesená",J315,0)</f>
        <v>0</v>
      </c>
      <c r="BI315" s="142">
        <f>IF(N315="nulová",J315,0)</f>
        <v>0</v>
      </c>
      <c r="BJ315" s="17" t="s">
        <v>80</v>
      </c>
      <c r="BK315" s="142">
        <f>ROUND(I315*H315,2)</f>
        <v>0</v>
      </c>
      <c r="BL315" s="17" t="s">
        <v>135</v>
      </c>
      <c r="BM315" s="141" t="s">
        <v>424</v>
      </c>
    </row>
    <row r="316" spans="2:65" s="12" customFormat="1" ht="10.199999999999999">
      <c r="B316" s="143"/>
      <c r="D316" s="144" t="s">
        <v>137</v>
      </c>
      <c r="E316" s="145" t="s">
        <v>1</v>
      </c>
      <c r="F316" s="146" t="s">
        <v>407</v>
      </c>
      <c r="H316" s="145" t="s">
        <v>1</v>
      </c>
      <c r="I316" s="147"/>
      <c r="L316" s="143"/>
      <c r="M316" s="148"/>
      <c r="T316" s="149"/>
      <c r="AT316" s="145" t="s">
        <v>137</v>
      </c>
      <c r="AU316" s="145" t="s">
        <v>84</v>
      </c>
      <c r="AV316" s="12" t="s">
        <v>80</v>
      </c>
      <c r="AW316" s="12" t="s">
        <v>32</v>
      </c>
      <c r="AX316" s="12" t="s">
        <v>75</v>
      </c>
      <c r="AY316" s="145" t="s">
        <v>129</v>
      </c>
    </row>
    <row r="317" spans="2:65" s="13" customFormat="1" ht="10.199999999999999">
      <c r="B317" s="150"/>
      <c r="D317" s="144" t="s">
        <v>137</v>
      </c>
      <c r="E317" s="151" t="s">
        <v>1</v>
      </c>
      <c r="F317" s="152" t="s">
        <v>408</v>
      </c>
      <c r="H317" s="153">
        <v>45.378</v>
      </c>
      <c r="I317" s="154"/>
      <c r="L317" s="150"/>
      <c r="M317" s="155"/>
      <c r="T317" s="156"/>
      <c r="AT317" s="151" t="s">
        <v>137</v>
      </c>
      <c r="AU317" s="151" t="s">
        <v>84</v>
      </c>
      <c r="AV317" s="13" t="s">
        <v>84</v>
      </c>
      <c r="AW317" s="13" t="s">
        <v>32</v>
      </c>
      <c r="AX317" s="13" t="s">
        <v>75</v>
      </c>
      <c r="AY317" s="151" t="s">
        <v>129</v>
      </c>
    </row>
    <row r="318" spans="2:65" s="14" customFormat="1" ht="10.199999999999999">
      <c r="B318" s="157"/>
      <c r="D318" s="144" t="s">
        <v>137</v>
      </c>
      <c r="E318" s="158" t="s">
        <v>1</v>
      </c>
      <c r="F318" s="159" t="s">
        <v>149</v>
      </c>
      <c r="H318" s="160">
        <v>45.378</v>
      </c>
      <c r="I318" s="161"/>
      <c r="L318" s="157"/>
      <c r="M318" s="162"/>
      <c r="T318" s="163"/>
      <c r="AT318" s="158" t="s">
        <v>137</v>
      </c>
      <c r="AU318" s="158" t="s">
        <v>84</v>
      </c>
      <c r="AV318" s="14" t="s">
        <v>135</v>
      </c>
      <c r="AW318" s="14" t="s">
        <v>32</v>
      </c>
      <c r="AX318" s="14" t="s">
        <v>80</v>
      </c>
      <c r="AY318" s="158" t="s">
        <v>129</v>
      </c>
    </row>
    <row r="319" spans="2:65" s="1" customFormat="1" ht="24.15" customHeight="1">
      <c r="B319" s="32"/>
      <c r="C319" s="164" t="s">
        <v>425</v>
      </c>
      <c r="D319" s="164" t="s">
        <v>185</v>
      </c>
      <c r="E319" s="165" t="s">
        <v>426</v>
      </c>
      <c r="F319" s="166" t="s">
        <v>427</v>
      </c>
      <c r="G319" s="167" t="s">
        <v>134</v>
      </c>
      <c r="H319" s="168">
        <v>56.722999999999999</v>
      </c>
      <c r="I319" s="169"/>
      <c r="J319" s="170">
        <f>ROUND(I319*H319,2)</f>
        <v>0</v>
      </c>
      <c r="K319" s="171"/>
      <c r="L319" s="172"/>
      <c r="M319" s="173" t="s">
        <v>1</v>
      </c>
      <c r="N319" s="174" t="s">
        <v>40</v>
      </c>
      <c r="P319" s="139">
        <f>O319*H319</f>
        <v>0</v>
      </c>
      <c r="Q319" s="139">
        <v>4.444E-2</v>
      </c>
      <c r="R319" s="139">
        <f>Q319*H319</f>
        <v>2.5207701199999999</v>
      </c>
      <c r="S319" s="139">
        <v>0</v>
      </c>
      <c r="T319" s="140">
        <f>S319*H319</f>
        <v>0</v>
      </c>
      <c r="AR319" s="141" t="s">
        <v>428</v>
      </c>
      <c r="AT319" s="141" t="s">
        <v>185</v>
      </c>
      <c r="AU319" s="141" t="s">
        <v>84</v>
      </c>
      <c r="AY319" s="17" t="s">
        <v>129</v>
      </c>
      <c r="BE319" s="142">
        <f>IF(N319="základní",J319,0)</f>
        <v>0</v>
      </c>
      <c r="BF319" s="142">
        <f>IF(N319="snížená",J319,0)</f>
        <v>0</v>
      </c>
      <c r="BG319" s="142">
        <f>IF(N319="zákl. přenesená",J319,0)</f>
        <v>0</v>
      </c>
      <c r="BH319" s="142">
        <f>IF(N319="sníž. přenesená",J319,0)</f>
        <v>0</v>
      </c>
      <c r="BI319" s="142">
        <f>IF(N319="nulová",J319,0)</f>
        <v>0</v>
      </c>
      <c r="BJ319" s="17" t="s">
        <v>80</v>
      </c>
      <c r="BK319" s="142">
        <f>ROUND(I319*H319,2)</f>
        <v>0</v>
      </c>
      <c r="BL319" s="17" t="s">
        <v>428</v>
      </c>
      <c r="BM319" s="141" t="s">
        <v>429</v>
      </c>
    </row>
    <row r="320" spans="2:65" s="13" customFormat="1" ht="10.199999999999999">
      <c r="B320" s="150"/>
      <c r="D320" s="144" t="s">
        <v>137</v>
      </c>
      <c r="F320" s="152" t="s">
        <v>430</v>
      </c>
      <c r="H320" s="153">
        <v>56.722999999999999</v>
      </c>
      <c r="I320" s="154"/>
      <c r="L320" s="150"/>
      <c r="M320" s="155"/>
      <c r="T320" s="156"/>
      <c r="AT320" s="151" t="s">
        <v>137</v>
      </c>
      <c r="AU320" s="151" t="s">
        <v>84</v>
      </c>
      <c r="AV320" s="13" t="s">
        <v>84</v>
      </c>
      <c r="AW320" s="13" t="s">
        <v>4</v>
      </c>
      <c r="AX320" s="13" t="s">
        <v>80</v>
      </c>
      <c r="AY320" s="151" t="s">
        <v>129</v>
      </c>
    </row>
    <row r="321" spans="2:65" s="1" customFormat="1" ht="21.75" customHeight="1">
      <c r="B321" s="32"/>
      <c r="C321" s="129" t="s">
        <v>431</v>
      </c>
      <c r="D321" s="129" t="s">
        <v>131</v>
      </c>
      <c r="E321" s="130" t="s">
        <v>432</v>
      </c>
      <c r="F321" s="131" t="s">
        <v>433</v>
      </c>
      <c r="G321" s="132" t="s">
        <v>134</v>
      </c>
      <c r="H321" s="133">
        <v>5.64</v>
      </c>
      <c r="I321" s="134"/>
      <c r="J321" s="135">
        <f>ROUND(I321*H321,2)</f>
        <v>0</v>
      </c>
      <c r="K321" s="136"/>
      <c r="L321" s="32"/>
      <c r="M321" s="137" t="s">
        <v>1</v>
      </c>
      <c r="N321" s="138" t="s">
        <v>40</v>
      </c>
      <c r="P321" s="139">
        <f>O321*H321</f>
        <v>0</v>
      </c>
      <c r="Q321" s="139">
        <v>0.27560000000000001</v>
      </c>
      <c r="R321" s="139">
        <f>Q321*H321</f>
        <v>1.554384</v>
      </c>
      <c r="S321" s="139">
        <v>0</v>
      </c>
      <c r="T321" s="140">
        <f>S321*H321</f>
        <v>0</v>
      </c>
      <c r="AR321" s="141" t="s">
        <v>135</v>
      </c>
      <c r="AT321" s="141" t="s">
        <v>131</v>
      </c>
      <c r="AU321" s="141" t="s">
        <v>84</v>
      </c>
      <c r="AY321" s="17" t="s">
        <v>129</v>
      </c>
      <c r="BE321" s="142">
        <f>IF(N321="základní",J321,0)</f>
        <v>0</v>
      </c>
      <c r="BF321" s="142">
        <f>IF(N321="snížená",J321,0)</f>
        <v>0</v>
      </c>
      <c r="BG321" s="142">
        <f>IF(N321="zákl. přenesená",J321,0)</f>
        <v>0</v>
      </c>
      <c r="BH321" s="142">
        <f>IF(N321="sníž. přenesená",J321,0)</f>
        <v>0</v>
      </c>
      <c r="BI321" s="142">
        <f>IF(N321="nulová",J321,0)</f>
        <v>0</v>
      </c>
      <c r="BJ321" s="17" t="s">
        <v>80</v>
      </c>
      <c r="BK321" s="142">
        <f>ROUND(I321*H321,2)</f>
        <v>0</v>
      </c>
      <c r="BL321" s="17" t="s">
        <v>135</v>
      </c>
      <c r="BM321" s="141" t="s">
        <v>434</v>
      </c>
    </row>
    <row r="322" spans="2:65" s="12" customFormat="1" ht="10.199999999999999">
      <c r="B322" s="143"/>
      <c r="D322" s="144" t="s">
        <v>137</v>
      </c>
      <c r="E322" s="145" t="s">
        <v>1</v>
      </c>
      <c r="F322" s="146" t="s">
        <v>435</v>
      </c>
      <c r="H322" s="145" t="s">
        <v>1</v>
      </c>
      <c r="I322" s="147"/>
      <c r="L322" s="143"/>
      <c r="M322" s="148"/>
      <c r="T322" s="149"/>
      <c r="AT322" s="145" t="s">
        <v>137</v>
      </c>
      <c r="AU322" s="145" t="s">
        <v>84</v>
      </c>
      <c r="AV322" s="12" t="s">
        <v>80</v>
      </c>
      <c r="AW322" s="12" t="s">
        <v>32</v>
      </c>
      <c r="AX322" s="12" t="s">
        <v>75</v>
      </c>
      <c r="AY322" s="145" t="s">
        <v>129</v>
      </c>
    </row>
    <row r="323" spans="2:65" s="13" customFormat="1" ht="10.199999999999999">
      <c r="B323" s="150"/>
      <c r="D323" s="144" t="s">
        <v>137</v>
      </c>
      <c r="E323" s="151" t="s">
        <v>1</v>
      </c>
      <c r="F323" s="152" t="s">
        <v>436</v>
      </c>
      <c r="H323" s="153">
        <v>5.64</v>
      </c>
      <c r="I323" s="154"/>
      <c r="L323" s="150"/>
      <c r="M323" s="155"/>
      <c r="T323" s="156"/>
      <c r="AT323" s="151" t="s">
        <v>137</v>
      </c>
      <c r="AU323" s="151" t="s">
        <v>84</v>
      </c>
      <c r="AV323" s="13" t="s">
        <v>84</v>
      </c>
      <c r="AW323" s="13" t="s">
        <v>32</v>
      </c>
      <c r="AX323" s="13" t="s">
        <v>75</v>
      </c>
      <c r="AY323" s="151" t="s">
        <v>129</v>
      </c>
    </row>
    <row r="324" spans="2:65" s="14" customFormat="1" ht="10.199999999999999">
      <c r="B324" s="157"/>
      <c r="D324" s="144" t="s">
        <v>137</v>
      </c>
      <c r="E324" s="158" t="s">
        <v>1</v>
      </c>
      <c r="F324" s="159" t="s">
        <v>149</v>
      </c>
      <c r="H324" s="160">
        <v>5.64</v>
      </c>
      <c r="I324" s="161"/>
      <c r="L324" s="157"/>
      <c r="M324" s="162"/>
      <c r="T324" s="163"/>
      <c r="AT324" s="158" t="s">
        <v>137</v>
      </c>
      <c r="AU324" s="158" t="s">
        <v>84</v>
      </c>
      <c r="AV324" s="14" t="s">
        <v>135</v>
      </c>
      <c r="AW324" s="14" t="s">
        <v>32</v>
      </c>
      <c r="AX324" s="14" t="s">
        <v>80</v>
      </c>
      <c r="AY324" s="158" t="s">
        <v>129</v>
      </c>
    </row>
    <row r="325" spans="2:65" s="1" customFormat="1" ht="24.15" customHeight="1">
      <c r="B325" s="32"/>
      <c r="C325" s="129" t="s">
        <v>437</v>
      </c>
      <c r="D325" s="129" t="s">
        <v>131</v>
      </c>
      <c r="E325" s="130" t="s">
        <v>438</v>
      </c>
      <c r="F325" s="131" t="s">
        <v>439</v>
      </c>
      <c r="G325" s="132" t="s">
        <v>321</v>
      </c>
      <c r="H325" s="133">
        <v>19.100000000000001</v>
      </c>
      <c r="I325" s="134"/>
      <c r="J325" s="135">
        <f>ROUND(I325*H325,2)</f>
        <v>0</v>
      </c>
      <c r="K325" s="136"/>
      <c r="L325" s="32"/>
      <c r="M325" s="137" t="s">
        <v>1</v>
      </c>
      <c r="N325" s="138" t="s">
        <v>40</v>
      </c>
      <c r="P325" s="139">
        <f>O325*H325</f>
        <v>0</v>
      </c>
      <c r="Q325" s="139">
        <v>0.12895000000000001</v>
      </c>
      <c r="R325" s="139">
        <f>Q325*H325</f>
        <v>2.4629450000000004</v>
      </c>
      <c r="S325" s="139">
        <v>0</v>
      </c>
      <c r="T325" s="140">
        <f>S325*H325</f>
        <v>0</v>
      </c>
      <c r="AR325" s="141" t="s">
        <v>135</v>
      </c>
      <c r="AT325" s="141" t="s">
        <v>131</v>
      </c>
      <c r="AU325" s="141" t="s">
        <v>84</v>
      </c>
      <c r="AY325" s="17" t="s">
        <v>129</v>
      </c>
      <c r="BE325" s="142">
        <f>IF(N325="základní",J325,0)</f>
        <v>0</v>
      </c>
      <c r="BF325" s="142">
        <f>IF(N325="snížená",J325,0)</f>
        <v>0</v>
      </c>
      <c r="BG325" s="142">
        <f>IF(N325="zákl. přenesená",J325,0)</f>
        <v>0</v>
      </c>
      <c r="BH325" s="142">
        <f>IF(N325="sníž. přenesená",J325,0)</f>
        <v>0</v>
      </c>
      <c r="BI325" s="142">
        <f>IF(N325="nulová",J325,0)</f>
        <v>0</v>
      </c>
      <c r="BJ325" s="17" t="s">
        <v>80</v>
      </c>
      <c r="BK325" s="142">
        <f>ROUND(I325*H325,2)</f>
        <v>0</v>
      </c>
      <c r="BL325" s="17" t="s">
        <v>135</v>
      </c>
      <c r="BM325" s="141" t="s">
        <v>440</v>
      </c>
    </row>
    <row r="326" spans="2:65" s="13" customFormat="1" ht="10.199999999999999">
      <c r="B326" s="150"/>
      <c r="D326" s="144" t="s">
        <v>137</v>
      </c>
      <c r="E326" s="151" t="s">
        <v>1</v>
      </c>
      <c r="F326" s="152" t="s">
        <v>441</v>
      </c>
      <c r="H326" s="153">
        <v>19.100000000000001</v>
      </c>
      <c r="I326" s="154"/>
      <c r="L326" s="150"/>
      <c r="M326" s="155"/>
      <c r="T326" s="156"/>
      <c r="AT326" s="151" t="s">
        <v>137</v>
      </c>
      <c r="AU326" s="151" t="s">
        <v>84</v>
      </c>
      <c r="AV326" s="13" t="s">
        <v>84</v>
      </c>
      <c r="AW326" s="13" t="s">
        <v>32</v>
      </c>
      <c r="AX326" s="13" t="s">
        <v>75</v>
      </c>
      <c r="AY326" s="151" t="s">
        <v>129</v>
      </c>
    </row>
    <row r="327" spans="2:65" s="14" customFormat="1" ht="10.199999999999999">
      <c r="B327" s="157"/>
      <c r="D327" s="144" t="s">
        <v>137</v>
      </c>
      <c r="E327" s="158" t="s">
        <v>1</v>
      </c>
      <c r="F327" s="159" t="s">
        <v>149</v>
      </c>
      <c r="H327" s="160">
        <v>19.100000000000001</v>
      </c>
      <c r="I327" s="161"/>
      <c r="L327" s="157"/>
      <c r="M327" s="162"/>
      <c r="T327" s="163"/>
      <c r="AT327" s="158" t="s">
        <v>137</v>
      </c>
      <c r="AU327" s="158" t="s">
        <v>84</v>
      </c>
      <c r="AV327" s="14" t="s">
        <v>135</v>
      </c>
      <c r="AW327" s="14" t="s">
        <v>32</v>
      </c>
      <c r="AX327" s="14" t="s">
        <v>80</v>
      </c>
      <c r="AY327" s="158" t="s">
        <v>129</v>
      </c>
    </row>
    <row r="328" spans="2:65" s="11" customFormat="1" ht="22.8" customHeight="1">
      <c r="B328" s="117"/>
      <c r="D328" s="118" t="s">
        <v>74</v>
      </c>
      <c r="E328" s="127" t="s">
        <v>179</v>
      </c>
      <c r="F328" s="127" t="s">
        <v>442</v>
      </c>
      <c r="I328" s="120"/>
      <c r="J328" s="128">
        <f>BK328</f>
        <v>0</v>
      </c>
      <c r="L328" s="117"/>
      <c r="M328" s="122"/>
      <c r="P328" s="123">
        <f>SUM(P329:P377)</f>
        <v>0</v>
      </c>
      <c r="R328" s="123">
        <f>SUM(R329:R377)</f>
        <v>8.8308699999999993E-3</v>
      </c>
      <c r="T328" s="124">
        <f>SUM(T329:T377)</f>
        <v>79.734954000000016</v>
      </c>
      <c r="AR328" s="118" t="s">
        <v>80</v>
      </c>
      <c r="AT328" s="125" t="s">
        <v>74</v>
      </c>
      <c r="AU328" s="125" t="s">
        <v>80</v>
      </c>
      <c r="AY328" s="118" t="s">
        <v>129</v>
      </c>
      <c r="BK328" s="126">
        <f>SUM(BK329:BK377)</f>
        <v>0</v>
      </c>
    </row>
    <row r="329" spans="2:65" s="1" customFormat="1" ht="24.15" customHeight="1">
      <c r="B329" s="32"/>
      <c r="C329" s="129" t="s">
        <v>443</v>
      </c>
      <c r="D329" s="129" t="s">
        <v>131</v>
      </c>
      <c r="E329" s="130" t="s">
        <v>444</v>
      </c>
      <c r="F329" s="131" t="s">
        <v>445</v>
      </c>
      <c r="G329" s="132" t="s">
        <v>134</v>
      </c>
      <c r="H329" s="133">
        <v>3.0419999999999998</v>
      </c>
      <c r="I329" s="134"/>
      <c r="J329" s="135">
        <f>ROUND(I329*H329,2)</f>
        <v>0</v>
      </c>
      <c r="K329" s="136"/>
      <c r="L329" s="32"/>
      <c r="M329" s="137" t="s">
        <v>1</v>
      </c>
      <c r="N329" s="138" t="s">
        <v>40</v>
      </c>
      <c r="P329" s="139">
        <f>O329*H329</f>
        <v>0</v>
      </c>
      <c r="Q329" s="139">
        <v>7.2000000000000005E-4</v>
      </c>
      <c r="R329" s="139">
        <f>Q329*H329</f>
        <v>2.19024E-3</v>
      </c>
      <c r="S329" s="139">
        <v>0</v>
      </c>
      <c r="T329" s="140">
        <f>S329*H329</f>
        <v>0</v>
      </c>
      <c r="AR329" s="141" t="s">
        <v>135</v>
      </c>
      <c r="AT329" s="141" t="s">
        <v>131</v>
      </c>
      <c r="AU329" s="141" t="s">
        <v>84</v>
      </c>
      <c r="AY329" s="17" t="s">
        <v>129</v>
      </c>
      <c r="BE329" s="142">
        <f>IF(N329="základní",J329,0)</f>
        <v>0</v>
      </c>
      <c r="BF329" s="142">
        <f>IF(N329="snížená",J329,0)</f>
        <v>0</v>
      </c>
      <c r="BG329" s="142">
        <f>IF(N329="zákl. přenesená",J329,0)</f>
        <v>0</v>
      </c>
      <c r="BH329" s="142">
        <f>IF(N329="sníž. přenesená",J329,0)</f>
        <v>0</v>
      </c>
      <c r="BI329" s="142">
        <f>IF(N329="nulová",J329,0)</f>
        <v>0</v>
      </c>
      <c r="BJ329" s="17" t="s">
        <v>80</v>
      </c>
      <c r="BK329" s="142">
        <f>ROUND(I329*H329,2)</f>
        <v>0</v>
      </c>
      <c r="BL329" s="17" t="s">
        <v>135</v>
      </c>
      <c r="BM329" s="141" t="s">
        <v>446</v>
      </c>
    </row>
    <row r="330" spans="2:65" s="13" customFormat="1" ht="10.199999999999999">
      <c r="B330" s="150"/>
      <c r="D330" s="144" t="s">
        <v>137</v>
      </c>
      <c r="E330" s="151" t="s">
        <v>1</v>
      </c>
      <c r="F330" s="152" t="s">
        <v>447</v>
      </c>
      <c r="H330" s="153">
        <v>0.9</v>
      </c>
      <c r="I330" s="154"/>
      <c r="L330" s="150"/>
      <c r="M330" s="155"/>
      <c r="T330" s="156"/>
      <c r="AT330" s="151" t="s">
        <v>137</v>
      </c>
      <c r="AU330" s="151" t="s">
        <v>84</v>
      </c>
      <c r="AV330" s="13" t="s">
        <v>84</v>
      </c>
      <c r="AW330" s="13" t="s">
        <v>32</v>
      </c>
      <c r="AX330" s="13" t="s">
        <v>75</v>
      </c>
      <c r="AY330" s="151" t="s">
        <v>129</v>
      </c>
    </row>
    <row r="331" spans="2:65" s="13" customFormat="1" ht="10.199999999999999">
      <c r="B331" s="150"/>
      <c r="D331" s="144" t="s">
        <v>137</v>
      </c>
      <c r="E331" s="151" t="s">
        <v>1</v>
      </c>
      <c r="F331" s="152" t="s">
        <v>448</v>
      </c>
      <c r="H331" s="153">
        <v>2.1419999999999999</v>
      </c>
      <c r="I331" s="154"/>
      <c r="L331" s="150"/>
      <c r="M331" s="155"/>
      <c r="T331" s="156"/>
      <c r="AT331" s="151" t="s">
        <v>137</v>
      </c>
      <c r="AU331" s="151" t="s">
        <v>84</v>
      </c>
      <c r="AV331" s="13" t="s">
        <v>84</v>
      </c>
      <c r="AW331" s="13" t="s">
        <v>32</v>
      </c>
      <c r="AX331" s="13" t="s">
        <v>75</v>
      </c>
      <c r="AY331" s="151" t="s">
        <v>129</v>
      </c>
    </row>
    <row r="332" spans="2:65" s="14" customFormat="1" ht="10.199999999999999">
      <c r="B332" s="157"/>
      <c r="D332" s="144" t="s">
        <v>137</v>
      </c>
      <c r="E332" s="158" t="s">
        <v>1</v>
      </c>
      <c r="F332" s="159" t="s">
        <v>149</v>
      </c>
      <c r="H332" s="160">
        <v>3.0419999999999998</v>
      </c>
      <c r="I332" s="161"/>
      <c r="L332" s="157"/>
      <c r="M332" s="162"/>
      <c r="T332" s="163"/>
      <c r="AT332" s="158" t="s">
        <v>137</v>
      </c>
      <c r="AU332" s="158" t="s">
        <v>84</v>
      </c>
      <c r="AV332" s="14" t="s">
        <v>135</v>
      </c>
      <c r="AW332" s="14" t="s">
        <v>32</v>
      </c>
      <c r="AX332" s="14" t="s">
        <v>80</v>
      </c>
      <c r="AY332" s="158" t="s">
        <v>129</v>
      </c>
    </row>
    <row r="333" spans="2:65" s="1" customFormat="1" ht="16.5" customHeight="1">
      <c r="B333" s="32"/>
      <c r="C333" s="129" t="s">
        <v>449</v>
      </c>
      <c r="D333" s="129" t="s">
        <v>131</v>
      </c>
      <c r="E333" s="130" t="s">
        <v>450</v>
      </c>
      <c r="F333" s="131" t="s">
        <v>451</v>
      </c>
      <c r="G333" s="132" t="s">
        <v>152</v>
      </c>
      <c r="H333" s="133">
        <v>9.2810000000000006</v>
      </c>
      <c r="I333" s="134"/>
      <c r="J333" s="135">
        <f>ROUND(I333*H333,2)</f>
        <v>0</v>
      </c>
      <c r="K333" s="136"/>
      <c r="L333" s="32"/>
      <c r="M333" s="137" t="s">
        <v>1</v>
      </c>
      <c r="N333" s="138" t="s">
        <v>40</v>
      </c>
      <c r="P333" s="139">
        <f>O333*H333</f>
        <v>0</v>
      </c>
      <c r="Q333" s="139">
        <v>0</v>
      </c>
      <c r="R333" s="139">
        <f>Q333*H333</f>
        <v>0</v>
      </c>
      <c r="S333" s="139">
        <v>2.4</v>
      </c>
      <c r="T333" s="140">
        <f>S333*H333</f>
        <v>22.2744</v>
      </c>
      <c r="AR333" s="141" t="s">
        <v>135</v>
      </c>
      <c r="AT333" s="141" t="s">
        <v>131</v>
      </c>
      <c r="AU333" s="141" t="s">
        <v>84</v>
      </c>
      <c r="AY333" s="17" t="s">
        <v>129</v>
      </c>
      <c r="BE333" s="142">
        <f>IF(N333="základní",J333,0)</f>
        <v>0</v>
      </c>
      <c r="BF333" s="142">
        <f>IF(N333="snížená",J333,0)</f>
        <v>0</v>
      </c>
      <c r="BG333" s="142">
        <f>IF(N333="zákl. přenesená",J333,0)</f>
        <v>0</v>
      </c>
      <c r="BH333" s="142">
        <f>IF(N333="sníž. přenesená",J333,0)</f>
        <v>0</v>
      </c>
      <c r="BI333" s="142">
        <f>IF(N333="nulová",J333,0)</f>
        <v>0</v>
      </c>
      <c r="BJ333" s="17" t="s">
        <v>80</v>
      </c>
      <c r="BK333" s="142">
        <f>ROUND(I333*H333,2)</f>
        <v>0</v>
      </c>
      <c r="BL333" s="17" t="s">
        <v>135</v>
      </c>
      <c r="BM333" s="141" t="s">
        <v>452</v>
      </c>
    </row>
    <row r="334" spans="2:65" s="12" customFormat="1" ht="10.199999999999999">
      <c r="B334" s="143"/>
      <c r="D334" s="144" t="s">
        <v>137</v>
      </c>
      <c r="E334" s="145" t="s">
        <v>1</v>
      </c>
      <c r="F334" s="146" t="s">
        <v>453</v>
      </c>
      <c r="H334" s="145" t="s">
        <v>1</v>
      </c>
      <c r="I334" s="147"/>
      <c r="L334" s="143"/>
      <c r="M334" s="148"/>
      <c r="T334" s="149"/>
      <c r="AT334" s="145" t="s">
        <v>137</v>
      </c>
      <c r="AU334" s="145" t="s">
        <v>84</v>
      </c>
      <c r="AV334" s="12" t="s">
        <v>80</v>
      </c>
      <c r="AW334" s="12" t="s">
        <v>32</v>
      </c>
      <c r="AX334" s="12" t="s">
        <v>75</v>
      </c>
      <c r="AY334" s="145" t="s">
        <v>129</v>
      </c>
    </row>
    <row r="335" spans="2:65" s="13" customFormat="1" ht="10.199999999999999">
      <c r="B335" s="150"/>
      <c r="D335" s="144" t="s">
        <v>137</v>
      </c>
      <c r="E335" s="151" t="s">
        <v>1</v>
      </c>
      <c r="F335" s="152" t="s">
        <v>454</v>
      </c>
      <c r="H335" s="153">
        <v>9.2810000000000006</v>
      </c>
      <c r="I335" s="154"/>
      <c r="L335" s="150"/>
      <c r="M335" s="155"/>
      <c r="T335" s="156"/>
      <c r="AT335" s="151" t="s">
        <v>137</v>
      </c>
      <c r="AU335" s="151" t="s">
        <v>84</v>
      </c>
      <c r="AV335" s="13" t="s">
        <v>84</v>
      </c>
      <c r="AW335" s="13" t="s">
        <v>32</v>
      </c>
      <c r="AX335" s="13" t="s">
        <v>75</v>
      </c>
      <c r="AY335" s="151" t="s">
        <v>129</v>
      </c>
    </row>
    <row r="336" spans="2:65" s="14" customFormat="1" ht="10.199999999999999">
      <c r="B336" s="157"/>
      <c r="D336" s="144" t="s">
        <v>137</v>
      </c>
      <c r="E336" s="158" t="s">
        <v>1</v>
      </c>
      <c r="F336" s="159" t="s">
        <v>149</v>
      </c>
      <c r="H336" s="160">
        <v>9.2810000000000006</v>
      </c>
      <c r="I336" s="161"/>
      <c r="L336" s="157"/>
      <c r="M336" s="162"/>
      <c r="T336" s="163"/>
      <c r="AT336" s="158" t="s">
        <v>137</v>
      </c>
      <c r="AU336" s="158" t="s">
        <v>84</v>
      </c>
      <c r="AV336" s="14" t="s">
        <v>135</v>
      </c>
      <c r="AW336" s="14" t="s">
        <v>32</v>
      </c>
      <c r="AX336" s="14" t="s">
        <v>80</v>
      </c>
      <c r="AY336" s="158" t="s">
        <v>129</v>
      </c>
    </row>
    <row r="337" spans="2:65" s="1" customFormat="1" ht="24.15" customHeight="1">
      <c r="B337" s="32"/>
      <c r="C337" s="129" t="s">
        <v>455</v>
      </c>
      <c r="D337" s="129" t="s">
        <v>131</v>
      </c>
      <c r="E337" s="130" t="s">
        <v>456</v>
      </c>
      <c r="F337" s="131" t="s">
        <v>457</v>
      </c>
      <c r="G337" s="132" t="s">
        <v>152</v>
      </c>
      <c r="H337" s="133">
        <v>11.837</v>
      </c>
      <c r="I337" s="134"/>
      <c r="J337" s="135">
        <f>ROUND(I337*H337,2)</f>
        <v>0</v>
      </c>
      <c r="K337" s="136"/>
      <c r="L337" s="32"/>
      <c r="M337" s="137" t="s">
        <v>1</v>
      </c>
      <c r="N337" s="138" t="s">
        <v>40</v>
      </c>
      <c r="P337" s="139">
        <f>O337*H337</f>
        <v>0</v>
      </c>
      <c r="Q337" s="139">
        <v>0</v>
      </c>
      <c r="R337" s="139">
        <f>Q337*H337</f>
        <v>0</v>
      </c>
      <c r="S337" s="139">
        <v>1.8</v>
      </c>
      <c r="T337" s="140">
        <f>S337*H337</f>
        <v>21.3066</v>
      </c>
      <c r="AR337" s="141" t="s">
        <v>135</v>
      </c>
      <c r="AT337" s="141" t="s">
        <v>131</v>
      </c>
      <c r="AU337" s="141" t="s">
        <v>84</v>
      </c>
      <c r="AY337" s="17" t="s">
        <v>129</v>
      </c>
      <c r="BE337" s="142">
        <f>IF(N337="základní",J337,0)</f>
        <v>0</v>
      </c>
      <c r="BF337" s="142">
        <f>IF(N337="snížená",J337,0)</f>
        <v>0</v>
      </c>
      <c r="BG337" s="142">
        <f>IF(N337="zákl. přenesená",J337,0)</f>
        <v>0</v>
      </c>
      <c r="BH337" s="142">
        <f>IF(N337="sníž. přenesená",J337,0)</f>
        <v>0</v>
      </c>
      <c r="BI337" s="142">
        <f>IF(N337="nulová",J337,0)</f>
        <v>0</v>
      </c>
      <c r="BJ337" s="17" t="s">
        <v>80</v>
      </c>
      <c r="BK337" s="142">
        <f>ROUND(I337*H337,2)</f>
        <v>0</v>
      </c>
      <c r="BL337" s="17" t="s">
        <v>135</v>
      </c>
      <c r="BM337" s="141" t="s">
        <v>458</v>
      </c>
    </row>
    <row r="338" spans="2:65" s="12" customFormat="1" ht="10.199999999999999">
      <c r="B338" s="143"/>
      <c r="D338" s="144" t="s">
        <v>137</v>
      </c>
      <c r="E338" s="145" t="s">
        <v>1</v>
      </c>
      <c r="F338" s="146" t="s">
        <v>459</v>
      </c>
      <c r="H338" s="145" t="s">
        <v>1</v>
      </c>
      <c r="I338" s="147"/>
      <c r="L338" s="143"/>
      <c r="M338" s="148"/>
      <c r="T338" s="149"/>
      <c r="AT338" s="145" t="s">
        <v>137</v>
      </c>
      <c r="AU338" s="145" t="s">
        <v>84</v>
      </c>
      <c r="AV338" s="12" t="s">
        <v>80</v>
      </c>
      <c r="AW338" s="12" t="s">
        <v>32</v>
      </c>
      <c r="AX338" s="12" t="s">
        <v>75</v>
      </c>
      <c r="AY338" s="145" t="s">
        <v>129</v>
      </c>
    </row>
    <row r="339" spans="2:65" s="13" customFormat="1" ht="10.199999999999999">
      <c r="B339" s="150"/>
      <c r="D339" s="144" t="s">
        <v>137</v>
      </c>
      <c r="E339" s="151" t="s">
        <v>1</v>
      </c>
      <c r="F339" s="152" t="s">
        <v>460</v>
      </c>
      <c r="H339" s="153">
        <v>8.11</v>
      </c>
      <c r="I339" s="154"/>
      <c r="L339" s="150"/>
      <c r="M339" s="155"/>
      <c r="T339" s="156"/>
      <c r="AT339" s="151" t="s">
        <v>137</v>
      </c>
      <c r="AU339" s="151" t="s">
        <v>84</v>
      </c>
      <c r="AV339" s="13" t="s">
        <v>84</v>
      </c>
      <c r="AW339" s="13" t="s">
        <v>32</v>
      </c>
      <c r="AX339" s="13" t="s">
        <v>75</v>
      </c>
      <c r="AY339" s="151" t="s">
        <v>129</v>
      </c>
    </row>
    <row r="340" spans="2:65" s="12" customFormat="1" ht="10.199999999999999">
      <c r="B340" s="143"/>
      <c r="D340" s="144" t="s">
        <v>137</v>
      </c>
      <c r="E340" s="145" t="s">
        <v>1</v>
      </c>
      <c r="F340" s="146" t="s">
        <v>461</v>
      </c>
      <c r="H340" s="145" t="s">
        <v>1</v>
      </c>
      <c r="I340" s="147"/>
      <c r="L340" s="143"/>
      <c r="M340" s="148"/>
      <c r="T340" s="149"/>
      <c r="AT340" s="145" t="s">
        <v>137</v>
      </c>
      <c r="AU340" s="145" t="s">
        <v>84</v>
      </c>
      <c r="AV340" s="12" t="s">
        <v>80</v>
      </c>
      <c r="AW340" s="12" t="s">
        <v>32</v>
      </c>
      <c r="AX340" s="12" t="s">
        <v>75</v>
      </c>
      <c r="AY340" s="145" t="s">
        <v>129</v>
      </c>
    </row>
    <row r="341" spans="2:65" s="13" customFormat="1" ht="20.399999999999999">
      <c r="B341" s="150"/>
      <c r="D341" s="144" t="s">
        <v>137</v>
      </c>
      <c r="E341" s="151" t="s">
        <v>1</v>
      </c>
      <c r="F341" s="152" t="s">
        <v>462</v>
      </c>
      <c r="H341" s="153">
        <v>3.7269999999999999</v>
      </c>
      <c r="I341" s="154"/>
      <c r="L341" s="150"/>
      <c r="M341" s="155"/>
      <c r="T341" s="156"/>
      <c r="AT341" s="151" t="s">
        <v>137</v>
      </c>
      <c r="AU341" s="151" t="s">
        <v>84</v>
      </c>
      <c r="AV341" s="13" t="s">
        <v>84</v>
      </c>
      <c r="AW341" s="13" t="s">
        <v>32</v>
      </c>
      <c r="AX341" s="13" t="s">
        <v>75</v>
      </c>
      <c r="AY341" s="151" t="s">
        <v>129</v>
      </c>
    </row>
    <row r="342" spans="2:65" s="14" customFormat="1" ht="10.199999999999999">
      <c r="B342" s="157"/>
      <c r="D342" s="144" t="s">
        <v>137</v>
      </c>
      <c r="E342" s="158" t="s">
        <v>1</v>
      </c>
      <c r="F342" s="159" t="s">
        <v>149</v>
      </c>
      <c r="H342" s="160">
        <v>11.837</v>
      </c>
      <c r="I342" s="161"/>
      <c r="L342" s="157"/>
      <c r="M342" s="162"/>
      <c r="T342" s="163"/>
      <c r="AT342" s="158" t="s">
        <v>137</v>
      </c>
      <c r="AU342" s="158" t="s">
        <v>84</v>
      </c>
      <c r="AV342" s="14" t="s">
        <v>135</v>
      </c>
      <c r="AW342" s="14" t="s">
        <v>32</v>
      </c>
      <c r="AX342" s="14" t="s">
        <v>80</v>
      </c>
      <c r="AY342" s="158" t="s">
        <v>129</v>
      </c>
    </row>
    <row r="343" spans="2:65" s="1" customFormat="1" ht="21.75" customHeight="1">
      <c r="B343" s="32"/>
      <c r="C343" s="129" t="s">
        <v>463</v>
      </c>
      <c r="D343" s="129" t="s">
        <v>131</v>
      </c>
      <c r="E343" s="130" t="s">
        <v>464</v>
      </c>
      <c r="F343" s="131" t="s">
        <v>465</v>
      </c>
      <c r="G343" s="132" t="s">
        <v>152</v>
      </c>
      <c r="H343" s="133">
        <v>5.2939999999999996</v>
      </c>
      <c r="I343" s="134"/>
      <c r="J343" s="135">
        <f>ROUND(I343*H343,2)</f>
        <v>0</v>
      </c>
      <c r="K343" s="136"/>
      <c r="L343" s="32"/>
      <c r="M343" s="137" t="s">
        <v>1</v>
      </c>
      <c r="N343" s="138" t="s">
        <v>40</v>
      </c>
      <c r="P343" s="139">
        <f>O343*H343</f>
        <v>0</v>
      </c>
      <c r="Q343" s="139">
        <v>0</v>
      </c>
      <c r="R343" s="139">
        <f>Q343*H343</f>
        <v>0</v>
      </c>
      <c r="S343" s="139">
        <v>2.1</v>
      </c>
      <c r="T343" s="140">
        <f>S343*H343</f>
        <v>11.1174</v>
      </c>
      <c r="AR343" s="141" t="s">
        <v>135</v>
      </c>
      <c r="AT343" s="141" t="s">
        <v>131</v>
      </c>
      <c r="AU343" s="141" t="s">
        <v>84</v>
      </c>
      <c r="AY343" s="17" t="s">
        <v>129</v>
      </c>
      <c r="BE343" s="142">
        <f>IF(N343="základní",J343,0)</f>
        <v>0</v>
      </c>
      <c r="BF343" s="142">
        <f>IF(N343="snížená",J343,0)</f>
        <v>0</v>
      </c>
      <c r="BG343" s="142">
        <f>IF(N343="zákl. přenesená",J343,0)</f>
        <v>0</v>
      </c>
      <c r="BH343" s="142">
        <f>IF(N343="sníž. přenesená",J343,0)</f>
        <v>0</v>
      </c>
      <c r="BI343" s="142">
        <f>IF(N343="nulová",J343,0)</f>
        <v>0</v>
      </c>
      <c r="BJ343" s="17" t="s">
        <v>80</v>
      </c>
      <c r="BK343" s="142">
        <f>ROUND(I343*H343,2)</f>
        <v>0</v>
      </c>
      <c r="BL343" s="17" t="s">
        <v>135</v>
      </c>
      <c r="BM343" s="141" t="s">
        <v>466</v>
      </c>
    </row>
    <row r="344" spans="2:65" s="12" customFormat="1" ht="10.199999999999999">
      <c r="B344" s="143"/>
      <c r="D344" s="144" t="s">
        <v>137</v>
      </c>
      <c r="E344" s="145" t="s">
        <v>1</v>
      </c>
      <c r="F344" s="146" t="s">
        <v>467</v>
      </c>
      <c r="H344" s="145" t="s">
        <v>1</v>
      </c>
      <c r="I344" s="147"/>
      <c r="L344" s="143"/>
      <c r="M344" s="148"/>
      <c r="T344" s="149"/>
      <c r="AT344" s="145" t="s">
        <v>137</v>
      </c>
      <c r="AU344" s="145" t="s">
        <v>84</v>
      </c>
      <c r="AV344" s="12" t="s">
        <v>80</v>
      </c>
      <c r="AW344" s="12" t="s">
        <v>32</v>
      </c>
      <c r="AX344" s="12" t="s">
        <v>75</v>
      </c>
      <c r="AY344" s="145" t="s">
        <v>129</v>
      </c>
    </row>
    <row r="345" spans="2:65" s="13" customFormat="1" ht="10.199999999999999">
      <c r="B345" s="150"/>
      <c r="D345" s="144" t="s">
        <v>137</v>
      </c>
      <c r="E345" s="151" t="s">
        <v>1</v>
      </c>
      <c r="F345" s="152" t="s">
        <v>468</v>
      </c>
      <c r="H345" s="153">
        <v>5.2939999999999996</v>
      </c>
      <c r="I345" s="154"/>
      <c r="L345" s="150"/>
      <c r="M345" s="155"/>
      <c r="T345" s="156"/>
      <c r="AT345" s="151" t="s">
        <v>137</v>
      </c>
      <c r="AU345" s="151" t="s">
        <v>84</v>
      </c>
      <c r="AV345" s="13" t="s">
        <v>84</v>
      </c>
      <c r="AW345" s="13" t="s">
        <v>32</v>
      </c>
      <c r="AX345" s="13" t="s">
        <v>75</v>
      </c>
      <c r="AY345" s="151" t="s">
        <v>129</v>
      </c>
    </row>
    <row r="346" spans="2:65" s="14" customFormat="1" ht="10.199999999999999">
      <c r="B346" s="157"/>
      <c r="D346" s="144" t="s">
        <v>137</v>
      </c>
      <c r="E346" s="158" t="s">
        <v>1</v>
      </c>
      <c r="F346" s="159" t="s">
        <v>149</v>
      </c>
      <c r="H346" s="160">
        <v>5.2939999999999996</v>
      </c>
      <c r="I346" s="161"/>
      <c r="L346" s="157"/>
      <c r="M346" s="162"/>
      <c r="T346" s="163"/>
      <c r="AT346" s="158" t="s">
        <v>137</v>
      </c>
      <c r="AU346" s="158" t="s">
        <v>84</v>
      </c>
      <c r="AV346" s="14" t="s">
        <v>135</v>
      </c>
      <c r="AW346" s="14" t="s">
        <v>32</v>
      </c>
      <c r="AX346" s="14" t="s">
        <v>80</v>
      </c>
      <c r="AY346" s="158" t="s">
        <v>129</v>
      </c>
    </row>
    <row r="347" spans="2:65" s="1" customFormat="1" ht="16.5" customHeight="1">
      <c r="B347" s="32"/>
      <c r="C347" s="129" t="s">
        <v>469</v>
      </c>
      <c r="D347" s="129" t="s">
        <v>131</v>
      </c>
      <c r="E347" s="130" t="s">
        <v>470</v>
      </c>
      <c r="F347" s="131" t="s">
        <v>471</v>
      </c>
      <c r="G347" s="132" t="s">
        <v>472</v>
      </c>
      <c r="H347" s="133">
        <v>8</v>
      </c>
      <c r="I347" s="134"/>
      <c r="J347" s="135">
        <f>ROUND(I347*H347,2)</f>
        <v>0</v>
      </c>
      <c r="K347" s="136"/>
      <c r="L347" s="32"/>
      <c r="M347" s="137" t="s">
        <v>1</v>
      </c>
      <c r="N347" s="138" t="s">
        <v>40</v>
      </c>
      <c r="P347" s="139">
        <f>O347*H347</f>
        <v>0</v>
      </c>
      <c r="Q347" s="139">
        <v>0</v>
      </c>
      <c r="R347" s="139">
        <f>Q347*H347</f>
        <v>0</v>
      </c>
      <c r="S347" s="139">
        <v>8.5999999999999993E-2</v>
      </c>
      <c r="T347" s="140">
        <f>S347*H347</f>
        <v>0.68799999999999994</v>
      </c>
      <c r="AR347" s="141" t="s">
        <v>135</v>
      </c>
      <c r="AT347" s="141" t="s">
        <v>131</v>
      </c>
      <c r="AU347" s="141" t="s">
        <v>84</v>
      </c>
      <c r="AY347" s="17" t="s">
        <v>129</v>
      </c>
      <c r="BE347" s="142">
        <f>IF(N347="základní",J347,0)</f>
        <v>0</v>
      </c>
      <c r="BF347" s="142">
        <f>IF(N347="snížená",J347,0)</f>
        <v>0</v>
      </c>
      <c r="BG347" s="142">
        <f>IF(N347="zákl. přenesená",J347,0)</f>
        <v>0</v>
      </c>
      <c r="BH347" s="142">
        <f>IF(N347="sníž. přenesená",J347,0)</f>
        <v>0</v>
      </c>
      <c r="BI347" s="142">
        <f>IF(N347="nulová",J347,0)</f>
        <v>0</v>
      </c>
      <c r="BJ347" s="17" t="s">
        <v>80</v>
      </c>
      <c r="BK347" s="142">
        <f>ROUND(I347*H347,2)</f>
        <v>0</v>
      </c>
      <c r="BL347" s="17" t="s">
        <v>135</v>
      </c>
      <c r="BM347" s="141" t="s">
        <v>473</v>
      </c>
    </row>
    <row r="348" spans="2:65" s="1" customFormat="1" ht="24.15" customHeight="1">
      <c r="B348" s="32"/>
      <c r="C348" s="129" t="s">
        <v>474</v>
      </c>
      <c r="D348" s="129" t="s">
        <v>131</v>
      </c>
      <c r="E348" s="130" t="s">
        <v>475</v>
      </c>
      <c r="F348" s="131" t="s">
        <v>476</v>
      </c>
      <c r="G348" s="132" t="s">
        <v>321</v>
      </c>
      <c r="H348" s="133">
        <v>8</v>
      </c>
      <c r="I348" s="134"/>
      <c r="J348" s="135">
        <f>ROUND(I348*H348,2)</f>
        <v>0</v>
      </c>
      <c r="K348" s="136"/>
      <c r="L348" s="32"/>
      <c r="M348" s="137" t="s">
        <v>1</v>
      </c>
      <c r="N348" s="138" t="s">
        <v>40</v>
      </c>
      <c r="P348" s="139">
        <f>O348*H348</f>
        <v>0</v>
      </c>
      <c r="Q348" s="139">
        <v>0</v>
      </c>
      <c r="R348" s="139">
        <f>Q348*H348</f>
        <v>0</v>
      </c>
      <c r="S348" s="139">
        <v>0.112</v>
      </c>
      <c r="T348" s="140">
        <f>S348*H348</f>
        <v>0.89600000000000002</v>
      </c>
      <c r="AR348" s="141" t="s">
        <v>135</v>
      </c>
      <c r="AT348" s="141" t="s">
        <v>131</v>
      </c>
      <c r="AU348" s="141" t="s">
        <v>84</v>
      </c>
      <c r="AY348" s="17" t="s">
        <v>129</v>
      </c>
      <c r="BE348" s="142">
        <f>IF(N348="základní",J348,0)</f>
        <v>0</v>
      </c>
      <c r="BF348" s="142">
        <f>IF(N348="snížená",J348,0)</f>
        <v>0</v>
      </c>
      <c r="BG348" s="142">
        <f>IF(N348="zákl. přenesená",J348,0)</f>
        <v>0</v>
      </c>
      <c r="BH348" s="142">
        <f>IF(N348="sníž. přenesená",J348,0)</f>
        <v>0</v>
      </c>
      <c r="BI348" s="142">
        <f>IF(N348="nulová",J348,0)</f>
        <v>0</v>
      </c>
      <c r="BJ348" s="17" t="s">
        <v>80</v>
      </c>
      <c r="BK348" s="142">
        <f>ROUND(I348*H348,2)</f>
        <v>0</v>
      </c>
      <c r="BL348" s="17" t="s">
        <v>135</v>
      </c>
      <c r="BM348" s="141" t="s">
        <v>477</v>
      </c>
    </row>
    <row r="349" spans="2:65" s="1" customFormat="1" ht="24.15" customHeight="1">
      <c r="B349" s="32"/>
      <c r="C349" s="129" t="s">
        <v>478</v>
      </c>
      <c r="D349" s="129" t="s">
        <v>131</v>
      </c>
      <c r="E349" s="130" t="s">
        <v>479</v>
      </c>
      <c r="F349" s="131" t="s">
        <v>480</v>
      </c>
      <c r="G349" s="132" t="s">
        <v>321</v>
      </c>
      <c r="H349" s="133">
        <v>8</v>
      </c>
      <c r="I349" s="134"/>
      <c r="J349" s="135">
        <f>ROUND(I349*H349,2)</f>
        <v>0</v>
      </c>
      <c r="K349" s="136"/>
      <c r="L349" s="32"/>
      <c r="M349" s="137" t="s">
        <v>1</v>
      </c>
      <c r="N349" s="138" t="s">
        <v>40</v>
      </c>
      <c r="P349" s="139">
        <f>O349*H349</f>
        <v>0</v>
      </c>
      <c r="Q349" s="139">
        <v>0</v>
      </c>
      <c r="R349" s="139">
        <f>Q349*H349</f>
        <v>0</v>
      </c>
      <c r="S349" s="139">
        <v>7.0000000000000007E-2</v>
      </c>
      <c r="T349" s="140">
        <f>S349*H349</f>
        <v>0.56000000000000005</v>
      </c>
      <c r="AR349" s="141" t="s">
        <v>135</v>
      </c>
      <c r="AT349" s="141" t="s">
        <v>131</v>
      </c>
      <c r="AU349" s="141" t="s">
        <v>84</v>
      </c>
      <c r="AY349" s="17" t="s">
        <v>129</v>
      </c>
      <c r="BE349" s="142">
        <f>IF(N349="základní",J349,0)</f>
        <v>0</v>
      </c>
      <c r="BF349" s="142">
        <f>IF(N349="snížená",J349,0)</f>
        <v>0</v>
      </c>
      <c r="BG349" s="142">
        <f>IF(N349="zákl. přenesená",J349,0)</f>
        <v>0</v>
      </c>
      <c r="BH349" s="142">
        <f>IF(N349="sníž. přenesená",J349,0)</f>
        <v>0</v>
      </c>
      <c r="BI349" s="142">
        <f>IF(N349="nulová",J349,0)</f>
        <v>0</v>
      </c>
      <c r="BJ349" s="17" t="s">
        <v>80</v>
      </c>
      <c r="BK349" s="142">
        <f>ROUND(I349*H349,2)</f>
        <v>0</v>
      </c>
      <c r="BL349" s="17" t="s">
        <v>135</v>
      </c>
      <c r="BM349" s="141" t="s">
        <v>481</v>
      </c>
    </row>
    <row r="350" spans="2:65" s="13" customFormat="1" ht="10.199999999999999">
      <c r="B350" s="150"/>
      <c r="D350" s="144" t="s">
        <v>137</v>
      </c>
      <c r="E350" s="151" t="s">
        <v>1</v>
      </c>
      <c r="F350" s="152" t="s">
        <v>482</v>
      </c>
      <c r="H350" s="153">
        <v>8</v>
      </c>
      <c r="I350" s="154"/>
      <c r="L350" s="150"/>
      <c r="M350" s="155"/>
      <c r="T350" s="156"/>
      <c r="AT350" s="151" t="s">
        <v>137</v>
      </c>
      <c r="AU350" s="151" t="s">
        <v>84</v>
      </c>
      <c r="AV350" s="13" t="s">
        <v>84</v>
      </c>
      <c r="AW350" s="13" t="s">
        <v>32</v>
      </c>
      <c r="AX350" s="13" t="s">
        <v>75</v>
      </c>
      <c r="AY350" s="151" t="s">
        <v>129</v>
      </c>
    </row>
    <row r="351" spans="2:65" s="14" customFormat="1" ht="10.199999999999999">
      <c r="B351" s="157"/>
      <c r="D351" s="144" t="s">
        <v>137</v>
      </c>
      <c r="E351" s="158" t="s">
        <v>1</v>
      </c>
      <c r="F351" s="159" t="s">
        <v>149</v>
      </c>
      <c r="H351" s="160">
        <v>8</v>
      </c>
      <c r="I351" s="161"/>
      <c r="L351" s="157"/>
      <c r="M351" s="162"/>
      <c r="T351" s="163"/>
      <c r="AT351" s="158" t="s">
        <v>137</v>
      </c>
      <c r="AU351" s="158" t="s">
        <v>84</v>
      </c>
      <c r="AV351" s="14" t="s">
        <v>135</v>
      </c>
      <c r="AW351" s="14" t="s">
        <v>32</v>
      </c>
      <c r="AX351" s="14" t="s">
        <v>80</v>
      </c>
      <c r="AY351" s="158" t="s">
        <v>129</v>
      </c>
    </row>
    <row r="352" spans="2:65" s="1" customFormat="1" ht="24.15" customHeight="1">
      <c r="B352" s="32"/>
      <c r="C352" s="129" t="s">
        <v>483</v>
      </c>
      <c r="D352" s="129" t="s">
        <v>131</v>
      </c>
      <c r="E352" s="130" t="s">
        <v>484</v>
      </c>
      <c r="F352" s="131" t="s">
        <v>485</v>
      </c>
      <c r="G352" s="132" t="s">
        <v>172</v>
      </c>
      <c r="H352" s="133">
        <v>0.997</v>
      </c>
      <c r="I352" s="134"/>
      <c r="J352" s="135">
        <f>ROUND(I352*H352,2)</f>
        <v>0</v>
      </c>
      <c r="K352" s="136"/>
      <c r="L352" s="32"/>
      <c r="M352" s="137" t="s">
        <v>1</v>
      </c>
      <c r="N352" s="138" t="s">
        <v>40</v>
      </c>
      <c r="P352" s="139">
        <f>O352*H352</f>
        <v>0</v>
      </c>
      <c r="Q352" s="139">
        <v>0</v>
      </c>
      <c r="R352" s="139">
        <f>Q352*H352</f>
        <v>0</v>
      </c>
      <c r="S352" s="139">
        <v>1.258</v>
      </c>
      <c r="T352" s="140">
        <f>S352*H352</f>
        <v>1.2542260000000001</v>
      </c>
      <c r="AR352" s="141" t="s">
        <v>135</v>
      </c>
      <c r="AT352" s="141" t="s">
        <v>131</v>
      </c>
      <c r="AU352" s="141" t="s">
        <v>84</v>
      </c>
      <c r="AY352" s="17" t="s">
        <v>129</v>
      </c>
      <c r="BE352" s="142">
        <f>IF(N352="základní",J352,0)</f>
        <v>0</v>
      </c>
      <c r="BF352" s="142">
        <f>IF(N352="snížená",J352,0)</f>
        <v>0</v>
      </c>
      <c r="BG352" s="142">
        <f>IF(N352="zákl. přenesená",J352,0)</f>
        <v>0</v>
      </c>
      <c r="BH352" s="142">
        <f>IF(N352="sníž. přenesená",J352,0)</f>
        <v>0</v>
      </c>
      <c r="BI352" s="142">
        <f>IF(N352="nulová",J352,0)</f>
        <v>0</v>
      </c>
      <c r="BJ352" s="17" t="s">
        <v>80</v>
      </c>
      <c r="BK352" s="142">
        <f>ROUND(I352*H352,2)</f>
        <v>0</v>
      </c>
      <c r="BL352" s="17" t="s">
        <v>135</v>
      </c>
      <c r="BM352" s="141" t="s">
        <v>486</v>
      </c>
    </row>
    <row r="353" spans="2:65" s="12" customFormat="1" ht="10.199999999999999">
      <c r="B353" s="143"/>
      <c r="D353" s="144" t="s">
        <v>137</v>
      </c>
      <c r="E353" s="145" t="s">
        <v>1</v>
      </c>
      <c r="F353" s="146" t="s">
        <v>487</v>
      </c>
      <c r="H353" s="145" t="s">
        <v>1</v>
      </c>
      <c r="I353" s="147"/>
      <c r="L353" s="143"/>
      <c r="M353" s="148"/>
      <c r="T353" s="149"/>
      <c r="AT353" s="145" t="s">
        <v>137</v>
      </c>
      <c r="AU353" s="145" t="s">
        <v>84</v>
      </c>
      <c r="AV353" s="12" t="s">
        <v>80</v>
      </c>
      <c r="AW353" s="12" t="s">
        <v>32</v>
      </c>
      <c r="AX353" s="12" t="s">
        <v>75</v>
      </c>
      <c r="AY353" s="145" t="s">
        <v>129</v>
      </c>
    </row>
    <row r="354" spans="2:65" s="13" customFormat="1" ht="10.199999999999999">
      <c r="B354" s="150"/>
      <c r="D354" s="144" t="s">
        <v>137</v>
      </c>
      <c r="E354" s="151" t="s">
        <v>1</v>
      </c>
      <c r="F354" s="152" t="s">
        <v>488</v>
      </c>
      <c r="H354" s="153">
        <v>0.156</v>
      </c>
      <c r="I354" s="154"/>
      <c r="L354" s="150"/>
      <c r="M354" s="155"/>
      <c r="T354" s="156"/>
      <c r="AT354" s="151" t="s">
        <v>137</v>
      </c>
      <c r="AU354" s="151" t="s">
        <v>84</v>
      </c>
      <c r="AV354" s="13" t="s">
        <v>84</v>
      </c>
      <c r="AW354" s="13" t="s">
        <v>32</v>
      </c>
      <c r="AX354" s="13" t="s">
        <v>75</v>
      </c>
      <c r="AY354" s="151" t="s">
        <v>129</v>
      </c>
    </row>
    <row r="355" spans="2:65" s="13" customFormat="1" ht="10.199999999999999">
      <c r="B355" s="150"/>
      <c r="D355" s="144" t="s">
        <v>137</v>
      </c>
      <c r="E355" s="151" t="s">
        <v>1</v>
      </c>
      <c r="F355" s="152" t="s">
        <v>489</v>
      </c>
      <c r="H355" s="153">
        <v>0.84099999999999997</v>
      </c>
      <c r="I355" s="154"/>
      <c r="L355" s="150"/>
      <c r="M355" s="155"/>
      <c r="T355" s="156"/>
      <c r="AT355" s="151" t="s">
        <v>137</v>
      </c>
      <c r="AU355" s="151" t="s">
        <v>84</v>
      </c>
      <c r="AV355" s="13" t="s">
        <v>84</v>
      </c>
      <c r="AW355" s="13" t="s">
        <v>32</v>
      </c>
      <c r="AX355" s="13" t="s">
        <v>75</v>
      </c>
      <c r="AY355" s="151" t="s">
        <v>129</v>
      </c>
    </row>
    <row r="356" spans="2:65" s="14" customFormat="1" ht="10.199999999999999">
      <c r="B356" s="157"/>
      <c r="D356" s="144" t="s">
        <v>137</v>
      </c>
      <c r="E356" s="158" t="s">
        <v>1</v>
      </c>
      <c r="F356" s="159" t="s">
        <v>149</v>
      </c>
      <c r="H356" s="160">
        <v>0.997</v>
      </c>
      <c r="I356" s="161"/>
      <c r="L356" s="157"/>
      <c r="M356" s="162"/>
      <c r="T356" s="163"/>
      <c r="AT356" s="158" t="s">
        <v>137</v>
      </c>
      <c r="AU356" s="158" t="s">
        <v>84</v>
      </c>
      <c r="AV356" s="14" t="s">
        <v>135</v>
      </c>
      <c r="AW356" s="14" t="s">
        <v>32</v>
      </c>
      <c r="AX356" s="14" t="s">
        <v>80</v>
      </c>
      <c r="AY356" s="158" t="s">
        <v>129</v>
      </c>
    </row>
    <row r="357" spans="2:65" s="1" customFormat="1" ht="24.15" customHeight="1">
      <c r="B357" s="32"/>
      <c r="C357" s="129" t="s">
        <v>490</v>
      </c>
      <c r="D357" s="129" t="s">
        <v>131</v>
      </c>
      <c r="E357" s="130" t="s">
        <v>491</v>
      </c>
      <c r="F357" s="131" t="s">
        <v>492</v>
      </c>
      <c r="G357" s="132" t="s">
        <v>172</v>
      </c>
      <c r="H357" s="133">
        <v>0.60499999999999998</v>
      </c>
      <c r="I357" s="134"/>
      <c r="J357" s="135">
        <f>ROUND(I357*H357,2)</f>
        <v>0</v>
      </c>
      <c r="K357" s="136"/>
      <c r="L357" s="32"/>
      <c r="M357" s="137" t="s">
        <v>1</v>
      </c>
      <c r="N357" s="138" t="s">
        <v>40</v>
      </c>
      <c r="P357" s="139">
        <f>O357*H357</f>
        <v>0</v>
      </c>
      <c r="Q357" s="139">
        <v>0</v>
      </c>
      <c r="R357" s="139">
        <f>Q357*H357</f>
        <v>0</v>
      </c>
      <c r="S357" s="139">
        <v>1.2609999999999999</v>
      </c>
      <c r="T357" s="140">
        <f>S357*H357</f>
        <v>0.76290499999999994</v>
      </c>
      <c r="AR357" s="141" t="s">
        <v>135</v>
      </c>
      <c r="AT357" s="141" t="s">
        <v>131</v>
      </c>
      <c r="AU357" s="141" t="s">
        <v>84</v>
      </c>
      <c r="AY357" s="17" t="s">
        <v>129</v>
      </c>
      <c r="BE357" s="142">
        <f>IF(N357="základní",J357,0)</f>
        <v>0</v>
      </c>
      <c r="BF357" s="142">
        <f>IF(N357="snížená",J357,0)</f>
        <v>0</v>
      </c>
      <c r="BG357" s="142">
        <f>IF(N357="zákl. přenesená",J357,0)</f>
        <v>0</v>
      </c>
      <c r="BH357" s="142">
        <f>IF(N357="sníž. přenesená",J357,0)</f>
        <v>0</v>
      </c>
      <c r="BI357" s="142">
        <f>IF(N357="nulová",J357,0)</f>
        <v>0</v>
      </c>
      <c r="BJ357" s="17" t="s">
        <v>80</v>
      </c>
      <c r="BK357" s="142">
        <f>ROUND(I357*H357,2)</f>
        <v>0</v>
      </c>
      <c r="BL357" s="17" t="s">
        <v>135</v>
      </c>
      <c r="BM357" s="141" t="s">
        <v>493</v>
      </c>
    </row>
    <row r="358" spans="2:65" s="12" customFormat="1" ht="10.199999999999999">
      <c r="B358" s="143"/>
      <c r="D358" s="144" t="s">
        <v>137</v>
      </c>
      <c r="E358" s="145" t="s">
        <v>1</v>
      </c>
      <c r="F358" s="146" t="s">
        <v>487</v>
      </c>
      <c r="H358" s="145" t="s">
        <v>1</v>
      </c>
      <c r="I358" s="147"/>
      <c r="L358" s="143"/>
      <c r="M358" s="148"/>
      <c r="T358" s="149"/>
      <c r="AT358" s="145" t="s">
        <v>137</v>
      </c>
      <c r="AU358" s="145" t="s">
        <v>84</v>
      </c>
      <c r="AV358" s="12" t="s">
        <v>80</v>
      </c>
      <c r="AW358" s="12" t="s">
        <v>32</v>
      </c>
      <c r="AX358" s="12" t="s">
        <v>75</v>
      </c>
      <c r="AY358" s="145" t="s">
        <v>129</v>
      </c>
    </row>
    <row r="359" spans="2:65" s="13" customFormat="1" ht="10.199999999999999">
      <c r="B359" s="150"/>
      <c r="D359" s="144" t="s">
        <v>137</v>
      </c>
      <c r="E359" s="151" t="s">
        <v>1</v>
      </c>
      <c r="F359" s="152" t="s">
        <v>494</v>
      </c>
      <c r="H359" s="153">
        <v>0.60499999999999998</v>
      </c>
      <c r="I359" s="154"/>
      <c r="L359" s="150"/>
      <c r="M359" s="155"/>
      <c r="T359" s="156"/>
      <c r="AT359" s="151" t="s">
        <v>137</v>
      </c>
      <c r="AU359" s="151" t="s">
        <v>84</v>
      </c>
      <c r="AV359" s="13" t="s">
        <v>84</v>
      </c>
      <c r="AW359" s="13" t="s">
        <v>32</v>
      </c>
      <c r="AX359" s="13" t="s">
        <v>75</v>
      </c>
      <c r="AY359" s="151" t="s">
        <v>129</v>
      </c>
    </row>
    <row r="360" spans="2:65" s="14" customFormat="1" ht="10.199999999999999">
      <c r="B360" s="157"/>
      <c r="D360" s="144" t="s">
        <v>137</v>
      </c>
      <c r="E360" s="158" t="s">
        <v>1</v>
      </c>
      <c r="F360" s="159" t="s">
        <v>149</v>
      </c>
      <c r="H360" s="160">
        <v>0.60499999999999998</v>
      </c>
      <c r="I360" s="161"/>
      <c r="L360" s="157"/>
      <c r="M360" s="162"/>
      <c r="T360" s="163"/>
      <c r="AT360" s="158" t="s">
        <v>137</v>
      </c>
      <c r="AU360" s="158" t="s">
        <v>84</v>
      </c>
      <c r="AV360" s="14" t="s">
        <v>135</v>
      </c>
      <c r="AW360" s="14" t="s">
        <v>32</v>
      </c>
      <c r="AX360" s="14" t="s">
        <v>80</v>
      </c>
      <c r="AY360" s="158" t="s">
        <v>129</v>
      </c>
    </row>
    <row r="361" spans="2:65" s="1" customFormat="1" ht="37.799999999999997" customHeight="1">
      <c r="B361" s="32"/>
      <c r="C361" s="129" t="s">
        <v>495</v>
      </c>
      <c r="D361" s="129" t="s">
        <v>131</v>
      </c>
      <c r="E361" s="130" t="s">
        <v>496</v>
      </c>
      <c r="F361" s="131" t="s">
        <v>497</v>
      </c>
      <c r="G361" s="132" t="s">
        <v>152</v>
      </c>
      <c r="H361" s="133">
        <v>5.2939999999999996</v>
      </c>
      <c r="I361" s="134"/>
      <c r="J361" s="135">
        <f>ROUND(I361*H361,2)</f>
        <v>0</v>
      </c>
      <c r="K361" s="136"/>
      <c r="L361" s="32"/>
      <c r="M361" s="137" t="s">
        <v>1</v>
      </c>
      <c r="N361" s="138" t="s">
        <v>40</v>
      </c>
      <c r="P361" s="139">
        <f>O361*H361</f>
        <v>0</v>
      </c>
      <c r="Q361" s="139">
        <v>0</v>
      </c>
      <c r="R361" s="139">
        <f>Q361*H361</f>
        <v>0</v>
      </c>
      <c r="S361" s="139">
        <v>2.2000000000000002</v>
      </c>
      <c r="T361" s="140">
        <f>S361*H361</f>
        <v>11.646800000000001</v>
      </c>
      <c r="AR361" s="141" t="s">
        <v>135</v>
      </c>
      <c r="AT361" s="141" t="s">
        <v>131</v>
      </c>
      <c r="AU361" s="141" t="s">
        <v>84</v>
      </c>
      <c r="AY361" s="17" t="s">
        <v>129</v>
      </c>
      <c r="BE361" s="142">
        <f>IF(N361="základní",J361,0)</f>
        <v>0</v>
      </c>
      <c r="BF361" s="142">
        <f>IF(N361="snížená",J361,0)</f>
        <v>0</v>
      </c>
      <c r="BG361" s="142">
        <f>IF(N361="zákl. přenesená",J361,0)</f>
        <v>0</v>
      </c>
      <c r="BH361" s="142">
        <f>IF(N361="sníž. přenesená",J361,0)</f>
        <v>0</v>
      </c>
      <c r="BI361" s="142">
        <f>IF(N361="nulová",J361,0)</f>
        <v>0</v>
      </c>
      <c r="BJ361" s="17" t="s">
        <v>80</v>
      </c>
      <c r="BK361" s="142">
        <f>ROUND(I361*H361,2)</f>
        <v>0</v>
      </c>
      <c r="BL361" s="17" t="s">
        <v>135</v>
      </c>
      <c r="BM361" s="141" t="s">
        <v>498</v>
      </c>
    </row>
    <row r="362" spans="2:65" s="13" customFormat="1" ht="10.199999999999999">
      <c r="B362" s="150"/>
      <c r="D362" s="144" t="s">
        <v>137</v>
      </c>
      <c r="E362" s="151" t="s">
        <v>1</v>
      </c>
      <c r="F362" s="152" t="s">
        <v>468</v>
      </c>
      <c r="H362" s="153">
        <v>5.2939999999999996</v>
      </c>
      <c r="I362" s="154"/>
      <c r="L362" s="150"/>
      <c r="M362" s="155"/>
      <c r="T362" s="156"/>
      <c r="AT362" s="151" t="s">
        <v>137</v>
      </c>
      <c r="AU362" s="151" t="s">
        <v>84</v>
      </c>
      <c r="AV362" s="13" t="s">
        <v>84</v>
      </c>
      <c r="AW362" s="13" t="s">
        <v>32</v>
      </c>
      <c r="AX362" s="13" t="s">
        <v>75</v>
      </c>
      <c r="AY362" s="151" t="s">
        <v>129</v>
      </c>
    </row>
    <row r="363" spans="2:65" s="14" customFormat="1" ht="10.199999999999999">
      <c r="B363" s="157"/>
      <c r="D363" s="144" t="s">
        <v>137</v>
      </c>
      <c r="E363" s="158" t="s">
        <v>1</v>
      </c>
      <c r="F363" s="159" t="s">
        <v>149</v>
      </c>
      <c r="H363" s="160">
        <v>5.2939999999999996</v>
      </c>
      <c r="I363" s="161"/>
      <c r="L363" s="157"/>
      <c r="M363" s="162"/>
      <c r="T363" s="163"/>
      <c r="AT363" s="158" t="s">
        <v>137</v>
      </c>
      <c r="AU363" s="158" t="s">
        <v>84</v>
      </c>
      <c r="AV363" s="14" t="s">
        <v>135</v>
      </c>
      <c r="AW363" s="14" t="s">
        <v>32</v>
      </c>
      <c r="AX363" s="14" t="s">
        <v>80</v>
      </c>
      <c r="AY363" s="158" t="s">
        <v>129</v>
      </c>
    </row>
    <row r="364" spans="2:65" s="1" customFormat="1" ht="33" customHeight="1">
      <c r="B364" s="32"/>
      <c r="C364" s="129" t="s">
        <v>499</v>
      </c>
      <c r="D364" s="129" t="s">
        <v>131</v>
      </c>
      <c r="E364" s="130" t="s">
        <v>500</v>
      </c>
      <c r="F364" s="131" t="s">
        <v>501</v>
      </c>
      <c r="G364" s="132" t="s">
        <v>152</v>
      </c>
      <c r="H364" s="133">
        <v>5.2939999999999996</v>
      </c>
      <c r="I364" s="134"/>
      <c r="J364" s="135">
        <f>ROUND(I364*H364,2)</f>
        <v>0</v>
      </c>
      <c r="K364" s="136"/>
      <c r="L364" s="32"/>
      <c r="M364" s="137" t="s">
        <v>1</v>
      </c>
      <c r="N364" s="138" t="s">
        <v>40</v>
      </c>
      <c r="P364" s="139">
        <f>O364*H364</f>
        <v>0</v>
      </c>
      <c r="Q364" s="139">
        <v>0</v>
      </c>
      <c r="R364" s="139">
        <f>Q364*H364</f>
        <v>0</v>
      </c>
      <c r="S364" s="139">
        <v>4.3999999999999997E-2</v>
      </c>
      <c r="T364" s="140">
        <f>S364*H364</f>
        <v>0.23293599999999998</v>
      </c>
      <c r="AR364" s="141" t="s">
        <v>135</v>
      </c>
      <c r="AT364" s="141" t="s">
        <v>131</v>
      </c>
      <c r="AU364" s="141" t="s">
        <v>84</v>
      </c>
      <c r="AY364" s="17" t="s">
        <v>129</v>
      </c>
      <c r="BE364" s="142">
        <f>IF(N364="základní",J364,0)</f>
        <v>0</v>
      </c>
      <c r="BF364" s="142">
        <f>IF(N364="snížená",J364,0)</f>
        <v>0</v>
      </c>
      <c r="BG364" s="142">
        <f>IF(N364="zákl. přenesená",J364,0)</f>
        <v>0</v>
      </c>
      <c r="BH364" s="142">
        <f>IF(N364="sníž. přenesená",J364,0)</f>
        <v>0</v>
      </c>
      <c r="BI364" s="142">
        <f>IF(N364="nulová",J364,0)</f>
        <v>0</v>
      </c>
      <c r="BJ364" s="17" t="s">
        <v>80</v>
      </c>
      <c r="BK364" s="142">
        <f>ROUND(I364*H364,2)</f>
        <v>0</v>
      </c>
      <c r="BL364" s="17" t="s">
        <v>135</v>
      </c>
      <c r="BM364" s="141" t="s">
        <v>502</v>
      </c>
    </row>
    <row r="365" spans="2:65" s="1" customFormat="1" ht="33" customHeight="1">
      <c r="B365" s="32"/>
      <c r="C365" s="129" t="s">
        <v>503</v>
      </c>
      <c r="D365" s="129" t="s">
        <v>131</v>
      </c>
      <c r="E365" s="130" t="s">
        <v>504</v>
      </c>
      <c r="F365" s="131" t="s">
        <v>505</v>
      </c>
      <c r="G365" s="132" t="s">
        <v>134</v>
      </c>
      <c r="H365" s="133">
        <v>75.634</v>
      </c>
      <c r="I365" s="134"/>
      <c r="J365" s="135">
        <f>ROUND(I365*H365,2)</f>
        <v>0</v>
      </c>
      <c r="K365" s="136"/>
      <c r="L365" s="32"/>
      <c r="M365" s="137" t="s">
        <v>1</v>
      </c>
      <c r="N365" s="138" t="s">
        <v>40</v>
      </c>
      <c r="P365" s="139">
        <f>O365*H365</f>
        <v>0</v>
      </c>
      <c r="Q365" s="139">
        <v>0</v>
      </c>
      <c r="R365" s="139">
        <f>Q365*H365</f>
        <v>0</v>
      </c>
      <c r="S365" s="139">
        <v>0.109</v>
      </c>
      <c r="T365" s="140">
        <f>S365*H365</f>
        <v>8.2441060000000004</v>
      </c>
      <c r="AR365" s="141" t="s">
        <v>135</v>
      </c>
      <c r="AT365" s="141" t="s">
        <v>131</v>
      </c>
      <c r="AU365" s="141" t="s">
        <v>84</v>
      </c>
      <c r="AY365" s="17" t="s">
        <v>129</v>
      </c>
      <c r="BE365" s="142">
        <f>IF(N365="základní",J365,0)</f>
        <v>0</v>
      </c>
      <c r="BF365" s="142">
        <f>IF(N365="snížená",J365,0)</f>
        <v>0</v>
      </c>
      <c r="BG365" s="142">
        <f>IF(N365="zákl. přenesená",J365,0)</f>
        <v>0</v>
      </c>
      <c r="BH365" s="142">
        <f>IF(N365="sníž. přenesená",J365,0)</f>
        <v>0</v>
      </c>
      <c r="BI365" s="142">
        <f>IF(N365="nulová",J365,0)</f>
        <v>0</v>
      </c>
      <c r="BJ365" s="17" t="s">
        <v>80</v>
      </c>
      <c r="BK365" s="142">
        <f>ROUND(I365*H365,2)</f>
        <v>0</v>
      </c>
      <c r="BL365" s="17" t="s">
        <v>135</v>
      </c>
      <c r="BM365" s="141" t="s">
        <v>506</v>
      </c>
    </row>
    <row r="366" spans="2:65" s="13" customFormat="1" ht="10.199999999999999">
      <c r="B366" s="150"/>
      <c r="D366" s="144" t="s">
        <v>137</v>
      </c>
      <c r="E366" s="151" t="s">
        <v>1</v>
      </c>
      <c r="F366" s="152" t="s">
        <v>507</v>
      </c>
      <c r="H366" s="153">
        <v>75.634</v>
      </c>
      <c r="I366" s="154"/>
      <c r="L366" s="150"/>
      <c r="M366" s="155"/>
      <c r="T366" s="156"/>
      <c r="AT366" s="151" t="s">
        <v>137</v>
      </c>
      <c r="AU366" s="151" t="s">
        <v>84</v>
      </c>
      <c r="AV366" s="13" t="s">
        <v>84</v>
      </c>
      <c r="AW366" s="13" t="s">
        <v>32</v>
      </c>
      <c r="AX366" s="13" t="s">
        <v>75</v>
      </c>
      <c r="AY366" s="151" t="s">
        <v>129</v>
      </c>
    </row>
    <row r="367" spans="2:65" s="14" customFormat="1" ht="10.199999999999999">
      <c r="B367" s="157"/>
      <c r="D367" s="144" t="s">
        <v>137</v>
      </c>
      <c r="E367" s="158" t="s">
        <v>1</v>
      </c>
      <c r="F367" s="159" t="s">
        <v>149</v>
      </c>
      <c r="H367" s="160">
        <v>75.634</v>
      </c>
      <c r="I367" s="161"/>
      <c r="L367" s="157"/>
      <c r="M367" s="162"/>
      <c r="T367" s="163"/>
      <c r="AT367" s="158" t="s">
        <v>137</v>
      </c>
      <c r="AU367" s="158" t="s">
        <v>84</v>
      </c>
      <c r="AV367" s="14" t="s">
        <v>135</v>
      </c>
      <c r="AW367" s="14" t="s">
        <v>32</v>
      </c>
      <c r="AX367" s="14" t="s">
        <v>80</v>
      </c>
      <c r="AY367" s="158" t="s">
        <v>129</v>
      </c>
    </row>
    <row r="368" spans="2:65" s="1" customFormat="1" ht="16.5" customHeight="1">
      <c r="B368" s="32"/>
      <c r="C368" s="129" t="s">
        <v>508</v>
      </c>
      <c r="D368" s="129" t="s">
        <v>131</v>
      </c>
      <c r="E368" s="130" t="s">
        <v>509</v>
      </c>
      <c r="F368" s="131" t="s">
        <v>510</v>
      </c>
      <c r="G368" s="132" t="s">
        <v>321</v>
      </c>
      <c r="H368" s="133">
        <v>20.312999999999999</v>
      </c>
      <c r="I368" s="134"/>
      <c r="J368" s="135">
        <f>ROUND(I368*H368,2)</f>
        <v>0</v>
      </c>
      <c r="K368" s="136"/>
      <c r="L368" s="32"/>
      <c r="M368" s="137" t="s">
        <v>1</v>
      </c>
      <c r="N368" s="138" t="s">
        <v>40</v>
      </c>
      <c r="P368" s="139">
        <f>O368*H368</f>
        <v>0</v>
      </c>
      <c r="Q368" s="139">
        <v>0</v>
      </c>
      <c r="R368" s="139">
        <f>Q368*H368</f>
        <v>0</v>
      </c>
      <c r="S368" s="139">
        <v>3.6999999999999998E-2</v>
      </c>
      <c r="T368" s="140">
        <f>S368*H368</f>
        <v>0.75158099999999994</v>
      </c>
      <c r="AR368" s="141" t="s">
        <v>135</v>
      </c>
      <c r="AT368" s="141" t="s">
        <v>131</v>
      </c>
      <c r="AU368" s="141" t="s">
        <v>84</v>
      </c>
      <c r="AY368" s="17" t="s">
        <v>129</v>
      </c>
      <c r="BE368" s="142">
        <f>IF(N368="základní",J368,0)</f>
        <v>0</v>
      </c>
      <c r="BF368" s="142">
        <f>IF(N368="snížená",J368,0)</f>
        <v>0</v>
      </c>
      <c r="BG368" s="142">
        <f>IF(N368="zákl. přenesená",J368,0)</f>
        <v>0</v>
      </c>
      <c r="BH368" s="142">
        <f>IF(N368="sníž. přenesená",J368,0)</f>
        <v>0</v>
      </c>
      <c r="BI368" s="142">
        <f>IF(N368="nulová",J368,0)</f>
        <v>0</v>
      </c>
      <c r="BJ368" s="17" t="s">
        <v>80</v>
      </c>
      <c r="BK368" s="142">
        <f>ROUND(I368*H368,2)</f>
        <v>0</v>
      </c>
      <c r="BL368" s="17" t="s">
        <v>135</v>
      </c>
      <c r="BM368" s="141" t="s">
        <v>511</v>
      </c>
    </row>
    <row r="369" spans="2:65" s="12" customFormat="1" ht="10.199999999999999">
      <c r="B369" s="143"/>
      <c r="D369" s="144" t="s">
        <v>137</v>
      </c>
      <c r="E369" s="145" t="s">
        <v>1</v>
      </c>
      <c r="F369" s="146" t="s">
        <v>512</v>
      </c>
      <c r="H369" s="145" t="s">
        <v>1</v>
      </c>
      <c r="I369" s="147"/>
      <c r="L369" s="143"/>
      <c r="M369" s="148"/>
      <c r="T369" s="149"/>
      <c r="AT369" s="145" t="s">
        <v>137</v>
      </c>
      <c r="AU369" s="145" t="s">
        <v>84</v>
      </c>
      <c r="AV369" s="12" t="s">
        <v>80</v>
      </c>
      <c r="AW369" s="12" t="s">
        <v>32</v>
      </c>
      <c r="AX369" s="12" t="s">
        <v>75</v>
      </c>
      <c r="AY369" s="145" t="s">
        <v>129</v>
      </c>
    </row>
    <row r="370" spans="2:65" s="13" customFormat="1" ht="10.199999999999999">
      <c r="B370" s="150"/>
      <c r="D370" s="144" t="s">
        <v>137</v>
      </c>
      <c r="E370" s="151" t="s">
        <v>1</v>
      </c>
      <c r="F370" s="152" t="s">
        <v>513</v>
      </c>
      <c r="H370" s="153">
        <v>15.023</v>
      </c>
      <c r="I370" s="154"/>
      <c r="L370" s="150"/>
      <c r="M370" s="155"/>
      <c r="T370" s="156"/>
      <c r="AT370" s="151" t="s">
        <v>137</v>
      </c>
      <c r="AU370" s="151" t="s">
        <v>84</v>
      </c>
      <c r="AV370" s="13" t="s">
        <v>84</v>
      </c>
      <c r="AW370" s="13" t="s">
        <v>32</v>
      </c>
      <c r="AX370" s="13" t="s">
        <v>75</v>
      </c>
      <c r="AY370" s="151" t="s">
        <v>129</v>
      </c>
    </row>
    <row r="371" spans="2:65" s="12" customFormat="1" ht="10.199999999999999">
      <c r="B371" s="143"/>
      <c r="D371" s="144" t="s">
        <v>137</v>
      </c>
      <c r="E371" s="145" t="s">
        <v>1</v>
      </c>
      <c r="F371" s="146" t="s">
        <v>514</v>
      </c>
      <c r="H371" s="145" t="s">
        <v>1</v>
      </c>
      <c r="I371" s="147"/>
      <c r="L371" s="143"/>
      <c r="M371" s="148"/>
      <c r="T371" s="149"/>
      <c r="AT371" s="145" t="s">
        <v>137</v>
      </c>
      <c r="AU371" s="145" t="s">
        <v>84</v>
      </c>
      <c r="AV371" s="12" t="s">
        <v>80</v>
      </c>
      <c r="AW371" s="12" t="s">
        <v>32</v>
      </c>
      <c r="AX371" s="12" t="s">
        <v>75</v>
      </c>
      <c r="AY371" s="145" t="s">
        <v>129</v>
      </c>
    </row>
    <row r="372" spans="2:65" s="13" customFormat="1" ht="10.199999999999999">
      <c r="B372" s="150"/>
      <c r="D372" s="144" t="s">
        <v>137</v>
      </c>
      <c r="E372" s="151" t="s">
        <v>1</v>
      </c>
      <c r="F372" s="152" t="s">
        <v>515</v>
      </c>
      <c r="H372" s="153">
        <v>5.29</v>
      </c>
      <c r="I372" s="154"/>
      <c r="L372" s="150"/>
      <c r="M372" s="155"/>
      <c r="T372" s="156"/>
      <c r="AT372" s="151" t="s">
        <v>137</v>
      </c>
      <c r="AU372" s="151" t="s">
        <v>84</v>
      </c>
      <c r="AV372" s="13" t="s">
        <v>84</v>
      </c>
      <c r="AW372" s="13" t="s">
        <v>32</v>
      </c>
      <c r="AX372" s="13" t="s">
        <v>75</v>
      </c>
      <c r="AY372" s="151" t="s">
        <v>129</v>
      </c>
    </row>
    <row r="373" spans="2:65" s="14" customFormat="1" ht="10.199999999999999">
      <c r="B373" s="157"/>
      <c r="D373" s="144" t="s">
        <v>137</v>
      </c>
      <c r="E373" s="158" t="s">
        <v>1</v>
      </c>
      <c r="F373" s="159" t="s">
        <v>149</v>
      </c>
      <c r="H373" s="160">
        <v>20.312999999999999</v>
      </c>
      <c r="I373" s="161"/>
      <c r="L373" s="157"/>
      <c r="M373" s="162"/>
      <c r="T373" s="163"/>
      <c r="AT373" s="158" t="s">
        <v>137</v>
      </c>
      <c r="AU373" s="158" t="s">
        <v>84</v>
      </c>
      <c r="AV373" s="14" t="s">
        <v>135</v>
      </c>
      <c r="AW373" s="14" t="s">
        <v>32</v>
      </c>
      <c r="AX373" s="14" t="s">
        <v>80</v>
      </c>
      <c r="AY373" s="158" t="s">
        <v>129</v>
      </c>
    </row>
    <row r="374" spans="2:65" s="1" customFormat="1" ht="16.5" customHeight="1">
      <c r="B374" s="32"/>
      <c r="C374" s="129" t="s">
        <v>516</v>
      </c>
      <c r="D374" s="129" t="s">
        <v>131</v>
      </c>
      <c r="E374" s="130" t="s">
        <v>517</v>
      </c>
      <c r="F374" s="131" t="s">
        <v>518</v>
      </c>
      <c r="G374" s="132" t="s">
        <v>134</v>
      </c>
      <c r="H374" s="133">
        <v>14.129</v>
      </c>
      <c r="I374" s="134"/>
      <c r="J374" s="135">
        <f>ROUND(I374*H374,2)</f>
        <v>0</v>
      </c>
      <c r="K374" s="136"/>
      <c r="L374" s="32"/>
      <c r="M374" s="137" t="s">
        <v>1</v>
      </c>
      <c r="N374" s="138" t="s">
        <v>40</v>
      </c>
      <c r="P374" s="139">
        <f>O374*H374</f>
        <v>0</v>
      </c>
      <c r="Q374" s="139">
        <v>4.6999999999999999E-4</v>
      </c>
      <c r="R374" s="139">
        <f>Q374*H374</f>
        <v>6.6406299999999998E-3</v>
      </c>
      <c r="S374" s="139">
        <v>0</v>
      </c>
      <c r="T374" s="140">
        <f>S374*H374</f>
        <v>0</v>
      </c>
      <c r="AR374" s="141" t="s">
        <v>135</v>
      </c>
      <c r="AT374" s="141" t="s">
        <v>131</v>
      </c>
      <c r="AU374" s="141" t="s">
        <v>84</v>
      </c>
      <c r="AY374" s="17" t="s">
        <v>129</v>
      </c>
      <c r="BE374" s="142">
        <f>IF(N374="základní",J374,0)</f>
        <v>0</v>
      </c>
      <c r="BF374" s="142">
        <f>IF(N374="snížená",J374,0)</f>
        <v>0</v>
      </c>
      <c r="BG374" s="142">
        <f>IF(N374="zákl. přenesená",J374,0)</f>
        <v>0</v>
      </c>
      <c r="BH374" s="142">
        <f>IF(N374="sníž. přenesená",J374,0)</f>
        <v>0</v>
      </c>
      <c r="BI374" s="142">
        <f>IF(N374="nulová",J374,0)</f>
        <v>0</v>
      </c>
      <c r="BJ374" s="17" t="s">
        <v>80</v>
      </c>
      <c r="BK374" s="142">
        <f>ROUND(I374*H374,2)</f>
        <v>0</v>
      </c>
      <c r="BL374" s="17" t="s">
        <v>135</v>
      </c>
      <c r="BM374" s="141" t="s">
        <v>519</v>
      </c>
    </row>
    <row r="375" spans="2:65" s="12" customFormat="1" ht="10.199999999999999">
      <c r="B375" s="143"/>
      <c r="D375" s="144" t="s">
        <v>137</v>
      </c>
      <c r="E375" s="145" t="s">
        <v>1</v>
      </c>
      <c r="F375" s="146" t="s">
        <v>369</v>
      </c>
      <c r="H375" s="145" t="s">
        <v>1</v>
      </c>
      <c r="I375" s="147"/>
      <c r="L375" s="143"/>
      <c r="M375" s="148"/>
      <c r="T375" s="149"/>
      <c r="AT375" s="145" t="s">
        <v>137</v>
      </c>
      <c r="AU375" s="145" t="s">
        <v>84</v>
      </c>
      <c r="AV375" s="12" t="s">
        <v>80</v>
      </c>
      <c r="AW375" s="12" t="s">
        <v>32</v>
      </c>
      <c r="AX375" s="12" t="s">
        <v>75</v>
      </c>
      <c r="AY375" s="145" t="s">
        <v>129</v>
      </c>
    </row>
    <row r="376" spans="2:65" s="13" customFormat="1" ht="10.199999999999999">
      <c r="B376" s="150"/>
      <c r="D376" s="144" t="s">
        <v>137</v>
      </c>
      <c r="E376" s="151" t="s">
        <v>1</v>
      </c>
      <c r="F376" s="152" t="s">
        <v>370</v>
      </c>
      <c r="H376" s="153">
        <v>14.129</v>
      </c>
      <c r="I376" s="154"/>
      <c r="L376" s="150"/>
      <c r="M376" s="155"/>
      <c r="T376" s="156"/>
      <c r="AT376" s="151" t="s">
        <v>137</v>
      </c>
      <c r="AU376" s="151" t="s">
        <v>84</v>
      </c>
      <c r="AV376" s="13" t="s">
        <v>84</v>
      </c>
      <c r="AW376" s="13" t="s">
        <v>32</v>
      </c>
      <c r="AX376" s="13" t="s">
        <v>75</v>
      </c>
      <c r="AY376" s="151" t="s">
        <v>129</v>
      </c>
    </row>
    <row r="377" spans="2:65" s="14" customFormat="1" ht="10.199999999999999">
      <c r="B377" s="157"/>
      <c r="D377" s="144" t="s">
        <v>137</v>
      </c>
      <c r="E377" s="158" t="s">
        <v>1</v>
      </c>
      <c r="F377" s="159" t="s">
        <v>149</v>
      </c>
      <c r="H377" s="160">
        <v>14.129</v>
      </c>
      <c r="I377" s="161"/>
      <c r="L377" s="157"/>
      <c r="M377" s="162"/>
      <c r="T377" s="163"/>
      <c r="AT377" s="158" t="s">
        <v>137</v>
      </c>
      <c r="AU377" s="158" t="s">
        <v>84</v>
      </c>
      <c r="AV377" s="14" t="s">
        <v>135</v>
      </c>
      <c r="AW377" s="14" t="s">
        <v>32</v>
      </c>
      <c r="AX377" s="14" t="s">
        <v>80</v>
      </c>
      <c r="AY377" s="158" t="s">
        <v>129</v>
      </c>
    </row>
    <row r="378" spans="2:65" s="11" customFormat="1" ht="22.8" customHeight="1">
      <c r="B378" s="117"/>
      <c r="D378" s="118" t="s">
        <v>74</v>
      </c>
      <c r="E378" s="127" t="s">
        <v>520</v>
      </c>
      <c r="F378" s="127" t="s">
        <v>521</v>
      </c>
      <c r="I378" s="120"/>
      <c r="J378" s="128">
        <f>BK378</f>
        <v>0</v>
      </c>
      <c r="L378" s="117"/>
      <c r="M378" s="122"/>
      <c r="P378" s="123">
        <f>SUM(P379:P386)</f>
        <v>0</v>
      </c>
      <c r="R378" s="123">
        <f>SUM(R379:R386)</f>
        <v>0</v>
      </c>
      <c r="T378" s="124">
        <f>SUM(T379:T386)</f>
        <v>0</v>
      </c>
      <c r="AR378" s="118" t="s">
        <v>80</v>
      </c>
      <c r="AT378" s="125" t="s">
        <v>74</v>
      </c>
      <c r="AU378" s="125" t="s">
        <v>80</v>
      </c>
      <c r="AY378" s="118" t="s">
        <v>129</v>
      </c>
      <c r="BK378" s="126">
        <f>SUM(BK379:BK386)</f>
        <v>0</v>
      </c>
    </row>
    <row r="379" spans="2:65" s="1" customFormat="1" ht="24.15" customHeight="1">
      <c r="B379" s="32"/>
      <c r="C379" s="129" t="s">
        <v>522</v>
      </c>
      <c r="D379" s="129" t="s">
        <v>131</v>
      </c>
      <c r="E379" s="130" t="s">
        <v>523</v>
      </c>
      <c r="F379" s="131" t="s">
        <v>524</v>
      </c>
      <c r="G379" s="132" t="s">
        <v>172</v>
      </c>
      <c r="H379" s="133">
        <v>85.186999999999998</v>
      </c>
      <c r="I379" s="134"/>
      <c r="J379" s="135">
        <f>ROUND(I379*H379,2)</f>
        <v>0</v>
      </c>
      <c r="K379" s="136"/>
      <c r="L379" s="32"/>
      <c r="M379" s="137" t="s">
        <v>1</v>
      </c>
      <c r="N379" s="138" t="s">
        <v>40</v>
      </c>
      <c r="P379" s="139">
        <f>O379*H379</f>
        <v>0</v>
      </c>
      <c r="Q379" s="139">
        <v>0</v>
      </c>
      <c r="R379" s="139">
        <f>Q379*H379</f>
        <v>0</v>
      </c>
      <c r="S379" s="139">
        <v>0</v>
      </c>
      <c r="T379" s="140">
        <f>S379*H379</f>
        <v>0</v>
      </c>
      <c r="AR379" s="141" t="s">
        <v>135</v>
      </c>
      <c r="AT379" s="141" t="s">
        <v>131</v>
      </c>
      <c r="AU379" s="141" t="s">
        <v>84</v>
      </c>
      <c r="AY379" s="17" t="s">
        <v>129</v>
      </c>
      <c r="BE379" s="142">
        <f>IF(N379="základní",J379,0)</f>
        <v>0</v>
      </c>
      <c r="BF379" s="142">
        <f>IF(N379="snížená",J379,0)</f>
        <v>0</v>
      </c>
      <c r="BG379" s="142">
        <f>IF(N379="zákl. přenesená",J379,0)</f>
        <v>0</v>
      </c>
      <c r="BH379" s="142">
        <f>IF(N379="sníž. přenesená",J379,0)</f>
        <v>0</v>
      </c>
      <c r="BI379" s="142">
        <f>IF(N379="nulová",J379,0)</f>
        <v>0</v>
      </c>
      <c r="BJ379" s="17" t="s">
        <v>80</v>
      </c>
      <c r="BK379" s="142">
        <f>ROUND(I379*H379,2)</f>
        <v>0</v>
      </c>
      <c r="BL379" s="17" t="s">
        <v>135</v>
      </c>
      <c r="BM379" s="141" t="s">
        <v>525</v>
      </c>
    </row>
    <row r="380" spans="2:65" s="1" customFormat="1" ht="24.15" customHeight="1">
      <c r="B380" s="32"/>
      <c r="C380" s="129" t="s">
        <v>526</v>
      </c>
      <c r="D380" s="129" t="s">
        <v>131</v>
      </c>
      <c r="E380" s="130" t="s">
        <v>527</v>
      </c>
      <c r="F380" s="131" t="s">
        <v>528</v>
      </c>
      <c r="G380" s="132" t="s">
        <v>172</v>
      </c>
      <c r="H380" s="133">
        <v>85.186999999999998</v>
      </c>
      <c r="I380" s="134"/>
      <c r="J380" s="135">
        <f>ROUND(I380*H380,2)</f>
        <v>0</v>
      </c>
      <c r="K380" s="136"/>
      <c r="L380" s="32"/>
      <c r="M380" s="137" t="s">
        <v>1</v>
      </c>
      <c r="N380" s="138" t="s">
        <v>40</v>
      </c>
      <c r="P380" s="139">
        <f>O380*H380</f>
        <v>0</v>
      </c>
      <c r="Q380" s="139">
        <v>0</v>
      </c>
      <c r="R380" s="139">
        <f>Q380*H380</f>
        <v>0</v>
      </c>
      <c r="S380" s="139">
        <v>0</v>
      </c>
      <c r="T380" s="140">
        <f>S380*H380</f>
        <v>0</v>
      </c>
      <c r="AR380" s="141" t="s">
        <v>135</v>
      </c>
      <c r="AT380" s="141" t="s">
        <v>131</v>
      </c>
      <c r="AU380" s="141" t="s">
        <v>84</v>
      </c>
      <c r="AY380" s="17" t="s">
        <v>129</v>
      </c>
      <c r="BE380" s="142">
        <f>IF(N380="základní",J380,0)</f>
        <v>0</v>
      </c>
      <c r="BF380" s="142">
        <f>IF(N380="snížená",J380,0)</f>
        <v>0</v>
      </c>
      <c r="BG380" s="142">
        <f>IF(N380="zákl. přenesená",J380,0)</f>
        <v>0</v>
      </c>
      <c r="BH380" s="142">
        <f>IF(N380="sníž. přenesená",J380,0)</f>
        <v>0</v>
      </c>
      <c r="BI380" s="142">
        <f>IF(N380="nulová",J380,0)</f>
        <v>0</v>
      </c>
      <c r="BJ380" s="17" t="s">
        <v>80</v>
      </c>
      <c r="BK380" s="142">
        <f>ROUND(I380*H380,2)</f>
        <v>0</v>
      </c>
      <c r="BL380" s="17" t="s">
        <v>135</v>
      </c>
      <c r="BM380" s="141" t="s">
        <v>529</v>
      </c>
    </row>
    <row r="381" spans="2:65" s="1" customFormat="1" ht="24.15" customHeight="1">
      <c r="B381" s="32"/>
      <c r="C381" s="129" t="s">
        <v>530</v>
      </c>
      <c r="D381" s="129" t="s">
        <v>131</v>
      </c>
      <c r="E381" s="130" t="s">
        <v>531</v>
      </c>
      <c r="F381" s="131" t="s">
        <v>532</v>
      </c>
      <c r="G381" s="132" t="s">
        <v>172</v>
      </c>
      <c r="H381" s="133">
        <v>2044.4880000000001</v>
      </c>
      <c r="I381" s="134"/>
      <c r="J381" s="135">
        <f>ROUND(I381*H381,2)</f>
        <v>0</v>
      </c>
      <c r="K381" s="136"/>
      <c r="L381" s="32"/>
      <c r="M381" s="137" t="s">
        <v>1</v>
      </c>
      <c r="N381" s="138" t="s">
        <v>40</v>
      </c>
      <c r="P381" s="139">
        <f>O381*H381</f>
        <v>0</v>
      </c>
      <c r="Q381" s="139">
        <v>0</v>
      </c>
      <c r="R381" s="139">
        <f>Q381*H381</f>
        <v>0</v>
      </c>
      <c r="S381" s="139">
        <v>0</v>
      </c>
      <c r="T381" s="140">
        <f>S381*H381</f>
        <v>0</v>
      </c>
      <c r="AR381" s="141" t="s">
        <v>135</v>
      </c>
      <c r="AT381" s="141" t="s">
        <v>131</v>
      </c>
      <c r="AU381" s="141" t="s">
        <v>84</v>
      </c>
      <c r="AY381" s="17" t="s">
        <v>129</v>
      </c>
      <c r="BE381" s="142">
        <f>IF(N381="základní",J381,0)</f>
        <v>0</v>
      </c>
      <c r="BF381" s="142">
        <f>IF(N381="snížená",J381,0)</f>
        <v>0</v>
      </c>
      <c r="BG381" s="142">
        <f>IF(N381="zákl. přenesená",J381,0)</f>
        <v>0</v>
      </c>
      <c r="BH381" s="142">
        <f>IF(N381="sníž. přenesená",J381,0)</f>
        <v>0</v>
      </c>
      <c r="BI381" s="142">
        <f>IF(N381="nulová",J381,0)</f>
        <v>0</v>
      </c>
      <c r="BJ381" s="17" t="s">
        <v>80</v>
      </c>
      <c r="BK381" s="142">
        <f>ROUND(I381*H381,2)</f>
        <v>0</v>
      </c>
      <c r="BL381" s="17" t="s">
        <v>135</v>
      </c>
      <c r="BM381" s="141" t="s">
        <v>533</v>
      </c>
    </row>
    <row r="382" spans="2:65" s="13" customFormat="1" ht="10.199999999999999">
      <c r="B382" s="150"/>
      <c r="D382" s="144" t="s">
        <v>137</v>
      </c>
      <c r="F382" s="152" t="s">
        <v>534</v>
      </c>
      <c r="H382" s="153">
        <v>2044.4880000000001</v>
      </c>
      <c r="I382" s="154"/>
      <c r="L382" s="150"/>
      <c r="M382" s="155"/>
      <c r="T382" s="156"/>
      <c r="AT382" s="151" t="s">
        <v>137</v>
      </c>
      <c r="AU382" s="151" t="s">
        <v>84</v>
      </c>
      <c r="AV382" s="13" t="s">
        <v>84</v>
      </c>
      <c r="AW382" s="13" t="s">
        <v>4</v>
      </c>
      <c r="AX382" s="13" t="s">
        <v>80</v>
      </c>
      <c r="AY382" s="151" t="s">
        <v>129</v>
      </c>
    </row>
    <row r="383" spans="2:65" s="1" customFormat="1" ht="37.799999999999997" customHeight="1">
      <c r="B383" s="32"/>
      <c r="C383" s="129" t="s">
        <v>535</v>
      </c>
      <c r="D383" s="129" t="s">
        <v>131</v>
      </c>
      <c r="E383" s="130" t="s">
        <v>536</v>
      </c>
      <c r="F383" s="131" t="s">
        <v>537</v>
      </c>
      <c r="G383" s="132" t="s">
        <v>172</v>
      </c>
      <c r="H383" s="133">
        <v>45.831000000000003</v>
      </c>
      <c r="I383" s="134"/>
      <c r="J383" s="135">
        <f>ROUND(I383*H383,2)</f>
        <v>0</v>
      </c>
      <c r="K383" s="136"/>
      <c r="L383" s="32"/>
      <c r="M383" s="137" t="s">
        <v>1</v>
      </c>
      <c r="N383" s="138" t="s">
        <v>40</v>
      </c>
      <c r="P383" s="139">
        <f>O383*H383</f>
        <v>0</v>
      </c>
      <c r="Q383" s="139">
        <v>0</v>
      </c>
      <c r="R383" s="139">
        <f>Q383*H383</f>
        <v>0</v>
      </c>
      <c r="S383" s="139">
        <v>0</v>
      </c>
      <c r="T383" s="140">
        <f>S383*H383</f>
        <v>0</v>
      </c>
      <c r="AR383" s="141" t="s">
        <v>135</v>
      </c>
      <c r="AT383" s="141" t="s">
        <v>131</v>
      </c>
      <c r="AU383" s="141" t="s">
        <v>84</v>
      </c>
      <c r="AY383" s="17" t="s">
        <v>129</v>
      </c>
      <c r="BE383" s="142">
        <f>IF(N383="základní",J383,0)</f>
        <v>0</v>
      </c>
      <c r="BF383" s="142">
        <f>IF(N383="snížená",J383,0)</f>
        <v>0</v>
      </c>
      <c r="BG383" s="142">
        <f>IF(N383="zákl. přenesená",J383,0)</f>
        <v>0</v>
      </c>
      <c r="BH383" s="142">
        <f>IF(N383="sníž. přenesená",J383,0)</f>
        <v>0</v>
      </c>
      <c r="BI383" s="142">
        <f>IF(N383="nulová",J383,0)</f>
        <v>0</v>
      </c>
      <c r="BJ383" s="17" t="s">
        <v>80</v>
      </c>
      <c r="BK383" s="142">
        <f>ROUND(I383*H383,2)</f>
        <v>0</v>
      </c>
      <c r="BL383" s="17" t="s">
        <v>135</v>
      </c>
      <c r="BM383" s="141" t="s">
        <v>538</v>
      </c>
    </row>
    <row r="384" spans="2:65" s="1" customFormat="1" ht="33" customHeight="1">
      <c r="B384" s="32"/>
      <c r="C384" s="129" t="s">
        <v>539</v>
      </c>
      <c r="D384" s="129" t="s">
        <v>131</v>
      </c>
      <c r="E384" s="130" t="s">
        <v>540</v>
      </c>
      <c r="F384" s="131" t="s">
        <v>541</v>
      </c>
      <c r="G384" s="132" t="s">
        <v>172</v>
      </c>
      <c r="H384" s="133">
        <v>21.306999999999999</v>
      </c>
      <c r="I384" s="134"/>
      <c r="J384" s="135">
        <f>ROUND(I384*H384,2)</f>
        <v>0</v>
      </c>
      <c r="K384" s="136"/>
      <c r="L384" s="32"/>
      <c r="M384" s="137" t="s">
        <v>1</v>
      </c>
      <c r="N384" s="138" t="s">
        <v>40</v>
      </c>
      <c r="P384" s="139">
        <f>O384*H384</f>
        <v>0</v>
      </c>
      <c r="Q384" s="139">
        <v>0</v>
      </c>
      <c r="R384" s="139">
        <f>Q384*H384</f>
        <v>0</v>
      </c>
      <c r="S384" s="139">
        <v>0</v>
      </c>
      <c r="T384" s="140">
        <f>S384*H384</f>
        <v>0</v>
      </c>
      <c r="AR384" s="141" t="s">
        <v>135</v>
      </c>
      <c r="AT384" s="141" t="s">
        <v>131</v>
      </c>
      <c r="AU384" s="141" t="s">
        <v>84</v>
      </c>
      <c r="AY384" s="17" t="s">
        <v>129</v>
      </c>
      <c r="BE384" s="142">
        <f>IF(N384="základní",J384,0)</f>
        <v>0</v>
      </c>
      <c r="BF384" s="142">
        <f>IF(N384="snížená",J384,0)</f>
        <v>0</v>
      </c>
      <c r="BG384" s="142">
        <f>IF(N384="zákl. přenesená",J384,0)</f>
        <v>0</v>
      </c>
      <c r="BH384" s="142">
        <f>IF(N384="sníž. přenesená",J384,0)</f>
        <v>0</v>
      </c>
      <c r="BI384" s="142">
        <f>IF(N384="nulová",J384,0)</f>
        <v>0</v>
      </c>
      <c r="BJ384" s="17" t="s">
        <v>80</v>
      </c>
      <c r="BK384" s="142">
        <f>ROUND(I384*H384,2)</f>
        <v>0</v>
      </c>
      <c r="BL384" s="17" t="s">
        <v>135</v>
      </c>
      <c r="BM384" s="141" t="s">
        <v>542</v>
      </c>
    </row>
    <row r="385" spans="2:65" s="1" customFormat="1" ht="44.25" customHeight="1">
      <c r="B385" s="32"/>
      <c r="C385" s="129" t="s">
        <v>543</v>
      </c>
      <c r="D385" s="129" t="s">
        <v>131</v>
      </c>
      <c r="E385" s="130" t="s">
        <v>544</v>
      </c>
      <c r="F385" s="131" t="s">
        <v>545</v>
      </c>
      <c r="G385" s="132" t="s">
        <v>172</v>
      </c>
      <c r="H385" s="133">
        <v>12.596</v>
      </c>
      <c r="I385" s="134"/>
      <c r="J385" s="135">
        <f>ROUND(I385*H385,2)</f>
        <v>0</v>
      </c>
      <c r="K385" s="136"/>
      <c r="L385" s="32"/>
      <c r="M385" s="137" t="s">
        <v>1</v>
      </c>
      <c r="N385" s="138" t="s">
        <v>40</v>
      </c>
      <c r="P385" s="139">
        <f>O385*H385</f>
        <v>0</v>
      </c>
      <c r="Q385" s="139">
        <v>0</v>
      </c>
      <c r="R385" s="139">
        <f>Q385*H385</f>
        <v>0</v>
      </c>
      <c r="S385" s="139">
        <v>0</v>
      </c>
      <c r="T385" s="140">
        <f>S385*H385</f>
        <v>0</v>
      </c>
      <c r="AR385" s="141" t="s">
        <v>135</v>
      </c>
      <c r="AT385" s="141" t="s">
        <v>131</v>
      </c>
      <c r="AU385" s="141" t="s">
        <v>84</v>
      </c>
      <c r="AY385" s="17" t="s">
        <v>129</v>
      </c>
      <c r="BE385" s="142">
        <f>IF(N385="základní",J385,0)</f>
        <v>0</v>
      </c>
      <c r="BF385" s="142">
        <f>IF(N385="snížená",J385,0)</f>
        <v>0</v>
      </c>
      <c r="BG385" s="142">
        <f>IF(N385="zákl. přenesená",J385,0)</f>
        <v>0</v>
      </c>
      <c r="BH385" s="142">
        <f>IF(N385="sníž. přenesená",J385,0)</f>
        <v>0</v>
      </c>
      <c r="BI385" s="142">
        <f>IF(N385="nulová",J385,0)</f>
        <v>0</v>
      </c>
      <c r="BJ385" s="17" t="s">
        <v>80</v>
      </c>
      <c r="BK385" s="142">
        <f>ROUND(I385*H385,2)</f>
        <v>0</v>
      </c>
      <c r="BL385" s="17" t="s">
        <v>135</v>
      </c>
      <c r="BM385" s="141" t="s">
        <v>546</v>
      </c>
    </row>
    <row r="386" spans="2:65" s="1" customFormat="1" ht="44.25" customHeight="1">
      <c r="B386" s="32"/>
      <c r="C386" s="129" t="s">
        <v>547</v>
      </c>
      <c r="D386" s="129" t="s">
        <v>131</v>
      </c>
      <c r="E386" s="130" t="s">
        <v>548</v>
      </c>
      <c r="F386" s="131" t="s">
        <v>549</v>
      </c>
      <c r="G386" s="132" t="s">
        <v>172</v>
      </c>
      <c r="H386" s="133">
        <v>2.5529999999999999</v>
      </c>
      <c r="I386" s="134"/>
      <c r="J386" s="135">
        <f>ROUND(I386*H386,2)</f>
        <v>0</v>
      </c>
      <c r="K386" s="136"/>
      <c r="L386" s="32"/>
      <c r="M386" s="137" t="s">
        <v>1</v>
      </c>
      <c r="N386" s="138" t="s">
        <v>40</v>
      </c>
      <c r="P386" s="139">
        <f>O386*H386</f>
        <v>0</v>
      </c>
      <c r="Q386" s="139">
        <v>0</v>
      </c>
      <c r="R386" s="139">
        <f>Q386*H386</f>
        <v>0</v>
      </c>
      <c r="S386" s="139">
        <v>0</v>
      </c>
      <c r="T386" s="140">
        <f>S386*H386</f>
        <v>0</v>
      </c>
      <c r="AR386" s="141" t="s">
        <v>135</v>
      </c>
      <c r="AT386" s="141" t="s">
        <v>131</v>
      </c>
      <c r="AU386" s="141" t="s">
        <v>84</v>
      </c>
      <c r="AY386" s="17" t="s">
        <v>129</v>
      </c>
      <c r="BE386" s="142">
        <f>IF(N386="základní",J386,0)</f>
        <v>0</v>
      </c>
      <c r="BF386" s="142">
        <f>IF(N386="snížená",J386,0)</f>
        <v>0</v>
      </c>
      <c r="BG386" s="142">
        <f>IF(N386="zákl. přenesená",J386,0)</f>
        <v>0</v>
      </c>
      <c r="BH386" s="142">
        <f>IF(N386="sníž. přenesená",J386,0)</f>
        <v>0</v>
      </c>
      <c r="BI386" s="142">
        <f>IF(N386="nulová",J386,0)</f>
        <v>0</v>
      </c>
      <c r="BJ386" s="17" t="s">
        <v>80</v>
      </c>
      <c r="BK386" s="142">
        <f>ROUND(I386*H386,2)</f>
        <v>0</v>
      </c>
      <c r="BL386" s="17" t="s">
        <v>135</v>
      </c>
      <c r="BM386" s="141" t="s">
        <v>550</v>
      </c>
    </row>
    <row r="387" spans="2:65" s="11" customFormat="1" ht="22.8" customHeight="1">
      <c r="B387" s="117"/>
      <c r="D387" s="118" t="s">
        <v>74</v>
      </c>
      <c r="E387" s="127" t="s">
        <v>551</v>
      </c>
      <c r="F387" s="127" t="s">
        <v>552</v>
      </c>
      <c r="I387" s="120"/>
      <c r="J387" s="128">
        <f>BK387</f>
        <v>0</v>
      </c>
      <c r="L387" s="117"/>
      <c r="M387" s="122"/>
      <c r="P387" s="123">
        <f>P388</f>
        <v>0</v>
      </c>
      <c r="R387" s="123">
        <f>R388</f>
        <v>0</v>
      </c>
      <c r="T387" s="124">
        <f>T388</f>
        <v>0</v>
      </c>
      <c r="AR387" s="118" t="s">
        <v>80</v>
      </c>
      <c r="AT387" s="125" t="s">
        <v>74</v>
      </c>
      <c r="AU387" s="125" t="s">
        <v>80</v>
      </c>
      <c r="AY387" s="118" t="s">
        <v>129</v>
      </c>
      <c r="BK387" s="126">
        <f>BK388</f>
        <v>0</v>
      </c>
    </row>
    <row r="388" spans="2:65" s="1" customFormat="1" ht="24.15" customHeight="1">
      <c r="B388" s="32"/>
      <c r="C388" s="129" t="s">
        <v>553</v>
      </c>
      <c r="D388" s="129" t="s">
        <v>131</v>
      </c>
      <c r="E388" s="130" t="s">
        <v>554</v>
      </c>
      <c r="F388" s="131" t="s">
        <v>555</v>
      </c>
      <c r="G388" s="132" t="s">
        <v>172</v>
      </c>
      <c r="H388" s="133">
        <v>158.18700000000001</v>
      </c>
      <c r="I388" s="134"/>
      <c r="J388" s="135">
        <f>ROUND(I388*H388,2)</f>
        <v>0</v>
      </c>
      <c r="K388" s="136"/>
      <c r="L388" s="32"/>
      <c r="M388" s="137" t="s">
        <v>1</v>
      </c>
      <c r="N388" s="138" t="s">
        <v>40</v>
      </c>
      <c r="P388" s="139">
        <f>O388*H388</f>
        <v>0</v>
      </c>
      <c r="Q388" s="139">
        <v>0</v>
      </c>
      <c r="R388" s="139">
        <f>Q388*H388</f>
        <v>0</v>
      </c>
      <c r="S388" s="139">
        <v>0</v>
      </c>
      <c r="T388" s="140">
        <f>S388*H388</f>
        <v>0</v>
      </c>
      <c r="AR388" s="141" t="s">
        <v>135</v>
      </c>
      <c r="AT388" s="141" t="s">
        <v>131</v>
      </c>
      <c r="AU388" s="141" t="s">
        <v>84</v>
      </c>
      <c r="AY388" s="17" t="s">
        <v>129</v>
      </c>
      <c r="BE388" s="142">
        <f>IF(N388="základní",J388,0)</f>
        <v>0</v>
      </c>
      <c r="BF388" s="142">
        <f>IF(N388="snížená",J388,0)</f>
        <v>0</v>
      </c>
      <c r="BG388" s="142">
        <f>IF(N388="zákl. přenesená",J388,0)</f>
        <v>0</v>
      </c>
      <c r="BH388" s="142">
        <f>IF(N388="sníž. přenesená",J388,0)</f>
        <v>0</v>
      </c>
      <c r="BI388" s="142">
        <f>IF(N388="nulová",J388,0)</f>
        <v>0</v>
      </c>
      <c r="BJ388" s="17" t="s">
        <v>80</v>
      </c>
      <c r="BK388" s="142">
        <f>ROUND(I388*H388,2)</f>
        <v>0</v>
      </c>
      <c r="BL388" s="17" t="s">
        <v>135</v>
      </c>
      <c r="BM388" s="141" t="s">
        <v>556</v>
      </c>
    </row>
    <row r="389" spans="2:65" s="11" customFormat="1" ht="25.95" customHeight="1">
      <c r="B389" s="117"/>
      <c r="D389" s="118" t="s">
        <v>74</v>
      </c>
      <c r="E389" s="119" t="s">
        <v>557</v>
      </c>
      <c r="F389" s="119" t="s">
        <v>558</v>
      </c>
      <c r="I389" s="120"/>
      <c r="J389" s="121">
        <f>BK389</f>
        <v>0</v>
      </c>
      <c r="L389" s="117"/>
      <c r="M389" s="122"/>
      <c r="P389" s="123">
        <f>P390+P451+P455+P462+P479+P517</f>
        <v>0</v>
      </c>
      <c r="R389" s="123">
        <f>R390+R451+R455+R462+R479+R517</f>
        <v>4.1845618799999995</v>
      </c>
      <c r="T389" s="124">
        <f>T390+T451+T455+T462+T479+T517</f>
        <v>0.30253600000000003</v>
      </c>
      <c r="AR389" s="118" t="s">
        <v>84</v>
      </c>
      <c r="AT389" s="125" t="s">
        <v>74</v>
      </c>
      <c r="AU389" s="125" t="s">
        <v>75</v>
      </c>
      <c r="AY389" s="118" t="s">
        <v>129</v>
      </c>
      <c r="BK389" s="126">
        <f>BK390+BK451+BK455+BK462+BK479+BK517</f>
        <v>0</v>
      </c>
    </row>
    <row r="390" spans="2:65" s="11" customFormat="1" ht="22.8" customHeight="1">
      <c r="B390" s="117"/>
      <c r="D390" s="118" t="s">
        <v>74</v>
      </c>
      <c r="E390" s="127" t="s">
        <v>559</v>
      </c>
      <c r="F390" s="127" t="s">
        <v>560</v>
      </c>
      <c r="I390" s="120"/>
      <c r="J390" s="128">
        <f>BK390</f>
        <v>0</v>
      </c>
      <c r="L390" s="117"/>
      <c r="M390" s="122"/>
      <c r="P390" s="123">
        <f>SUM(P391:P450)</f>
        <v>0</v>
      </c>
      <c r="R390" s="123">
        <f>SUM(R391:R450)</f>
        <v>1.0809605</v>
      </c>
      <c r="T390" s="124">
        <f>SUM(T391:T450)</f>
        <v>0.30253600000000003</v>
      </c>
      <c r="AR390" s="118" t="s">
        <v>84</v>
      </c>
      <c r="AT390" s="125" t="s">
        <v>74</v>
      </c>
      <c r="AU390" s="125" t="s">
        <v>80</v>
      </c>
      <c r="AY390" s="118" t="s">
        <v>129</v>
      </c>
      <c r="BK390" s="126">
        <f>SUM(BK391:BK450)</f>
        <v>0</v>
      </c>
    </row>
    <row r="391" spans="2:65" s="1" customFormat="1" ht="24.15" customHeight="1">
      <c r="B391" s="32"/>
      <c r="C391" s="129" t="s">
        <v>561</v>
      </c>
      <c r="D391" s="129" t="s">
        <v>131</v>
      </c>
      <c r="E391" s="130" t="s">
        <v>562</v>
      </c>
      <c r="F391" s="131" t="s">
        <v>563</v>
      </c>
      <c r="G391" s="132" t="s">
        <v>134</v>
      </c>
      <c r="H391" s="133">
        <v>26.97</v>
      </c>
      <c r="I391" s="134"/>
      <c r="J391" s="135">
        <f>ROUND(I391*H391,2)</f>
        <v>0</v>
      </c>
      <c r="K391" s="136"/>
      <c r="L391" s="32"/>
      <c r="M391" s="137" t="s">
        <v>1</v>
      </c>
      <c r="N391" s="138" t="s">
        <v>40</v>
      </c>
      <c r="P391" s="139">
        <f>O391*H391</f>
        <v>0</v>
      </c>
      <c r="Q391" s="139">
        <v>0</v>
      </c>
      <c r="R391" s="139">
        <f>Q391*H391</f>
        <v>0</v>
      </c>
      <c r="S391" s="139">
        <v>0</v>
      </c>
      <c r="T391" s="140">
        <f>S391*H391</f>
        <v>0</v>
      </c>
      <c r="AR391" s="141" t="s">
        <v>222</v>
      </c>
      <c r="AT391" s="141" t="s">
        <v>131</v>
      </c>
      <c r="AU391" s="141" t="s">
        <v>84</v>
      </c>
      <c r="AY391" s="17" t="s">
        <v>129</v>
      </c>
      <c r="BE391" s="142">
        <f>IF(N391="základní",J391,0)</f>
        <v>0</v>
      </c>
      <c r="BF391" s="142">
        <f>IF(N391="snížená",J391,0)</f>
        <v>0</v>
      </c>
      <c r="BG391" s="142">
        <f>IF(N391="zákl. přenesená",J391,0)</f>
        <v>0</v>
      </c>
      <c r="BH391" s="142">
        <f>IF(N391="sníž. přenesená",J391,0)</f>
        <v>0</v>
      </c>
      <c r="BI391" s="142">
        <f>IF(N391="nulová",J391,0)</f>
        <v>0</v>
      </c>
      <c r="BJ391" s="17" t="s">
        <v>80</v>
      </c>
      <c r="BK391" s="142">
        <f>ROUND(I391*H391,2)</f>
        <v>0</v>
      </c>
      <c r="BL391" s="17" t="s">
        <v>222</v>
      </c>
      <c r="BM391" s="141" t="s">
        <v>564</v>
      </c>
    </row>
    <row r="392" spans="2:65" s="12" customFormat="1" ht="10.199999999999999">
      <c r="B392" s="143"/>
      <c r="D392" s="144" t="s">
        <v>137</v>
      </c>
      <c r="E392" s="145" t="s">
        <v>1</v>
      </c>
      <c r="F392" s="146" t="s">
        <v>154</v>
      </c>
      <c r="H392" s="145" t="s">
        <v>1</v>
      </c>
      <c r="I392" s="147"/>
      <c r="L392" s="143"/>
      <c r="M392" s="148"/>
      <c r="T392" s="149"/>
      <c r="AT392" s="145" t="s">
        <v>137</v>
      </c>
      <c r="AU392" s="145" t="s">
        <v>84</v>
      </c>
      <c r="AV392" s="12" t="s">
        <v>80</v>
      </c>
      <c r="AW392" s="12" t="s">
        <v>32</v>
      </c>
      <c r="AX392" s="12" t="s">
        <v>75</v>
      </c>
      <c r="AY392" s="145" t="s">
        <v>129</v>
      </c>
    </row>
    <row r="393" spans="2:65" s="13" customFormat="1" ht="10.199999999999999">
      <c r="B393" s="150"/>
      <c r="D393" s="144" t="s">
        <v>137</v>
      </c>
      <c r="E393" s="151" t="s">
        <v>1</v>
      </c>
      <c r="F393" s="152" t="s">
        <v>565</v>
      </c>
      <c r="H393" s="153">
        <v>16.297000000000001</v>
      </c>
      <c r="I393" s="154"/>
      <c r="L393" s="150"/>
      <c r="M393" s="155"/>
      <c r="T393" s="156"/>
      <c r="AT393" s="151" t="s">
        <v>137</v>
      </c>
      <c r="AU393" s="151" t="s">
        <v>84</v>
      </c>
      <c r="AV393" s="13" t="s">
        <v>84</v>
      </c>
      <c r="AW393" s="13" t="s">
        <v>32</v>
      </c>
      <c r="AX393" s="13" t="s">
        <v>75</v>
      </c>
      <c r="AY393" s="151" t="s">
        <v>129</v>
      </c>
    </row>
    <row r="394" spans="2:65" s="13" customFormat="1" ht="10.199999999999999">
      <c r="B394" s="150"/>
      <c r="D394" s="144" t="s">
        <v>137</v>
      </c>
      <c r="E394" s="151" t="s">
        <v>1</v>
      </c>
      <c r="F394" s="152" t="s">
        <v>566</v>
      </c>
      <c r="H394" s="153">
        <v>0.56299999999999994</v>
      </c>
      <c r="I394" s="154"/>
      <c r="L394" s="150"/>
      <c r="M394" s="155"/>
      <c r="T394" s="156"/>
      <c r="AT394" s="151" t="s">
        <v>137</v>
      </c>
      <c r="AU394" s="151" t="s">
        <v>84</v>
      </c>
      <c r="AV394" s="13" t="s">
        <v>84</v>
      </c>
      <c r="AW394" s="13" t="s">
        <v>32</v>
      </c>
      <c r="AX394" s="13" t="s">
        <v>75</v>
      </c>
      <c r="AY394" s="151" t="s">
        <v>129</v>
      </c>
    </row>
    <row r="395" spans="2:65" s="13" customFormat="1" ht="10.199999999999999">
      <c r="B395" s="150"/>
      <c r="D395" s="144" t="s">
        <v>137</v>
      </c>
      <c r="E395" s="151" t="s">
        <v>1</v>
      </c>
      <c r="F395" s="152" t="s">
        <v>567</v>
      </c>
      <c r="H395" s="153">
        <v>9.0839999999999996</v>
      </c>
      <c r="I395" s="154"/>
      <c r="L395" s="150"/>
      <c r="M395" s="155"/>
      <c r="T395" s="156"/>
      <c r="AT395" s="151" t="s">
        <v>137</v>
      </c>
      <c r="AU395" s="151" t="s">
        <v>84</v>
      </c>
      <c r="AV395" s="13" t="s">
        <v>84</v>
      </c>
      <c r="AW395" s="13" t="s">
        <v>32</v>
      </c>
      <c r="AX395" s="13" t="s">
        <v>75</v>
      </c>
      <c r="AY395" s="151" t="s">
        <v>129</v>
      </c>
    </row>
    <row r="396" spans="2:65" s="13" customFormat="1" ht="10.199999999999999">
      <c r="B396" s="150"/>
      <c r="D396" s="144" t="s">
        <v>137</v>
      </c>
      <c r="E396" s="151" t="s">
        <v>1</v>
      </c>
      <c r="F396" s="152" t="s">
        <v>568</v>
      </c>
      <c r="H396" s="153">
        <v>1.026</v>
      </c>
      <c r="I396" s="154"/>
      <c r="L396" s="150"/>
      <c r="M396" s="155"/>
      <c r="T396" s="156"/>
      <c r="AT396" s="151" t="s">
        <v>137</v>
      </c>
      <c r="AU396" s="151" t="s">
        <v>84</v>
      </c>
      <c r="AV396" s="13" t="s">
        <v>84</v>
      </c>
      <c r="AW396" s="13" t="s">
        <v>32</v>
      </c>
      <c r="AX396" s="13" t="s">
        <v>75</v>
      </c>
      <c r="AY396" s="151" t="s">
        <v>129</v>
      </c>
    </row>
    <row r="397" spans="2:65" s="14" customFormat="1" ht="10.199999999999999">
      <c r="B397" s="157"/>
      <c r="D397" s="144" t="s">
        <v>137</v>
      </c>
      <c r="E397" s="158" t="s">
        <v>1</v>
      </c>
      <c r="F397" s="159" t="s">
        <v>149</v>
      </c>
      <c r="H397" s="160">
        <v>26.97</v>
      </c>
      <c r="I397" s="161"/>
      <c r="L397" s="157"/>
      <c r="M397" s="162"/>
      <c r="T397" s="163"/>
      <c r="AT397" s="158" t="s">
        <v>137</v>
      </c>
      <c r="AU397" s="158" t="s">
        <v>84</v>
      </c>
      <c r="AV397" s="14" t="s">
        <v>135</v>
      </c>
      <c r="AW397" s="14" t="s">
        <v>32</v>
      </c>
      <c r="AX397" s="14" t="s">
        <v>80</v>
      </c>
      <c r="AY397" s="158" t="s">
        <v>129</v>
      </c>
    </row>
    <row r="398" spans="2:65" s="1" customFormat="1" ht="24.15" customHeight="1">
      <c r="B398" s="32"/>
      <c r="C398" s="129" t="s">
        <v>569</v>
      </c>
      <c r="D398" s="129" t="s">
        <v>131</v>
      </c>
      <c r="E398" s="130" t="s">
        <v>570</v>
      </c>
      <c r="F398" s="131" t="s">
        <v>571</v>
      </c>
      <c r="G398" s="132" t="s">
        <v>134</v>
      </c>
      <c r="H398" s="133">
        <v>22.811</v>
      </c>
      <c r="I398" s="134"/>
      <c r="J398" s="135">
        <f>ROUND(I398*H398,2)</f>
        <v>0</v>
      </c>
      <c r="K398" s="136"/>
      <c r="L398" s="32"/>
      <c r="M398" s="137" t="s">
        <v>1</v>
      </c>
      <c r="N398" s="138" t="s">
        <v>40</v>
      </c>
      <c r="P398" s="139">
        <f>O398*H398</f>
        <v>0</v>
      </c>
      <c r="Q398" s="139">
        <v>0</v>
      </c>
      <c r="R398" s="139">
        <f>Q398*H398</f>
        <v>0</v>
      </c>
      <c r="S398" s="139">
        <v>0</v>
      </c>
      <c r="T398" s="140">
        <f>S398*H398</f>
        <v>0</v>
      </c>
      <c r="AR398" s="141" t="s">
        <v>222</v>
      </c>
      <c r="AT398" s="141" t="s">
        <v>131</v>
      </c>
      <c r="AU398" s="141" t="s">
        <v>84</v>
      </c>
      <c r="AY398" s="17" t="s">
        <v>129</v>
      </c>
      <c r="BE398" s="142">
        <f>IF(N398="základní",J398,0)</f>
        <v>0</v>
      </c>
      <c r="BF398" s="142">
        <f>IF(N398="snížená",J398,0)</f>
        <v>0</v>
      </c>
      <c r="BG398" s="142">
        <f>IF(N398="zákl. přenesená",J398,0)</f>
        <v>0</v>
      </c>
      <c r="BH398" s="142">
        <f>IF(N398="sníž. přenesená",J398,0)</f>
        <v>0</v>
      </c>
      <c r="BI398" s="142">
        <f>IF(N398="nulová",J398,0)</f>
        <v>0</v>
      </c>
      <c r="BJ398" s="17" t="s">
        <v>80</v>
      </c>
      <c r="BK398" s="142">
        <f>ROUND(I398*H398,2)</f>
        <v>0</v>
      </c>
      <c r="BL398" s="17" t="s">
        <v>222</v>
      </c>
      <c r="BM398" s="141" t="s">
        <v>572</v>
      </c>
    </row>
    <row r="399" spans="2:65" s="12" customFormat="1" ht="10.199999999999999">
      <c r="B399" s="143"/>
      <c r="D399" s="144" t="s">
        <v>137</v>
      </c>
      <c r="E399" s="145" t="s">
        <v>1</v>
      </c>
      <c r="F399" s="146" t="s">
        <v>154</v>
      </c>
      <c r="H399" s="145" t="s">
        <v>1</v>
      </c>
      <c r="I399" s="147"/>
      <c r="L399" s="143"/>
      <c r="M399" s="148"/>
      <c r="T399" s="149"/>
      <c r="AT399" s="145" t="s">
        <v>137</v>
      </c>
      <c r="AU399" s="145" t="s">
        <v>84</v>
      </c>
      <c r="AV399" s="12" t="s">
        <v>80</v>
      </c>
      <c r="AW399" s="12" t="s">
        <v>32</v>
      </c>
      <c r="AX399" s="12" t="s">
        <v>75</v>
      </c>
      <c r="AY399" s="145" t="s">
        <v>129</v>
      </c>
    </row>
    <row r="400" spans="2:65" s="13" customFormat="1" ht="10.199999999999999">
      <c r="B400" s="150"/>
      <c r="D400" s="144" t="s">
        <v>137</v>
      </c>
      <c r="E400" s="151" t="s">
        <v>1</v>
      </c>
      <c r="F400" s="152" t="s">
        <v>573</v>
      </c>
      <c r="H400" s="153">
        <v>14.486000000000001</v>
      </c>
      <c r="I400" s="154"/>
      <c r="L400" s="150"/>
      <c r="M400" s="155"/>
      <c r="T400" s="156"/>
      <c r="AT400" s="151" t="s">
        <v>137</v>
      </c>
      <c r="AU400" s="151" t="s">
        <v>84</v>
      </c>
      <c r="AV400" s="13" t="s">
        <v>84</v>
      </c>
      <c r="AW400" s="13" t="s">
        <v>32</v>
      </c>
      <c r="AX400" s="13" t="s">
        <v>75</v>
      </c>
      <c r="AY400" s="151" t="s">
        <v>129</v>
      </c>
    </row>
    <row r="401" spans="2:65" s="13" customFormat="1" ht="10.199999999999999">
      <c r="B401" s="150"/>
      <c r="D401" s="144" t="s">
        <v>137</v>
      </c>
      <c r="E401" s="151" t="s">
        <v>1</v>
      </c>
      <c r="F401" s="152" t="s">
        <v>574</v>
      </c>
      <c r="H401" s="153">
        <v>0.86</v>
      </c>
      <c r="I401" s="154"/>
      <c r="L401" s="150"/>
      <c r="M401" s="155"/>
      <c r="T401" s="156"/>
      <c r="AT401" s="151" t="s">
        <v>137</v>
      </c>
      <c r="AU401" s="151" t="s">
        <v>84</v>
      </c>
      <c r="AV401" s="13" t="s">
        <v>84</v>
      </c>
      <c r="AW401" s="13" t="s">
        <v>32</v>
      </c>
      <c r="AX401" s="13" t="s">
        <v>75</v>
      </c>
      <c r="AY401" s="151" t="s">
        <v>129</v>
      </c>
    </row>
    <row r="402" spans="2:65" s="13" customFormat="1" ht="10.199999999999999">
      <c r="B402" s="150"/>
      <c r="D402" s="144" t="s">
        <v>137</v>
      </c>
      <c r="E402" s="151" t="s">
        <v>1</v>
      </c>
      <c r="F402" s="152" t="s">
        <v>575</v>
      </c>
      <c r="H402" s="153">
        <v>5.59</v>
      </c>
      <c r="I402" s="154"/>
      <c r="L402" s="150"/>
      <c r="M402" s="155"/>
      <c r="T402" s="156"/>
      <c r="AT402" s="151" t="s">
        <v>137</v>
      </c>
      <c r="AU402" s="151" t="s">
        <v>84</v>
      </c>
      <c r="AV402" s="13" t="s">
        <v>84</v>
      </c>
      <c r="AW402" s="13" t="s">
        <v>32</v>
      </c>
      <c r="AX402" s="13" t="s">
        <v>75</v>
      </c>
      <c r="AY402" s="151" t="s">
        <v>129</v>
      </c>
    </row>
    <row r="403" spans="2:65" s="13" customFormat="1" ht="10.199999999999999">
      <c r="B403" s="150"/>
      <c r="D403" s="144" t="s">
        <v>137</v>
      </c>
      <c r="E403" s="151" t="s">
        <v>1</v>
      </c>
      <c r="F403" s="152" t="s">
        <v>576</v>
      </c>
      <c r="H403" s="153">
        <v>1.875</v>
      </c>
      <c r="I403" s="154"/>
      <c r="L403" s="150"/>
      <c r="M403" s="155"/>
      <c r="T403" s="156"/>
      <c r="AT403" s="151" t="s">
        <v>137</v>
      </c>
      <c r="AU403" s="151" t="s">
        <v>84</v>
      </c>
      <c r="AV403" s="13" t="s">
        <v>84</v>
      </c>
      <c r="AW403" s="13" t="s">
        <v>32</v>
      </c>
      <c r="AX403" s="13" t="s">
        <v>75</v>
      </c>
      <c r="AY403" s="151" t="s">
        <v>129</v>
      </c>
    </row>
    <row r="404" spans="2:65" s="14" customFormat="1" ht="10.199999999999999">
      <c r="B404" s="157"/>
      <c r="D404" s="144" t="s">
        <v>137</v>
      </c>
      <c r="E404" s="158" t="s">
        <v>1</v>
      </c>
      <c r="F404" s="159" t="s">
        <v>149</v>
      </c>
      <c r="H404" s="160">
        <v>22.811</v>
      </c>
      <c r="I404" s="161"/>
      <c r="L404" s="157"/>
      <c r="M404" s="162"/>
      <c r="T404" s="163"/>
      <c r="AT404" s="158" t="s">
        <v>137</v>
      </c>
      <c r="AU404" s="158" t="s">
        <v>84</v>
      </c>
      <c r="AV404" s="14" t="s">
        <v>135</v>
      </c>
      <c r="AW404" s="14" t="s">
        <v>32</v>
      </c>
      <c r="AX404" s="14" t="s">
        <v>80</v>
      </c>
      <c r="AY404" s="158" t="s">
        <v>129</v>
      </c>
    </row>
    <row r="405" spans="2:65" s="1" customFormat="1" ht="16.5" customHeight="1">
      <c r="B405" s="32"/>
      <c r="C405" s="164" t="s">
        <v>577</v>
      </c>
      <c r="D405" s="164" t="s">
        <v>185</v>
      </c>
      <c r="E405" s="165" t="s">
        <v>578</v>
      </c>
      <c r="F405" s="166" t="s">
        <v>579</v>
      </c>
      <c r="G405" s="167" t="s">
        <v>172</v>
      </c>
      <c r="H405" s="168">
        <v>1.4999999999999999E-2</v>
      </c>
      <c r="I405" s="169"/>
      <c r="J405" s="170">
        <f>ROUND(I405*H405,2)</f>
        <v>0</v>
      </c>
      <c r="K405" s="171"/>
      <c r="L405" s="172"/>
      <c r="M405" s="173" t="s">
        <v>1</v>
      </c>
      <c r="N405" s="174" t="s">
        <v>40</v>
      </c>
      <c r="P405" s="139">
        <f>O405*H405</f>
        <v>0</v>
      </c>
      <c r="Q405" s="139">
        <v>1</v>
      </c>
      <c r="R405" s="139">
        <f>Q405*H405</f>
        <v>1.4999999999999999E-2</v>
      </c>
      <c r="S405" s="139">
        <v>0</v>
      </c>
      <c r="T405" s="140">
        <f>S405*H405</f>
        <v>0</v>
      </c>
      <c r="AR405" s="141" t="s">
        <v>325</v>
      </c>
      <c r="AT405" s="141" t="s">
        <v>185</v>
      </c>
      <c r="AU405" s="141" t="s">
        <v>84</v>
      </c>
      <c r="AY405" s="17" t="s">
        <v>129</v>
      </c>
      <c r="BE405" s="142">
        <f>IF(N405="základní",J405,0)</f>
        <v>0</v>
      </c>
      <c r="BF405" s="142">
        <f>IF(N405="snížená",J405,0)</f>
        <v>0</v>
      </c>
      <c r="BG405" s="142">
        <f>IF(N405="zákl. přenesená",J405,0)</f>
        <v>0</v>
      </c>
      <c r="BH405" s="142">
        <f>IF(N405="sníž. přenesená",J405,0)</f>
        <v>0</v>
      </c>
      <c r="BI405" s="142">
        <f>IF(N405="nulová",J405,0)</f>
        <v>0</v>
      </c>
      <c r="BJ405" s="17" t="s">
        <v>80</v>
      </c>
      <c r="BK405" s="142">
        <f>ROUND(I405*H405,2)</f>
        <v>0</v>
      </c>
      <c r="BL405" s="17" t="s">
        <v>222</v>
      </c>
      <c r="BM405" s="141" t="s">
        <v>580</v>
      </c>
    </row>
    <row r="406" spans="2:65" s="13" customFormat="1" ht="10.199999999999999">
      <c r="B406" s="150"/>
      <c r="D406" s="144" t="s">
        <v>137</v>
      </c>
      <c r="F406" s="152" t="s">
        <v>581</v>
      </c>
      <c r="H406" s="153">
        <v>1.4999999999999999E-2</v>
      </c>
      <c r="I406" s="154"/>
      <c r="L406" s="150"/>
      <c r="M406" s="155"/>
      <c r="T406" s="156"/>
      <c r="AT406" s="151" t="s">
        <v>137</v>
      </c>
      <c r="AU406" s="151" t="s">
        <v>84</v>
      </c>
      <c r="AV406" s="13" t="s">
        <v>84</v>
      </c>
      <c r="AW406" s="13" t="s">
        <v>4</v>
      </c>
      <c r="AX406" s="13" t="s">
        <v>80</v>
      </c>
      <c r="AY406" s="151" t="s">
        <v>129</v>
      </c>
    </row>
    <row r="407" spans="2:65" s="1" customFormat="1" ht="16.5" customHeight="1">
      <c r="B407" s="32"/>
      <c r="C407" s="129" t="s">
        <v>582</v>
      </c>
      <c r="D407" s="129" t="s">
        <v>131</v>
      </c>
      <c r="E407" s="130" t="s">
        <v>583</v>
      </c>
      <c r="F407" s="131" t="s">
        <v>584</v>
      </c>
      <c r="G407" s="132" t="s">
        <v>134</v>
      </c>
      <c r="H407" s="133">
        <v>75.634</v>
      </c>
      <c r="I407" s="134"/>
      <c r="J407" s="135">
        <f>ROUND(I407*H407,2)</f>
        <v>0</v>
      </c>
      <c r="K407" s="136"/>
      <c r="L407" s="32"/>
      <c r="M407" s="137" t="s">
        <v>1</v>
      </c>
      <c r="N407" s="138" t="s">
        <v>40</v>
      </c>
      <c r="P407" s="139">
        <f>O407*H407</f>
        <v>0</v>
      </c>
      <c r="Q407" s="139">
        <v>0</v>
      </c>
      <c r="R407" s="139">
        <f>Q407*H407</f>
        <v>0</v>
      </c>
      <c r="S407" s="139">
        <v>4.0000000000000001E-3</v>
      </c>
      <c r="T407" s="140">
        <f>S407*H407</f>
        <v>0.30253600000000003</v>
      </c>
      <c r="AR407" s="141" t="s">
        <v>222</v>
      </c>
      <c r="AT407" s="141" t="s">
        <v>131</v>
      </c>
      <c r="AU407" s="141" t="s">
        <v>84</v>
      </c>
      <c r="AY407" s="17" t="s">
        <v>129</v>
      </c>
      <c r="BE407" s="142">
        <f>IF(N407="základní",J407,0)</f>
        <v>0</v>
      </c>
      <c r="BF407" s="142">
        <f>IF(N407="snížená",J407,0)</f>
        <v>0</v>
      </c>
      <c r="BG407" s="142">
        <f>IF(N407="zákl. přenesená",J407,0)</f>
        <v>0</v>
      </c>
      <c r="BH407" s="142">
        <f>IF(N407="sníž. přenesená",J407,0)</f>
        <v>0</v>
      </c>
      <c r="BI407" s="142">
        <f>IF(N407="nulová",J407,0)</f>
        <v>0</v>
      </c>
      <c r="BJ407" s="17" t="s">
        <v>80</v>
      </c>
      <c r="BK407" s="142">
        <f>ROUND(I407*H407,2)</f>
        <v>0</v>
      </c>
      <c r="BL407" s="17" t="s">
        <v>222</v>
      </c>
      <c r="BM407" s="141" t="s">
        <v>585</v>
      </c>
    </row>
    <row r="408" spans="2:65" s="13" customFormat="1" ht="10.199999999999999">
      <c r="B408" s="150"/>
      <c r="D408" s="144" t="s">
        <v>137</v>
      </c>
      <c r="E408" s="151" t="s">
        <v>1</v>
      </c>
      <c r="F408" s="152" t="s">
        <v>507</v>
      </c>
      <c r="H408" s="153">
        <v>75.634</v>
      </c>
      <c r="I408" s="154"/>
      <c r="L408" s="150"/>
      <c r="M408" s="155"/>
      <c r="T408" s="156"/>
      <c r="AT408" s="151" t="s">
        <v>137</v>
      </c>
      <c r="AU408" s="151" t="s">
        <v>84</v>
      </c>
      <c r="AV408" s="13" t="s">
        <v>84</v>
      </c>
      <c r="AW408" s="13" t="s">
        <v>32</v>
      </c>
      <c r="AX408" s="13" t="s">
        <v>75</v>
      </c>
      <c r="AY408" s="151" t="s">
        <v>129</v>
      </c>
    </row>
    <row r="409" spans="2:65" s="14" customFormat="1" ht="10.199999999999999">
      <c r="B409" s="157"/>
      <c r="D409" s="144" t="s">
        <v>137</v>
      </c>
      <c r="E409" s="158" t="s">
        <v>1</v>
      </c>
      <c r="F409" s="159" t="s">
        <v>149</v>
      </c>
      <c r="H409" s="160">
        <v>75.634</v>
      </c>
      <c r="I409" s="161"/>
      <c r="L409" s="157"/>
      <c r="M409" s="162"/>
      <c r="T409" s="163"/>
      <c r="AT409" s="158" t="s">
        <v>137</v>
      </c>
      <c r="AU409" s="158" t="s">
        <v>84</v>
      </c>
      <c r="AV409" s="14" t="s">
        <v>135</v>
      </c>
      <c r="AW409" s="14" t="s">
        <v>32</v>
      </c>
      <c r="AX409" s="14" t="s">
        <v>80</v>
      </c>
      <c r="AY409" s="158" t="s">
        <v>129</v>
      </c>
    </row>
    <row r="410" spans="2:65" s="1" customFormat="1" ht="24.15" customHeight="1">
      <c r="B410" s="32"/>
      <c r="C410" s="129" t="s">
        <v>586</v>
      </c>
      <c r="D410" s="129" t="s">
        <v>131</v>
      </c>
      <c r="E410" s="130" t="s">
        <v>587</v>
      </c>
      <c r="F410" s="131" t="s">
        <v>588</v>
      </c>
      <c r="G410" s="132" t="s">
        <v>134</v>
      </c>
      <c r="H410" s="133">
        <v>53.938000000000002</v>
      </c>
      <c r="I410" s="134"/>
      <c r="J410" s="135">
        <f>ROUND(I410*H410,2)</f>
        <v>0</v>
      </c>
      <c r="K410" s="136"/>
      <c r="L410" s="32"/>
      <c r="M410" s="137" t="s">
        <v>1</v>
      </c>
      <c r="N410" s="138" t="s">
        <v>40</v>
      </c>
      <c r="P410" s="139">
        <f>O410*H410</f>
        <v>0</v>
      </c>
      <c r="Q410" s="139">
        <v>4.0000000000000002E-4</v>
      </c>
      <c r="R410" s="139">
        <f>Q410*H410</f>
        <v>2.1575200000000003E-2</v>
      </c>
      <c r="S410" s="139">
        <v>0</v>
      </c>
      <c r="T410" s="140">
        <f>S410*H410</f>
        <v>0</v>
      </c>
      <c r="AR410" s="141" t="s">
        <v>222</v>
      </c>
      <c r="AT410" s="141" t="s">
        <v>131</v>
      </c>
      <c r="AU410" s="141" t="s">
        <v>84</v>
      </c>
      <c r="AY410" s="17" t="s">
        <v>129</v>
      </c>
      <c r="BE410" s="142">
        <f>IF(N410="základní",J410,0)</f>
        <v>0</v>
      </c>
      <c r="BF410" s="142">
        <f>IF(N410="snížená",J410,0)</f>
        <v>0</v>
      </c>
      <c r="BG410" s="142">
        <f>IF(N410="zákl. přenesená",J410,0)</f>
        <v>0</v>
      </c>
      <c r="BH410" s="142">
        <f>IF(N410="sníž. přenesená",J410,0)</f>
        <v>0</v>
      </c>
      <c r="BI410" s="142">
        <f>IF(N410="nulová",J410,0)</f>
        <v>0</v>
      </c>
      <c r="BJ410" s="17" t="s">
        <v>80</v>
      </c>
      <c r="BK410" s="142">
        <f>ROUND(I410*H410,2)</f>
        <v>0</v>
      </c>
      <c r="BL410" s="17" t="s">
        <v>222</v>
      </c>
      <c r="BM410" s="141" t="s">
        <v>589</v>
      </c>
    </row>
    <row r="411" spans="2:65" s="12" customFormat="1" ht="10.199999999999999">
      <c r="B411" s="143"/>
      <c r="D411" s="144" t="s">
        <v>137</v>
      </c>
      <c r="E411" s="145" t="s">
        <v>1</v>
      </c>
      <c r="F411" s="146" t="s">
        <v>590</v>
      </c>
      <c r="H411" s="145" t="s">
        <v>1</v>
      </c>
      <c r="I411" s="147"/>
      <c r="L411" s="143"/>
      <c r="M411" s="148"/>
      <c r="T411" s="149"/>
      <c r="AT411" s="145" t="s">
        <v>137</v>
      </c>
      <c r="AU411" s="145" t="s">
        <v>84</v>
      </c>
      <c r="AV411" s="12" t="s">
        <v>80</v>
      </c>
      <c r="AW411" s="12" t="s">
        <v>32</v>
      </c>
      <c r="AX411" s="12" t="s">
        <v>75</v>
      </c>
      <c r="AY411" s="145" t="s">
        <v>129</v>
      </c>
    </row>
    <row r="412" spans="2:65" s="13" customFormat="1" ht="10.199999999999999">
      <c r="B412" s="150"/>
      <c r="D412" s="144" t="s">
        <v>137</v>
      </c>
      <c r="E412" s="151" t="s">
        <v>1</v>
      </c>
      <c r="F412" s="152" t="s">
        <v>591</v>
      </c>
      <c r="H412" s="153">
        <v>32.594000000000001</v>
      </c>
      <c r="I412" s="154"/>
      <c r="L412" s="150"/>
      <c r="M412" s="155"/>
      <c r="T412" s="156"/>
      <c r="AT412" s="151" t="s">
        <v>137</v>
      </c>
      <c r="AU412" s="151" t="s">
        <v>84</v>
      </c>
      <c r="AV412" s="13" t="s">
        <v>84</v>
      </c>
      <c r="AW412" s="13" t="s">
        <v>32</v>
      </c>
      <c r="AX412" s="13" t="s">
        <v>75</v>
      </c>
      <c r="AY412" s="151" t="s">
        <v>129</v>
      </c>
    </row>
    <row r="413" spans="2:65" s="13" customFormat="1" ht="10.199999999999999">
      <c r="B413" s="150"/>
      <c r="D413" s="144" t="s">
        <v>137</v>
      </c>
      <c r="E413" s="151" t="s">
        <v>1</v>
      </c>
      <c r="F413" s="152" t="s">
        <v>592</v>
      </c>
      <c r="H413" s="153">
        <v>1.125</v>
      </c>
      <c r="I413" s="154"/>
      <c r="L413" s="150"/>
      <c r="M413" s="155"/>
      <c r="T413" s="156"/>
      <c r="AT413" s="151" t="s">
        <v>137</v>
      </c>
      <c r="AU413" s="151" t="s">
        <v>84</v>
      </c>
      <c r="AV413" s="13" t="s">
        <v>84</v>
      </c>
      <c r="AW413" s="13" t="s">
        <v>32</v>
      </c>
      <c r="AX413" s="13" t="s">
        <v>75</v>
      </c>
      <c r="AY413" s="151" t="s">
        <v>129</v>
      </c>
    </row>
    <row r="414" spans="2:65" s="13" customFormat="1" ht="10.199999999999999">
      <c r="B414" s="150"/>
      <c r="D414" s="144" t="s">
        <v>137</v>
      </c>
      <c r="E414" s="151" t="s">
        <v>1</v>
      </c>
      <c r="F414" s="152" t="s">
        <v>593</v>
      </c>
      <c r="H414" s="153">
        <v>18.167999999999999</v>
      </c>
      <c r="I414" s="154"/>
      <c r="L414" s="150"/>
      <c r="M414" s="155"/>
      <c r="T414" s="156"/>
      <c r="AT414" s="151" t="s">
        <v>137</v>
      </c>
      <c r="AU414" s="151" t="s">
        <v>84</v>
      </c>
      <c r="AV414" s="13" t="s">
        <v>84</v>
      </c>
      <c r="AW414" s="13" t="s">
        <v>32</v>
      </c>
      <c r="AX414" s="13" t="s">
        <v>75</v>
      </c>
      <c r="AY414" s="151" t="s">
        <v>129</v>
      </c>
    </row>
    <row r="415" spans="2:65" s="13" customFormat="1" ht="10.199999999999999">
      <c r="B415" s="150"/>
      <c r="D415" s="144" t="s">
        <v>137</v>
      </c>
      <c r="E415" s="151" t="s">
        <v>1</v>
      </c>
      <c r="F415" s="152" t="s">
        <v>594</v>
      </c>
      <c r="H415" s="153">
        <v>2.0510000000000002</v>
      </c>
      <c r="I415" s="154"/>
      <c r="L415" s="150"/>
      <c r="M415" s="155"/>
      <c r="T415" s="156"/>
      <c r="AT415" s="151" t="s">
        <v>137</v>
      </c>
      <c r="AU415" s="151" t="s">
        <v>84</v>
      </c>
      <c r="AV415" s="13" t="s">
        <v>84</v>
      </c>
      <c r="AW415" s="13" t="s">
        <v>32</v>
      </c>
      <c r="AX415" s="13" t="s">
        <v>75</v>
      </c>
      <c r="AY415" s="151" t="s">
        <v>129</v>
      </c>
    </row>
    <row r="416" spans="2:65" s="14" customFormat="1" ht="10.199999999999999">
      <c r="B416" s="157"/>
      <c r="D416" s="144" t="s">
        <v>137</v>
      </c>
      <c r="E416" s="158" t="s">
        <v>1</v>
      </c>
      <c r="F416" s="159" t="s">
        <v>149</v>
      </c>
      <c r="H416" s="160">
        <v>53.938000000000002</v>
      </c>
      <c r="I416" s="161"/>
      <c r="L416" s="157"/>
      <c r="M416" s="162"/>
      <c r="T416" s="163"/>
      <c r="AT416" s="158" t="s">
        <v>137</v>
      </c>
      <c r="AU416" s="158" t="s">
        <v>84</v>
      </c>
      <c r="AV416" s="14" t="s">
        <v>135</v>
      </c>
      <c r="AW416" s="14" t="s">
        <v>32</v>
      </c>
      <c r="AX416" s="14" t="s">
        <v>80</v>
      </c>
      <c r="AY416" s="158" t="s">
        <v>129</v>
      </c>
    </row>
    <row r="417" spans="2:65" s="1" customFormat="1" ht="24.15" customHeight="1">
      <c r="B417" s="32"/>
      <c r="C417" s="129" t="s">
        <v>595</v>
      </c>
      <c r="D417" s="129" t="s">
        <v>131</v>
      </c>
      <c r="E417" s="130" t="s">
        <v>596</v>
      </c>
      <c r="F417" s="131" t="s">
        <v>597</v>
      </c>
      <c r="G417" s="132" t="s">
        <v>134</v>
      </c>
      <c r="H417" s="133">
        <v>45.622</v>
      </c>
      <c r="I417" s="134"/>
      <c r="J417" s="135">
        <f>ROUND(I417*H417,2)</f>
        <v>0</v>
      </c>
      <c r="K417" s="136"/>
      <c r="L417" s="32"/>
      <c r="M417" s="137" t="s">
        <v>1</v>
      </c>
      <c r="N417" s="138" t="s">
        <v>40</v>
      </c>
      <c r="P417" s="139">
        <f>O417*H417</f>
        <v>0</v>
      </c>
      <c r="Q417" s="139">
        <v>4.0000000000000002E-4</v>
      </c>
      <c r="R417" s="139">
        <f>Q417*H417</f>
        <v>1.8248800000000003E-2</v>
      </c>
      <c r="S417" s="139">
        <v>0</v>
      </c>
      <c r="T417" s="140">
        <f>S417*H417</f>
        <v>0</v>
      </c>
      <c r="AR417" s="141" t="s">
        <v>222</v>
      </c>
      <c r="AT417" s="141" t="s">
        <v>131</v>
      </c>
      <c r="AU417" s="141" t="s">
        <v>84</v>
      </c>
      <c r="AY417" s="17" t="s">
        <v>129</v>
      </c>
      <c r="BE417" s="142">
        <f>IF(N417="základní",J417,0)</f>
        <v>0</v>
      </c>
      <c r="BF417" s="142">
        <f>IF(N417="snížená",J417,0)</f>
        <v>0</v>
      </c>
      <c r="BG417" s="142">
        <f>IF(N417="zákl. přenesená",J417,0)</f>
        <v>0</v>
      </c>
      <c r="BH417" s="142">
        <f>IF(N417="sníž. přenesená",J417,0)</f>
        <v>0</v>
      </c>
      <c r="BI417" s="142">
        <f>IF(N417="nulová",J417,0)</f>
        <v>0</v>
      </c>
      <c r="BJ417" s="17" t="s">
        <v>80</v>
      </c>
      <c r="BK417" s="142">
        <f>ROUND(I417*H417,2)</f>
        <v>0</v>
      </c>
      <c r="BL417" s="17" t="s">
        <v>222</v>
      </c>
      <c r="BM417" s="141" t="s">
        <v>598</v>
      </c>
    </row>
    <row r="418" spans="2:65" s="12" customFormat="1" ht="10.199999999999999">
      <c r="B418" s="143"/>
      <c r="D418" s="144" t="s">
        <v>137</v>
      </c>
      <c r="E418" s="145" t="s">
        <v>1</v>
      </c>
      <c r="F418" s="146" t="s">
        <v>590</v>
      </c>
      <c r="H418" s="145" t="s">
        <v>1</v>
      </c>
      <c r="I418" s="147"/>
      <c r="L418" s="143"/>
      <c r="M418" s="148"/>
      <c r="T418" s="149"/>
      <c r="AT418" s="145" t="s">
        <v>137</v>
      </c>
      <c r="AU418" s="145" t="s">
        <v>84</v>
      </c>
      <c r="AV418" s="12" t="s">
        <v>80</v>
      </c>
      <c r="AW418" s="12" t="s">
        <v>32</v>
      </c>
      <c r="AX418" s="12" t="s">
        <v>75</v>
      </c>
      <c r="AY418" s="145" t="s">
        <v>129</v>
      </c>
    </row>
    <row r="419" spans="2:65" s="13" customFormat="1" ht="10.199999999999999">
      <c r="B419" s="150"/>
      <c r="D419" s="144" t="s">
        <v>137</v>
      </c>
      <c r="E419" s="151" t="s">
        <v>1</v>
      </c>
      <c r="F419" s="152" t="s">
        <v>599</v>
      </c>
      <c r="H419" s="153">
        <v>28.972000000000001</v>
      </c>
      <c r="I419" s="154"/>
      <c r="L419" s="150"/>
      <c r="M419" s="155"/>
      <c r="T419" s="156"/>
      <c r="AT419" s="151" t="s">
        <v>137</v>
      </c>
      <c r="AU419" s="151" t="s">
        <v>84</v>
      </c>
      <c r="AV419" s="13" t="s">
        <v>84</v>
      </c>
      <c r="AW419" s="13" t="s">
        <v>32</v>
      </c>
      <c r="AX419" s="13" t="s">
        <v>75</v>
      </c>
      <c r="AY419" s="151" t="s">
        <v>129</v>
      </c>
    </row>
    <row r="420" spans="2:65" s="13" customFormat="1" ht="10.199999999999999">
      <c r="B420" s="150"/>
      <c r="D420" s="144" t="s">
        <v>137</v>
      </c>
      <c r="E420" s="151" t="s">
        <v>1</v>
      </c>
      <c r="F420" s="152" t="s">
        <v>600</v>
      </c>
      <c r="H420" s="153">
        <v>1.72</v>
      </c>
      <c r="I420" s="154"/>
      <c r="L420" s="150"/>
      <c r="M420" s="155"/>
      <c r="T420" s="156"/>
      <c r="AT420" s="151" t="s">
        <v>137</v>
      </c>
      <c r="AU420" s="151" t="s">
        <v>84</v>
      </c>
      <c r="AV420" s="13" t="s">
        <v>84</v>
      </c>
      <c r="AW420" s="13" t="s">
        <v>32</v>
      </c>
      <c r="AX420" s="13" t="s">
        <v>75</v>
      </c>
      <c r="AY420" s="151" t="s">
        <v>129</v>
      </c>
    </row>
    <row r="421" spans="2:65" s="13" customFormat="1" ht="10.199999999999999">
      <c r="B421" s="150"/>
      <c r="D421" s="144" t="s">
        <v>137</v>
      </c>
      <c r="E421" s="151" t="s">
        <v>1</v>
      </c>
      <c r="F421" s="152" t="s">
        <v>601</v>
      </c>
      <c r="H421" s="153">
        <v>11.18</v>
      </c>
      <c r="I421" s="154"/>
      <c r="L421" s="150"/>
      <c r="M421" s="155"/>
      <c r="T421" s="156"/>
      <c r="AT421" s="151" t="s">
        <v>137</v>
      </c>
      <c r="AU421" s="151" t="s">
        <v>84</v>
      </c>
      <c r="AV421" s="13" t="s">
        <v>84</v>
      </c>
      <c r="AW421" s="13" t="s">
        <v>32</v>
      </c>
      <c r="AX421" s="13" t="s">
        <v>75</v>
      </c>
      <c r="AY421" s="151" t="s">
        <v>129</v>
      </c>
    </row>
    <row r="422" spans="2:65" s="13" customFormat="1" ht="10.199999999999999">
      <c r="B422" s="150"/>
      <c r="D422" s="144" t="s">
        <v>137</v>
      </c>
      <c r="E422" s="151" t="s">
        <v>1</v>
      </c>
      <c r="F422" s="152" t="s">
        <v>602</v>
      </c>
      <c r="H422" s="153">
        <v>3.75</v>
      </c>
      <c r="I422" s="154"/>
      <c r="L422" s="150"/>
      <c r="M422" s="155"/>
      <c r="T422" s="156"/>
      <c r="AT422" s="151" t="s">
        <v>137</v>
      </c>
      <c r="AU422" s="151" t="s">
        <v>84</v>
      </c>
      <c r="AV422" s="13" t="s">
        <v>84</v>
      </c>
      <c r="AW422" s="13" t="s">
        <v>32</v>
      </c>
      <c r="AX422" s="13" t="s">
        <v>75</v>
      </c>
      <c r="AY422" s="151" t="s">
        <v>129</v>
      </c>
    </row>
    <row r="423" spans="2:65" s="14" customFormat="1" ht="10.199999999999999">
      <c r="B423" s="157"/>
      <c r="D423" s="144" t="s">
        <v>137</v>
      </c>
      <c r="E423" s="158" t="s">
        <v>1</v>
      </c>
      <c r="F423" s="159" t="s">
        <v>149</v>
      </c>
      <c r="H423" s="160">
        <v>45.622</v>
      </c>
      <c r="I423" s="161"/>
      <c r="L423" s="157"/>
      <c r="M423" s="162"/>
      <c r="T423" s="163"/>
      <c r="AT423" s="158" t="s">
        <v>137</v>
      </c>
      <c r="AU423" s="158" t="s">
        <v>84</v>
      </c>
      <c r="AV423" s="14" t="s">
        <v>135</v>
      </c>
      <c r="AW423" s="14" t="s">
        <v>32</v>
      </c>
      <c r="AX423" s="14" t="s">
        <v>80</v>
      </c>
      <c r="AY423" s="158" t="s">
        <v>129</v>
      </c>
    </row>
    <row r="424" spans="2:65" s="1" customFormat="1" ht="37.799999999999997" customHeight="1">
      <c r="B424" s="32"/>
      <c r="C424" s="164" t="s">
        <v>603</v>
      </c>
      <c r="D424" s="164" t="s">
        <v>185</v>
      </c>
      <c r="E424" s="165" t="s">
        <v>604</v>
      </c>
      <c r="F424" s="166" t="s">
        <v>605</v>
      </c>
      <c r="G424" s="167" t="s">
        <v>134</v>
      </c>
      <c r="H424" s="168">
        <v>121.563</v>
      </c>
      <c r="I424" s="169"/>
      <c r="J424" s="170">
        <f>ROUND(I424*H424,2)</f>
        <v>0</v>
      </c>
      <c r="K424" s="171"/>
      <c r="L424" s="172"/>
      <c r="M424" s="173" t="s">
        <v>1</v>
      </c>
      <c r="N424" s="174" t="s">
        <v>40</v>
      </c>
      <c r="P424" s="139">
        <f>O424*H424</f>
        <v>0</v>
      </c>
      <c r="Q424" s="139">
        <v>5.4000000000000003E-3</v>
      </c>
      <c r="R424" s="139">
        <f>Q424*H424</f>
        <v>0.65644020000000003</v>
      </c>
      <c r="S424" s="139">
        <v>0</v>
      </c>
      <c r="T424" s="140">
        <f>S424*H424</f>
        <v>0</v>
      </c>
      <c r="AR424" s="141" t="s">
        <v>325</v>
      </c>
      <c r="AT424" s="141" t="s">
        <v>185</v>
      </c>
      <c r="AU424" s="141" t="s">
        <v>84</v>
      </c>
      <c r="AY424" s="17" t="s">
        <v>129</v>
      </c>
      <c r="BE424" s="142">
        <f>IF(N424="základní",J424,0)</f>
        <v>0</v>
      </c>
      <c r="BF424" s="142">
        <f>IF(N424="snížená",J424,0)</f>
        <v>0</v>
      </c>
      <c r="BG424" s="142">
        <f>IF(N424="zákl. přenesená",J424,0)</f>
        <v>0</v>
      </c>
      <c r="BH424" s="142">
        <f>IF(N424="sníž. přenesená",J424,0)</f>
        <v>0</v>
      </c>
      <c r="BI424" s="142">
        <f>IF(N424="nulová",J424,0)</f>
        <v>0</v>
      </c>
      <c r="BJ424" s="17" t="s">
        <v>80</v>
      </c>
      <c r="BK424" s="142">
        <f>ROUND(I424*H424,2)</f>
        <v>0</v>
      </c>
      <c r="BL424" s="17" t="s">
        <v>222</v>
      </c>
      <c r="BM424" s="141" t="s">
        <v>606</v>
      </c>
    </row>
    <row r="425" spans="2:65" s="13" customFormat="1" ht="10.199999999999999">
      <c r="B425" s="150"/>
      <c r="D425" s="144" t="s">
        <v>137</v>
      </c>
      <c r="F425" s="152" t="s">
        <v>607</v>
      </c>
      <c r="H425" s="153">
        <v>121.563</v>
      </c>
      <c r="I425" s="154"/>
      <c r="L425" s="150"/>
      <c r="M425" s="155"/>
      <c r="T425" s="156"/>
      <c r="AT425" s="151" t="s">
        <v>137</v>
      </c>
      <c r="AU425" s="151" t="s">
        <v>84</v>
      </c>
      <c r="AV425" s="13" t="s">
        <v>84</v>
      </c>
      <c r="AW425" s="13" t="s">
        <v>4</v>
      </c>
      <c r="AX425" s="13" t="s">
        <v>80</v>
      </c>
      <c r="AY425" s="151" t="s">
        <v>129</v>
      </c>
    </row>
    <row r="426" spans="2:65" s="1" customFormat="1" ht="24.15" customHeight="1">
      <c r="B426" s="32"/>
      <c r="C426" s="129" t="s">
        <v>608</v>
      </c>
      <c r="D426" s="129" t="s">
        <v>131</v>
      </c>
      <c r="E426" s="130" t="s">
        <v>609</v>
      </c>
      <c r="F426" s="131" t="s">
        <v>610</v>
      </c>
      <c r="G426" s="132" t="s">
        <v>134</v>
      </c>
      <c r="H426" s="133">
        <v>33.32</v>
      </c>
      <c r="I426" s="134"/>
      <c r="J426" s="135">
        <f>ROUND(I426*H426,2)</f>
        <v>0</v>
      </c>
      <c r="K426" s="136"/>
      <c r="L426" s="32"/>
      <c r="M426" s="137" t="s">
        <v>1</v>
      </c>
      <c r="N426" s="138" t="s">
        <v>40</v>
      </c>
      <c r="P426" s="139">
        <f>O426*H426</f>
        <v>0</v>
      </c>
      <c r="Q426" s="139">
        <v>3.0000000000000001E-5</v>
      </c>
      <c r="R426" s="139">
        <f>Q426*H426</f>
        <v>9.9960000000000001E-4</v>
      </c>
      <c r="S426" s="139">
        <v>0</v>
      </c>
      <c r="T426" s="140">
        <f>S426*H426</f>
        <v>0</v>
      </c>
      <c r="AR426" s="141" t="s">
        <v>222</v>
      </c>
      <c r="AT426" s="141" t="s">
        <v>131</v>
      </c>
      <c r="AU426" s="141" t="s">
        <v>84</v>
      </c>
      <c r="AY426" s="17" t="s">
        <v>129</v>
      </c>
      <c r="BE426" s="142">
        <f>IF(N426="základní",J426,0)</f>
        <v>0</v>
      </c>
      <c r="BF426" s="142">
        <f>IF(N426="snížená",J426,0)</f>
        <v>0</v>
      </c>
      <c r="BG426" s="142">
        <f>IF(N426="zákl. přenesená",J426,0)</f>
        <v>0</v>
      </c>
      <c r="BH426" s="142">
        <f>IF(N426="sníž. přenesená",J426,0)</f>
        <v>0</v>
      </c>
      <c r="BI426" s="142">
        <f>IF(N426="nulová",J426,0)</f>
        <v>0</v>
      </c>
      <c r="BJ426" s="17" t="s">
        <v>80</v>
      </c>
      <c r="BK426" s="142">
        <f>ROUND(I426*H426,2)</f>
        <v>0</v>
      </c>
      <c r="BL426" s="17" t="s">
        <v>222</v>
      </c>
      <c r="BM426" s="141" t="s">
        <v>611</v>
      </c>
    </row>
    <row r="427" spans="2:65" s="12" customFormat="1" ht="10.199999999999999">
      <c r="B427" s="143"/>
      <c r="D427" s="144" t="s">
        <v>137</v>
      </c>
      <c r="E427" s="145" t="s">
        <v>1</v>
      </c>
      <c r="F427" s="146" t="s">
        <v>612</v>
      </c>
      <c r="H427" s="145" t="s">
        <v>1</v>
      </c>
      <c r="I427" s="147"/>
      <c r="L427" s="143"/>
      <c r="M427" s="148"/>
      <c r="T427" s="149"/>
      <c r="AT427" s="145" t="s">
        <v>137</v>
      </c>
      <c r="AU427" s="145" t="s">
        <v>84</v>
      </c>
      <c r="AV427" s="12" t="s">
        <v>80</v>
      </c>
      <c r="AW427" s="12" t="s">
        <v>32</v>
      </c>
      <c r="AX427" s="12" t="s">
        <v>75</v>
      </c>
      <c r="AY427" s="145" t="s">
        <v>129</v>
      </c>
    </row>
    <row r="428" spans="2:65" s="13" customFormat="1" ht="10.199999999999999">
      <c r="B428" s="150"/>
      <c r="D428" s="144" t="s">
        <v>137</v>
      </c>
      <c r="E428" s="151" t="s">
        <v>1</v>
      </c>
      <c r="F428" s="152" t="s">
        <v>613</v>
      </c>
      <c r="H428" s="153">
        <v>26.04</v>
      </c>
      <c r="I428" s="154"/>
      <c r="L428" s="150"/>
      <c r="M428" s="155"/>
      <c r="T428" s="156"/>
      <c r="AT428" s="151" t="s">
        <v>137</v>
      </c>
      <c r="AU428" s="151" t="s">
        <v>84</v>
      </c>
      <c r="AV428" s="13" t="s">
        <v>84</v>
      </c>
      <c r="AW428" s="13" t="s">
        <v>32</v>
      </c>
      <c r="AX428" s="13" t="s">
        <v>75</v>
      </c>
      <c r="AY428" s="151" t="s">
        <v>129</v>
      </c>
    </row>
    <row r="429" spans="2:65" s="12" customFormat="1" ht="10.199999999999999">
      <c r="B429" s="143"/>
      <c r="D429" s="144" t="s">
        <v>137</v>
      </c>
      <c r="E429" s="145" t="s">
        <v>1</v>
      </c>
      <c r="F429" s="146" t="s">
        <v>614</v>
      </c>
      <c r="H429" s="145" t="s">
        <v>1</v>
      </c>
      <c r="I429" s="147"/>
      <c r="L429" s="143"/>
      <c r="M429" s="148"/>
      <c r="T429" s="149"/>
      <c r="AT429" s="145" t="s">
        <v>137</v>
      </c>
      <c r="AU429" s="145" t="s">
        <v>84</v>
      </c>
      <c r="AV429" s="12" t="s">
        <v>80</v>
      </c>
      <c r="AW429" s="12" t="s">
        <v>32</v>
      </c>
      <c r="AX429" s="12" t="s">
        <v>75</v>
      </c>
      <c r="AY429" s="145" t="s">
        <v>129</v>
      </c>
    </row>
    <row r="430" spans="2:65" s="13" customFormat="1" ht="10.199999999999999">
      <c r="B430" s="150"/>
      <c r="D430" s="144" t="s">
        <v>137</v>
      </c>
      <c r="E430" s="151" t="s">
        <v>1</v>
      </c>
      <c r="F430" s="152" t="s">
        <v>615</v>
      </c>
      <c r="H430" s="153">
        <v>7.28</v>
      </c>
      <c r="I430" s="154"/>
      <c r="L430" s="150"/>
      <c r="M430" s="155"/>
      <c r="T430" s="156"/>
      <c r="AT430" s="151" t="s">
        <v>137</v>
      </c>
      <c r="AU430" s="151" t="s">
        <v>84</v>
      </c>
      <c r="AV430" s="13" t="s">
        <v>84</v>
      </c>
      <c r="AW430" s="13" t="s">
        <v>32</v>
      </c>
      <c r="AX430" s="13" t="s">
        <v>75</v>
      </c>
      <c r="AY430" s="151" t="s">
        <v>129</v>
      </c>
    </row>
    <row r="431" spans="2:65" s="14" customFormat="1" ht="10.199999999999999">
      <c r="B431" s="157"/>
      <c r="D431" s="144" t="s">
        <v>137</v>
      </c>
      <c r="E431" s="158" t="s">
        <v>1</v>
      </c>
      <c r="F431" s="159" t="s">
        <v>149</v>
      </c>
      <c r="H431" s="160">
        <v>33.32</v>
      </c>
      <c r="I431" s="161"/>
      <c r="L431" s="157"/>
      <c r="M431" s="162"/>
      <c r="T431" s="163"/>
      <c r="AT431" s="158" t="s">
        <v>137</v>
      </c>
      <c r="AU431" s="158" t="s">
        <v>84</v>
      </c>
      <c r="AV431" s="14" t="s">
        <v>135</v>
      </c>
      <c r="AW431" s="14" t="s">
        <v>32</v>
      </c>
      <c r="AX431" s="14" t="s">
        <v>80</v>
      </c>
      <c r="AY431" s="158" t="s">
        <v>129</v>
      </c>
    </row>
    <row r="432" spans="2:65" s="1" customFormat="1" ht="16.5" customHeight="1">
      <c r="B432" s="32"/>
      <c r="C432" s="164" t="s">
        <v>616</v>
      </c>
      <c r="D432" s="164" t="s">
        <v>185</v>
      </c>
      <c r="E432" s="165" t="s">
        <v>617</v>
      </c>
      <c r="F432" s="166" t="s">
        <v>618</v>
      </c>
      <c r="G432" s="167" t="s">
        <v>134</v>
      </c>
      <c r="H432" s="168">
        <v>8.4849999999999994</v>
      </c>
      <c r="I432" s="169"/>
      <c r="J432" s="170">
        <f>ROUND(I432*H432,2)</f>
        <v>0</v>
      </c>
      <c r="K432" s="171"/>
      <c r="L432" s="172"/>
      <c r="M432" s="173" t="s">
        <v>1</v>
      </c>
      <c r="N432" s="174" t="s">
        <v>40</v>
      </c>
      <c r="P432" s="139">
        <f>O432*H432</f>
        <v>0</v>
      </c>
      <c r="Q432" s="139">
        <v>3.7000000000000002E-3</v>
      </c>
      <c r="R432" s="139">
        <f>Q432*H432</f>
        <v>3.1394499999999999E-2</v>
      </c>
      <c r="S432" s="139">
        <v>0</v>
      </c>
      <c r="T432" s="140">
        <f>S432*H432</f>
        <v>0</v>
      </c>
      <c r="AR432" s="141" t="s">
        <v>325</v>
      </c>
      <c r="AT432" s="141" t="s">
        <v>185</v>
      </c>
      <c r="AU432" s="141" t="s">
        <v>84</v>
      </c>
      <c r="AY432" s="17" t="s">
        <v>129</v>
      </c>
      <c r="BE432" s="142">
        <f>IF(N432="základní",J432,0)</f>
        <v>0</v>
      </c>
      <c r="BF432" s="142">
        <f>IF(N432="snížená",J432,0)</f>
        <v>0</v>
      </c>
      <c r="BG432" s="142">
        <f>IF(N432="zákl. přenesená",J432,0)</f>
        <v>0</v>
      </c>
      <c r="BH432" s="142">
        <f>IF(N432="sníž. přenesená",J432,0)</f>
        <v>0</v>
      </c>
      <c r="BI432" s="142">
        <f>IF(N432="nulová",J432,0)</f>
        <v>0</v>
      </c>
      <c r="BJ432" s="17" t="s">
        <v>80</v>
      </c>
      <c r="BK432" s="142">
        <f>ROUND(I432*H432,2)</f>
        <v>0</v>
      </c>
      <c r="BL432" s="17" t="s">
        <v>222</v>
      </c>
      <c r="BM432" s="141" t="s">
        <v>619</v>
      </c>
    </row>
    <row r="433" spans="2:65" s="13" customFormat="1" ht="10.199999999999999">
      <c r="B433" s="150"/>
      <c r="D433" s="144" t="s">
        <v>137</v>
      </c>
      <c r="F433" s="152" t="s">
        <v>620</v>
      </c>
      <c r="H433" s="153">
        <v>8.4849999999999994</v>
      </c>
      <c r="I433" s="154"/>
      <c r="L433" s="150"/>
      <c r="M433" s="155"/>
      <c r="T433" s="156"/>
      <c r="AT433" s="151" t="s">
        <v>137</v>
      </c>
      <c r="AU433" s="151" t="s">
        <v>84</v>
      </c>
      <c r="AV433" s="13" t="s">
        <v>84</v>
      </c>
      <c r="AW433" s="13" t="s">
        <v>4</v>
      </c>
      <c r="AX433" s="13" t="s">
        <v>80</v>
      </c>
      <c r="AY433" s="151" t="s">
        <v>129</v>
      </c>
    </row>
    <row r="434" spans="2:65" s="1" customFormat="1" ht="16.5" customHeight="1">
      <c r="B434" s="32"/>
      <c r="C434" s="164" t="s">
        <v>621</v>
      </c>
      <c r="D434" s="164" t="s">
        <v>185</v>
      </c>
      <c r="E434" s="165" t="s">
        <v>622</v>
      </c>
      <c r="F434" s="166" t="s">
        <v>623</v>
      </c>
      <c r="G434" s="167" t="s">
        <v>134</v>
      </c>
      <c r="H434" s="168">
        <v>30.35</v>
      </c>
      <c r="I434" s="169"/>
      <c r="J434" s="170">
        <f>ROUND(I434*H434,2)</f>
        <v>0</v>
      </c>
      <c r="K434" s="171"/>
      <c r="L434" s="172"/>
      <c r="M434" s="173" t="s">
        <v>1</v>
      </c>
      <c r="N434" s="174" t="s">
        <v>40</v>
      </c>
      <c r="P434" s="139">
        <f>O434*H434</f>
        <v>0</v>
      </c>
      <c r="Q434" s="139">
        <v>3.7000000000000002E-3</v>
      </c>
      <c r="R434" s="139">
        <f>Q434*H434</f>
        <v>0.11229500000000001</v>
      </c>
      <c r="S434" s="139">
        <v>0</v>
      </c>
      <c r="T434" s="140">
        <f>S434*H434</f>
        <v>0</v>
      </c>
      <c r="AR434" s="141" t="s">
        <v>325</v>
      </c>
      <c r="AT434" s="141" t="s">
        <v>185</v>
      </c>
      <c r="AU434" s="141" t="s">
        <v>84</v>
      </c>
      <c r="AY434" s="17" t="s">
        <v>129</v>
      </c>
      <c r="BE434" s="142">
        <f>IF(N434="základní",J434,0)</f>
        <v>0</v>
      </c>
      <c r="BF434" s="142">
        <f>IF(N434="snížená",J434,0)</f>
        <v>0</v>
      </c>
      <c r="BG434" s="142">
        <f>IF(N434="zákl. přenesená",J434,0)</f>
        <v>0</v>
      </c>
      <c r="BH434" s="142">
        <f>IF(N434="sníž. přenesená",J434,0)</f>
        <v>0</v>
      </c>
      <c r="BI434" s="142">
        <f>IF(N434="nulová",J434,0)</f>
        <v>0</v>
      </c>
      <c r="BJ434" s="17" t="s">
        <v>80</v>
      </c>
      <c r="BK434" s="142">
        <f>ROUND(I434*H434,2)</f>
        <v>0</v>
      </c>
      <c r="BL434" s="17" t="s">
        <v>222</v>
      </c>
      <c r="BM434" s="141" t="s">
        <v>624</v>
      </c>
    </row>
    <row r="435" spans="2:65" s="13" customFormat="1" ht="10.199999999999999">
      <c r="B435" s="150"/>
      <c r="D435" s="144" t="s">
        <v>137</v>
      </c>
      <c r="F435" s="152" t="s">
        <v>625</v>
      </c>
      <c r="H435" s="153">
        <v>30.35</v>
      </c>
      <c r="I435" s="154"/>
      <c r="L435" s="150"/>
      <c r="M435" s="155"/>
      <c r="T435" s="156"/>
      <c r="AT435" s="151" t="s">
        <v>137</v>
      </c>
      <c r="AU435" s="151" t="s">
        <v>84</v>
      </c>
      <c r="AV435" s="13" t="s">
        <v>84</v>
      </c>
      <c r="AW435" s="13" t="s">
        <v>4</v>
      </c>
      <c r="AX435" s="13" t="s">
        <v>80</v>
      </c>
      <c r="AY435" s="151" t="s">
        <v>129</v>
      </c>
    </row>
    <row r="436" spans="2:65" s="1" customFormat="1" ht="24.15" customHeight="1">
      <c r="B436" s="32"/>
      <c r="C436" s="129" t="s">
        <v>626</v>
      </c>
      <c r="D436" s="129" t="s">
        <v>131</v>
      </c>
      <c r="E436" s="130" t="s">
        <v>627</v>
      </c>
      <c r="F436" s="131" t="s">
        <v>628</v>
      </c>
      <c r="G436" s="132" t="s">
        <v>134</v>
      </c>
      <c r="H436" s="133">
        <v>45.378</v>
      </c>
      <c r="I436" s="134"/>
      <c r="J436" s="135">
        <f>ROUND(I436*H436,2)</f>
        <v>0</v>
      </c>
      <c r="K436" s="136"/>
      <c r="L436" s="32"/>
      <c r="M436" s="137" t="s">
        <v>1</v>
      </c>
      <c r="N436" s="138" t="s">
        <v>40</v>
      </c>
      <c r="P436" s="139">
        <f>O436*H436</f>
        <v>0</v>
      </c>
      <c r="Q436" s="139">
        <v>0</v>
      </c>
      <c r="R436" s="139">
        <f>Q436*H436</f>
        <v>0</v>
      </c>
      <c r="S436" s="139">
        <v>0</v>
      </c>
      <c r="T436" s="140">
        <f>S436*H436</f>
        <v>0</v>
      </c>
      <c r="AR436" s="141" t="s">
        <v>222</v>
      </c>
      <c r="AT436" s="141" t="s">
        <v>131</v>
      </c>
      <c r="AU436" s="141" t="s">
        <v>84</v>
      </c>
      <c r="AY436" s="17" t="s">
        <v>129</v>
      </c>
      <c r="BE436" s="142">
        <f>IF(N436="základní",J436,0)</f>
        <v>0</v>
      </c>
      <c r="BF436" s="142">
        <f>IF(N436="snížená",J436,0)</f>
        <v>0</v>
      </c>
      <c r="BG436" s="142">
        <f>IF(N436="zákl. přenesená",J436,0)</f>
        <v>0</v>
      </c>
      <c r="BH436" s="142">
        <f>IF(N436="sníž. přenesená",J436,0)</f>
        <v>0</v>
      </c>
      <c r="BI436" s="142">
        <f>IF(N436="nulová",J436,0)</f>
        <v>0</v>
      </c>
      <c r="BJ436" s="17" t="s">
        <v>80</v>
      </c>
      <c r="BK436" s="142">
        <f>ROUND(I436*H436,2)</f>
        <v>0</v>
      </c>
      <c r="BL436" s="17" t="s">
        <v>222</v>
      </c>
      <c r="BM436" s="141" t="s">
        <v>629</v>
      </c>
    </row>
    <row r="437" spans="2:65" s="12" customFormat="1" ht="10.199999999999999">
      <c r="B437" s="143"/>
      <c r="D437" s="144" t="s">
        <v>137</v>
      </c>
      <c r="E437" s="145" t="s">
        <v>1</v>
      </c>
      <c r="F437" s="146" t="s">
        <v>407</v>
      </c>
      <c r="H437" s="145" t="s">
        <v>1</v>
      </c>
      <c r="I437" s="147"/>
      <c r="L437" s="143"/>
      <c r="M437" s="148"/>
      <c r="T437" s="149"/>
      <c r="AT437" s="145" t="s">
        <v>137</v>
      </c>
      <c r="AU437" s="145" t="s">
        <v>84</v>
      </c>
      <c r="AV437" s="12" t="s">
        <v>80</v>
      </c>
      <c r="AW437" s="12" t="s">
        <v>32</v>
      </c>
      <c r="AX437" s="12" t="s">
        <v>75</v>
      </c>
      <c r="AY437" s="145" t="s">
        <v>129</v>
      </c>
    </row>
    <row r="438" spans="2:65" s="13" customFormat="1" ht="10.199999999999999">
      <c r="B438" s="150"/>
      <c r="D438" s="144" t="s">
        <v>137</v>
      </c>
      <c r="E438" s="151" t="s">
        <v>1</v>
      </c>
      <c r="F438" s="152" t="s">
        <v>408</v>
      </c>
      <c r="H438" s="153">
        <v>45.378</v>
      </c>
      <c r="I438" s="154"/>
      <c r="L438" s="150"/>
      <c r="M438" s="155"/>
      <c r="T438" s="156"/>
      <c r="AT438" s="151" t="s">
        <v>137</v>
      </c>
      <c r="AU438" s="151" t="s">
        <v>84</v>
      </c>
      <c r="AV438" s="13" t="s">
        <v>84</v>
      </c>
      <c r="AW438" s="13" t="s">
        <v>32</v>
      </c>
      <c r="AX438" s="13" t="s">
        <v>75</v>
      </c>
      <c r="AY438" s="151" t="s">
        <v>129</v>
      </c>
    </row>
    <row r="439" spans="2:65" s="14" customFormat="1" ht="10.199999999999999">
      <c r="B439" s="157"/>
      <c r="D439" s="144" t="s">
        <v>137</v>
      </c>
      <c r="E439" s="158" t="s">
        <v>1</v>
      </c>
      <c r="F439" s="159" t="s">
        <v>149</v>
      </c>
      <c r="H439" s="160">
        <v>45.378</v>
      </c>
      <c r="I439" s="161"/>
      <c r="L439" s="157"/>
      <c r="M439" s="162"/>
      <c r="T439" s="163"/>
      <c r="AT439" s="158" t="s">
        <v>137</v>
      </c>
      <c r="AU439" s="158" t="s">
        <v>84</v>
      </c>
      <c r="AV439" s="14" t="s">
        <v>135</v>
      </c>
      <c r="AW439" s="14" t="s">
        <v>32</v>
      </c>
      <c r="AX439" s="14" t="s">
        <v>80</v>
      </c>
      <c r="AY439" s="158" t="s">
        <v>129</v>
      </c>
    </row>
    <row r="440" spans="2:65" s="1" customFormat="1" ht="16.5" customHeight="1">
      <c r="B440" s="32"/>
      <c r="C440" s="164" t="s">
        <v>630</v>
      </c>
      <c r="D440" s="164" t="s">
        <v>185</v>
      </c>
      <c r="E440" s="165" t="s">
        <v>622</v>
      </c>
      <c r="F440" s="166" t="s">
        <v>623</v>
      </c>
      <c r="G440" s="167" t="s">
        <v>134</v>
      </c>
      <c r="H440" s="168">
        <v>52.887999999999998</v>
      </c>
      <c r="I440" s="169"/>
      <c r="J440" s="170">
        <f>ROUND(I440*H440,2)</f>
        <v>0</v>
      </c>
      <c r="K440" s="171"/>
      <c r="L440" s="172"/>
      <c r="M440" s="173" t="s">
        <v>1</v>
      </c>
      <c r="N440" s="174" t="s">
        <v>40</v>
      </c>
      <c r="P440" s="139">
        <f>O440*H440</f>
        <v>0</v>
      </c>
      <c r="Q440" s="139">
        <v>3.7000000000000002E-3</v>
      </c>
      <c r="R440" s="139">
        <f>Q440*H440</f>
        <v>0.19568560000000002</v>
      </c>
      <c r="S440" s="139">
        <v>0</v>
      </c>
      <c r="T440" s="140">
        <f>S440*H440</f>
        <v>0</v>
      </c>
      <c r="AR440" s="141" t="s">
        <v>325</v>
      </c>
      <c r="AT440" s="141" t="s">
        <v>185</v>
      </c>
      <c r="AU440" s="141" t="s">
        <v>84</v>
      </c>
      <c r="AY440" s="17" t="s">
        <v>129</v>
      </c>
      <c r="BE440" s="142">
        <f>IF(N440="základní",J440,0)</f>
        <v>0</v>
      </c>
      <c r="BF440" s="142">
        <f>IF(N440="snížená",J440,0)</f>
        <v>0</v>
      </c>
      <c r="BG440" s="142">
        <f>IF(N440="zákl. přenesená",J440,0)</f>
        <v>0</v>
      </c>
      <c r="BH440" s="142">
        <f>IF(N440="sníž. přenesená",J440,0)</f>
        <v>0</v>
      </c>
      <c r="BI440" s="142">
        <f>IF(N440="nulová",J440,0)</f>
        <v>0</v>
      </c>
      <c r="BJ440" s="17" t="s">
        <v>80</v>
      </c>
      <c r="BK440" s="142">
        <f>ROUND(I440*H440,2)</f>
        <v>0</v>
      </c>
      <c r="BL440" s="17" t="s">
        <v>222</v>
      </c>
      <c r="BM440" s="141" t="s">
        <v>631</v>
      </c>
    </row>
    <row r="441" spans="2:65" s="13" customFormat="1" ht="10.199999999999999">
      <c r="B441" s="150"/>
      <c r="D441" s="144" t="s">
        <v>137</v>
      </c>
      <c r="F441" s="152" t="s">
        <v>632</v>
      </c>
      <c r="H441" s="153">
        <v>52.887999999999998</v>
      </c>
      <c r="I441" s="154"/>
      <c r="L441" s="150"/>
      <c r="M441" s="155"/>
      <c r="T441" s="156"/>
      <c r="AT441" s="151" t="s">
        <v>137</v>
      </c>
      <c r="AU441" s="151" t="s">
        <v>84</v>
      </c>
      <c r="AV441" s="13" t="s">
        <v>84</v>
      </c>
      <c r="AW441" s="13" t="s">
        <v>4</v>
      </c>
      <c r="AX441" s="13" t="s">
        <v>80</v>
      </c>
      <c r="AY441" s="151" t="s">
        <v>129</v>
      </c>
    </row>
    <row r="442" spans="2:65" s="1" customFormat="1" ht="24.15" customHeight="1">
      <c r="B442" s="32"/>
      <c r="C442" s="129" t="s">
        <v>633</v>
      </c>
      <c r="D442" s="129" t="s">
        <v>131</v>
      </c>
      <c r="E442" s="130" t="s">
        <v>634</v>
      </c>
      <c r="F442" s="131" t="s">
        <v>635</v>
      </c>
      <c r="G442" s="132" t="s">
        <v>134</v>
      </c>
      <c r="H442" s="133">
        <v>33.32</v>
      </c>
      <c r="I442" s="134"/>
      <c r="J442" s="135">
        <f>ROUND(I442*H442,2)</f>
        <v>0</v>
      </c>
      <c r="K442" s="136"/>
      <c r="L442" s="32"/>
      <c r="M442" s="137" t="s">
        <v>1</v>
      </c>
      <c r="N442" s="138" t="s">
        <v>40</v>
      </c>
      <c r="P442" s="139">
        <f>O442*H442</f>
        <v>0</v>
      </c>
      <c r="Q442" s="139">
        <v>0</v>
      </c>
      <c r="R442" s="139">
        <f>Q442*H442</f>
        <v>0</v>
      </c>
      <c r="S442" s="139">
        <v>0</v>
      </c>
      <c r="T442" s="140">
        <f>S442*H442</f>
        <v>0</v>
      </c>
      <c r="AR442" s="141" t="s">
        <v>222</v>
      </c>
      <c r="AT442" s="141" t="s">
        <v>131</v>
      </c>
      <c r="AU442" s="141" t="s">
        <v>84</v>
      </c>
      <c r="AY442" s="17" t="s">
        <v>129</v>
      </c>
      <c r="BE442" s="142">
        <f>IF(N442="základní",J442,0)</f>
        <v>0</v>
      </c>
      <c r="BF442" s="142">
        <f>IF(N442="snížená",J442,0)</f>
        <v>0</v>
      </c>
      <c r="BG442" s="142">
        <f>IF(N442="zákl. přenesená",J442,0)</f>
        <v>0</v>
      </c>
      <c r="BH442" s="142">
        <f>IF(N442="sníž. přenesená",J442,0)</f>
        <v>0</v>
      </c>
      <c r="BI442" s="142">
        <f>IF(N442="nulová",J442,0)</f>
        <v>0</v>
      </c>
      <c r="BJ442" s="17" t="s">
        <v>80</v>
      </c>
      <c r="BK442" s="142">
        <f>ROUND(I442*H442,2)</f>
        <v>0</v>
      </c>
      <c r="BL442" s="17" t="s">
        <v>222</v>
      </c>
      <c r="BM442" s="141" t="s">
        <v>636</v>
      </c>
    </row>
    <row r="443" spans="2:65" s="12" customFormat="1" ht="10.199999999999999">
      <c r="B443" s="143"/>
      <c r="D443" s="144" t="s">
        <v>137</v>
      </c>
      <c r="E443" s="145" t="s">
        <v>1</v>
      </c>
      <c r="F443" s="146" t="s">
        <v>612</v>
      </c>
      <c r="H443" s="145" t="s">
        <v>1</v>
      </c>
      <c r="I443" s="147"/>
      <c r="L443" s="143"/>
      <c r="M443" s="148"/>
      <c r="T443" s="149"/>
      <c r="AT443" s="145" t="s">
        <v>137</v>
      </c>
      <c r="AU443" s="145" t="s">
        <v>84</v>
      </c>
      <c r="AV443" s="12" t="s">
        <v>80</v>
      </c>
      <c r="AW443" s="12" t="s">
        <v>32</v>
      </c>
      <c r="AX443" s="12" t="s">
        <v>75</v>
      </c>
      <c r="AY443" s="145" t="s">
        <v>129</v>
      </c>
    </row>
    <row r="444" spans="2:65" s="13" customFormat="1" ht="10.199999999999999">
      <c r="B444" s="150"/>
      <c r="D444" s="144" t="s">
        <v>137</v>
      </c>
      <c r="E444" s="151" t="s">
        <v>1</v>
      </c>
      <c r="F444" s="152" t="s">
        <v>613</v>
      </c>
      <c r="H444" s="153">
        <v>26.04</v>
      </c>
      <c r="I444" s="154"/>
      <c r="L444" s="150"/>
      <c r="M444" s="155"/>
      <c r="T444" s="156"/>
      <c r="AT444" s="151" t="s">
        <v>137</v>
      </c>
      <c r="AU444" s="151" t="s">
        <v>84</v>
      </c>
      <c r="AV444" s="13" t="s">
        <v>84</v>
      </c>
      <c r="AW444" s="13" t="s">
        <v>32</v>
      </c>
      <c r="AX444" s="13" t="s">
        <v>75</v>
      </c>
      <c r="AY444" s="151" t="s">
        <v>129</v>
      </c>
    </row>
    <row r="445" spans="2:65" s="12" customFormat="1" ht="10.199999999999999">
      <c r="B445" s="143"/>
      <c r="D445" s="144" t="s">
        <v>137</v>
      </c>
      <c r="E445" s="145" t="s">
        <v>1</v>
      </c>
      <c r="F445" s="146" t="s">
        <v>614</v>
      </c>
      <c r="H445" s="145" t="s">
        <v>1</v>
      </c>
      <c r="I445" s="147"/>
      <c r="L445" s="143"/>
      <c r="M445" s="148"/>
      <c r="T445" s="149"/>
      <c r="AT445" s="145" t="s">
        <v>137</v>
      </c>
      <c r="AU445" s="145" t="s">
        <v>84</v>
      </c>
      <c r="AV445" s="12" t="s">
        <v>80</v>
      </c>
      <c r="AW445" s="12" t="s">
        <v>32</v>
      </c>
      <c r="AX445" s="12" t="s">
        <v>75</v>
      </c>
      <c r="AY445" s="145" t="s">
        <v>129</v>
      </c>
    </row>
    <row r="446" spans="2:65" s="13" customFormat="1" ht="10.199999999999999">
      <c r="B446" s="150"/>
      <c r="D446" s="144" t="s">
        <v>137</v>
      </c>
      <c r="E446" s="151" t="s">
        <v>1</v>
      </c>
      <c r="F446" s="152" t="s">
        <v>615</v>
      </c>
      <c r="H446" s="153">
        <v>7.28</v>
      </c>
      <c r="I446" s="154"/>
      <c r="L446" s="150"/>
      <c r="M446" s="155"/>
      <c r="T446" s="156"/>
      <c r="AT446" s="151" t="s">
        <v>137</v>
      </c>
      <c r="AU446" s="151" t="s">
        <v>84</v>
      </c>
      <c r="AV446" s="13" t="s">
        <v>84</v>
      </c>
      <c r="AW446" s="13" t="s">
        <v>32</v>
      </c>
      <c r="AX446" s="13" t="s">
        <v>75</v>
      </c>
      <c r="AY446" s="151" t="s">
        <v>129</v>
      </c>
    </row>
    <row r="447" spans="2:65" s="14" customFormat="1" ht="10.199999999999999">
      <c r="B447" s="157"/>
      <c r="D447" s="144" t="s">
        <v>137</v>
      </c>
      <c r="E447" s="158" t="s">
        <v>1</v>
      </c>
      <c r="F447" s="159" t="s">
        <v>149</v>
      </c>
      <c r="H447" s="160">
        <v>33.32</v>
      </c>
      <c r="I447" s="161"/>
      <c r="L447" s="157"/>
      <c r="M447" s="162"/>
      <c r="T447" s="163"/>
      <c r="AT447" s="158" t="s">
        <v>137</v>
      </c>
      <c r="AU447" s="158" t="s">
        <v>84</v>
      </c>
      <c r="AV447" s="14" t="s">
        <v>135</v>
      </c>
      <c r="AW447" s="14" t="s">
        <v>32</v>
      </c>
      <c r="AX447" s="14" t="s">
        <v>80</v>
      </c>
      <c r="AY447" s="158" t="s">
        <v>129</v>
      </c>
    </row>
    <row r="448" spans="2:65" s="1" customFormat="1" ht="16.5" customHeight="1">
      <c r="B448" s="32"/>
      <c r="C448" s="164" t="s">
        <v>637</v>
      </c>
      <c r="D448" s="164" t="s">
        <v>185</v>
      </c>
      <c r="E448" s="165" t="s">
        <v>638</v>
      </c>
      <c r="F448" s="166" t="s">
        <v>639</v>
      </c>
      <c r="G448" s="167" t="s">
        <v>134</v>
      </c>
      <c r="H448" s="168">
        <v>36.652000000000001</v>
      </c>
      <c r="I448" s="169"/>
      <c r="J448" s="170">
        <f>ROUND(I448*H448,2)</f>
        <v>0</v>
      </c>
      <c r="K448" s="171"/>
      <c r="L448" s="172"/>
      <c r="M448" s="173" t="s">
        <v>1</v>
      </c>
      <c r="N448" s="174" t="s">
        <v>40</v>
      </c>
      <c r="P448" s="139">
        <f>O448*H448</f>
        <v>0</v>
      </c>
      <c r="Q448" s="139">
        <v>8.0000000000000004E-4</v>
      </c>
      <c r="R448" s="139">
        <f>Q448*H448</f>
        <v>2.9321600000000003E-2</v>
      </c>
      <c r="S448" s="139">
        <v>0</v>
      </c>
      <c r="T448" s="140">
        <f>S448*H448</f>
        <v>0</v>
      </c>
      <c r="AR448" s="141" t="s">
        <v>325</v>
      </c>
      <c r="AT448" s="141" t="s">
        <v>185</v>
      </c>
      <c r="AU448" s="141" t="s">
        <v>84</v>
      </c>
      <c r="AY448" s="17" t="s">
        <v>129</v>
      </c>
      <c r="BE448" s="142">
        <f>IF(N448="základní",J448,0)</f>
        <v>0</v>
      </c>
      <c r="BF448" s="142">
        <f>IF(N448="snížená",J448,0)</f>
        <v>0</v>
      </c>
      <c r="BG448" s="142">
        <f>IF(N448="zákl. přenesená",J448,0)</f>
        <v>0</v>
      </c>
      <c r="BH448" s="142">
        <f>IF(N448="sníž. přenesená",J448,0)</f>
        <v>0</v>
      </c>
      <c r="BI448" s="142">
        <f>IF(N448="nulová",J448,0)</f>
        <v>0</v>
      </c>
      <c r="BJ448" s="17" t="s">
        <v>80</v>
      </c>
      <c r="BK448" s="142">
        <f>ROUND(I448*H448,2)</f>
        <v>0</v>
      </c>
      <c r="BL448" s="17" t="s">
        <v>222</v>
      </c>
      <c r="BM448" s="141" t="s">
        <v>640</v>
      </c>
    </row>
    <row r="449" spans="2:65" s="13" customFormat="1" ht="10.199999999999999">
      <c r="B449" s="150"/>
      <c r="D449" s="144" t="s">
        <v>137</v>
      </c>
      <c r="F449" s="152" t="s">
        <v>641</v>
      </c>
      <c r="H449" s="153">
        <v>36.652000000000001</v>
      </c>
      <c r="I449" s="154"/>
      <c r="L449" s="150"/>
      <c r="M449" s="155"/>
      <c r="T449" s="156"/>
      <c r="AT449" s="151" t="s">
        <v>137</v>
      </c>
      <c r="AU449" s="151" t="s">
        <v>84</v>
      </c>
      <c r="AV449" s="13" t="s">
        <v>84</v>
      </c>
      <c r="AW449" s="13" t="s">
        <v>4</v>
      </c>
      <c r="AX449" s="13" t="s">
        <v>80</v>
      </c>
      <c r="AY449" s="151" t="s">
        <v>129</v>
      </c>
    </row>
    <row r="450" spans="2:65" s="1" customFormat="1" ht="24.15" customHeight="1">
      <c r="B450" s="32"/>
      <c r="C450" s="129" t="s">
        <v>642</v>
      </c>
      <c r="D450" s="129" t="s">
        <v>131</v>
      </c>
      <c r="E450" s="130" t="s">
        <v>643</v>
      </c>
      <c r="F450" s="131" t="s">
        <v>644</v>
      </c>
      <c r="G450" s="132" t="s">
        <v>172</v>
      </c>
      <c r="H450" s="133">
        <v>1.081</v>
      </c>
      <c r="I450" s="134"/>
      <c r="J450" s="135">
        <f>ROUND(I450*H450,2)</f>
        <v>0</v>
      </c>
      <c r="K450" s="136"/>
      <c r="L450" s="32"/>
      <c r="M450" s="137" t="s">
        <v>1</v>
      </c>
      <c r="N450" s="138" t="s">
        <v>40</v>
      </c>
      <c r="P450" s="139">
        <f>O450*H450</f>
        <v>0</v>
      </c>
      <c r="Q450" s="139">
        <v>0</v>
      </c>
      <c r="R450" s="139">
        <f>Q450*H450</f>
        <v>0</v>
      </c>
      <c r="S450" s="139">
        <v>0</v>
      </c>
      <c r="T450" s="140">
        <f>S450*H450</f>
        <v>0</v>
      </c>
      <c r="AR450" s="141" t="s">
        <v>222</v>
      </c>
      <c r="AT450" s="141" t="s">
        <v>131</v>
      </c>
      <c r="AU450" s="141" t="s">
        <v>84</v>
      </c>
      <c r="AY450" s="17" t="s">
        <v>129</v>
      </c>
      <c r="BE450" s="142">
        <f>IF(N450="základní",J450,0)</f>
        <v>0</v>
      </c>
      <c r="BF450" s="142">
        <f>IF(N450="snížená",J450,0)</f>
        <v>0</v>
      </c>
      <c r="BG450" s="142">
        <f>IF(N450="zákl. přenesená",J450,0)</f>
        <v>0</v>
      </c>
      <c r="BH450" s="142">
        <f>IF(N450="sníž. přenesená",J450,0)</f>
        <v>0</v>
      </c>
      <c r="BI450" s="142">
        <f>IF(N450="nulová",J450,0)</f>
        <v>0</v>
      </c>
      <c r="BJ450" s="17" t="s">
        <v>80</v>
      </c>
      <c r="BK450" s="142">
        <f>ROUND(I450*H450,2)</f>
        <v>0</v>
      </c>
      <c r="BL450" s="17" t="s">
        <v>222</v>
      </c>
      <c r="BM450" s="141" t="s">
        <v>645</v>
      </c>
    </row>
    <row r="451" spans="2:65" s="11" customFormat="1" ht="22.8" customHeight="1">
      <c r="B451" s="117"/>
      <c r="D451" s="118" t="s">
        <v>74</v>
      </c>
      <c r="E451" s="127" t="s">
        <v>646</v>
      </c>
      <c r="F451" s="127" t="s">
        <v>647</v>
      </c>
      <c r="I451" s="120"/>
      <c r="J451" s="128">
        <f>BK451</f>
        <v>0</v>
      </c>
      <c r="L451" s="117"/>
      <c r="M451" s="122"/>
      <c r="P451" s="123">
        <f>SUM(P452:P454)</f>
        <v>0</v>
      </c>
      <c r="R451" s="123">
        <f>SUM(R452:R454)</f>
        <v>0</v>
      </c>
      <c r="T451" s="124">
        <f>SUM(T452:T454)</f>
        <v>0</v>
      </c>
      <c r="AR451" s="118" t="s">
        <v>84</v>
      </c>
      <c r="AT451" s="125" t="s">
        <v>74</v>
      </c>
      <c r="AU451" s="125" t="s">
        <v>80</v>
      </c>
      <c r="AY451" s="118" t="s">
        <v>129</v>
      </c>
      <c r="BK451" s="126">
        <f>SUM(BK452:BK454)</f>
        <v>0</v>
      </c>
    </row>
    <row r="452" spans="2:65" s="1" customFormat="1" ht="44.25" customHeight="1">
      <c r="B452" s="32"/>
      <c r="C452" s="129" t="s">
        <v>648</v>
      </c>
      <c r="D452" s="129" t="s">
        <v>131</v>
      </c>
      <c r="E452" s="130" t="s">
        <v>649</v>
      </c>
      <c r="F452" s="131" t="s">
        <v>650</v>
      </c>
      <c r="G452" s="132" t="s">
        <v>651</v>
      </c>
      <c r="H452" s="133">
        <v>1</v>
      </c>
      <c r="I452" s="134"/>
      <c r="J452" s="135">
        <f>ROUND(I452*H452,2)</f>
        <v>0</v>
      </c>
      <c r="K452" s="136"/>
      <c r="L452" s="32"/>
      <c r="M452" s="137" t="s">
        <v>1</v>
      </c>
      <c r="N452" s="138" t="s">
        <v>40</v>
      </c>
      <c r="P452" s="139">
        <f>O452*H452</f>
        <v>0</v>
      </c>
      <c r="Q452" s="139">
        <v>0</v>
      </c>
      <c r="R452" s="139">
        <f>Q452*H452</f>
        <v>0</v>
      </c>
      <c r="S452" s="139">
        <v>0</v>
      </c>
      <c r="T452" s="140">
        <f>S452*H452</f>
        <v>0</v>
      </c>
      <c r="AR452" s="141" t="s">
        <v>222</v>
      </c>
      <c r="AT452" s="141" t="s">
        <v>131</v>
      </c>
      <c r="AU452" s="141" t="s">
        <v>84</v>
      </c>
      <c r="AY452" s="17" t="s">
        <v>129</v>
      </c>
      <c r="BE452" s="142">
        <f>IF(N452="základní",J452,0)</f>
        <v>0</v>
      </c>
      <c r="BF452" s="142">
        <f>IF(N452="snížená",J452,0)</f>
        <v>0</v>
      </c>
      <c r="BG452" s="142">
        <f>IF(N452="zákl. přenesená",J452,0)</f>
        <v>0</v>
      </c>
      <c r="BH452" s="142">
        <f>IF(N452="sníž. přenesená",J452,0)</f>
        <v>0</v>
      </c>
      <c r="BI452" s="142">
        <f>IF(N452="nulová",J452,0)</f>
        <v>0</v>
      </c>
      <c r="BJ452" s="17" t="s">
        <v>80</v>
      </c>
      <c r="BK452" s="142">
        <f>ROUND(I452*H452,2)</f>
        <v>0</v>
      </c>
      <c r="BL452" s="17" t="s">
        <v>222</v>
      </c>
      <c r="BM452" s="141" t="s">
        <v>652</v>
      </c>
    </row>
    <row r="453" spans="2:65" s="12" customFormat="1" ht="20.399999999999999">
      <c r="B453" s="143"/>
      <c r="D453" s="144" t="s">
        <v>137</v>
      </c>
      <c r="E453" s="145" t="s">
        <v>1</v>
      </c>
      <c r="F453" s="146" t="s">
        <v>653</v>
      </c>
      <c r="H453" s="145" t="s">
        <v>1</v>
      </c>
      <c r="I453" s="147"/>
      <c r="L453" s="143"/>
      <c r="M453" s="148"/>
      <c r="T453" s="149"/>
      <c r="AT453" s="145" t="s">
        <v>137</v>
      </c>
      <c r="AU453" s="145" t="s">
        <v>84</v>
      </c>
      <c r="AV453" s="12" t="s">
        <v>80</v>
      </c>
      <c r="AW453" s="12" t="s">
        <v>32</v>
      </c>
      <c r="AX453" s="12" t="s">
        <v>75</v>
      </c>
      <c r="AY453" s="145" t="s">
        <v>129</v>
      </c>
    </row>
    <row r="454" spans="2:65" s="13" customFormat="1" ht="10.199999999999999">
      <c r="B454" s="150"/>
      <c r="D454" s="144" t="s">
        <v>137</v>
      </c>
      <c r="E454" s="151" t="s">
        <v>1</v>
      </c>
      <c r="F454" s="152" t="s">
        <v>80</v>
      </c>
      <c r="H454" s="153">
        <v>1</v>
      </c>
      <c r="I454" s="154"/>
      <c r="L454" s="150"/>
      <c r="M454" s="155"/>
      <c r="T454" s="156"/>
      <c r="AT454" s="151" t="s">
        <v>137</v>
      </c>
      <c r="AU454" s="151" t="s">
        <v>84</v>
      </c>
      <c r="AV454" s="13" t="s">
        <v>84</v>
      </c>
      <c r="AW454" s="13" t="s">
        <v>32</v>
      </c>
      <c r="AX454" s="13" t="s">
        <v>80</v>
      </c>
      <c r="AY454" s="151" t="s">
        <v>129</v>
      </c>
    </row>
    <row r="455" spans="2:65" s="11" customFormat="1" ht="22.8" customHeight="1">
      <c r="B455" s="117"/>
      <c r="D455" s="118" t="s">
        <v>74</v>
      </c>
      <c r="E455" s="127" t="s">
        <v>654</v>
      </c>
      <c r="F455" s="127" t="s">
        <v>655</v>
      </c>
      <c r="I455" s="120"/>
      <c r="J455" s="128">
        <f>BK455</f>
        <v>0</v>
      </c>
      <c r="L455" s="117"/>
      <c r="M455" s="122"/>
      <c r="P455" s="123">
        <f>SUM(P456:P461)</f>
        <v>0</v>
      </c>
      <c r="R455" s="123">
        <f>SUM(R456:R461)</f>
        <v>2.947E-2</v>
      </c>
      <c r="T455" s="124">
        <f>SUM(T456:T461)</f>
        <v>0</v>
      </c>
      <c r="AR455" s="118" t="s">
        <v>84</v>
      </c>
      <c r="AT455" s="125" t="s">
        <v>74</v>
      </c>
      <c r="AU455" s="125" t="s">
        <v>80</v>
      </c>
      <c r="AY455" s="118" t="s">
        <v>129</v>
      </c>
      <c r="BK455" s="126">
        <f>SUM(BK456:BK461)</f>
        <v>0</v>
      </c>
    </row>
    <row r="456" spans="2:65" s="1" customFormat="1" ht="24.15" customHeight="1">
      <c r="B456" s="32"/>
      <c r="C456" s="129" t="s">
        <v>656</v>
      </c>
      <c r="D456" s="129" t="s">
        <v>131</v>
      </c>
      <c r="E456" s="130" t="s">
        <v>657</v>
      </c>
      <c r="F456" s="131" t="s">
        <v>658</v>
      </c>
      <c r="G456" s="132" t="s">
        <v>321</v>
      </c>
      <c r="H456" s="133">
        <v>22.6</v>
      </c>
      <c r="I456" s="134"/>
      <c r="J456" s="135">
        <f>ROUND(I456*H456,2)</f>
        <v>0</v>
      </c>
      <c r="K456" s="136"/>
      <c r="L456" s="32"/>
      <c r="M456" s="137" t="s">
        <v>1</v>
      </c>
      <c r="N456" s="138" t="s">
        <v>40</v>
      </c>
      <c r="P456" s="139">
        <f>O456*H456</f>
        <v>0</v>
      </c>
      <c r="Q456" s="139">
        <v>0</v>
      </c>
      <c r="R456" s="139">
        <f>Q456*H456</f>
        <v>0</v>
      </c>
      <c r="S456" s="139">
        <v>0</v>
      </c>
      <c r="T456" s="140">
        <f>S456*H456</f>
        <v>0</v>
      </c>
      <c r="AR456" s="141" t="s">
        <v>222</v>
      </c>
      <c r="AT456" s="141" t="s">
        <v>131</v>
      </c>
      <c r="AU456" s="141" t="s">
        <v>84</v>
      </c>
      <c r="AY456" s="17" t="s">
        <v>129</v>
      </c>
      <c r="BE456" s="142">
        <f>IF(N456="základní",J456,0)</f>
        <v>0</v>
      </c>
      <c r="BF456" s="142">
        <f>IF(N456="snížená",J456,0)</f>
        <v>0</v>
      </c>
      <c r="BG456" s="142">
        <f>IF(N456="zákl. přenesená",J456,0)</f>
        <v>0</v>
      </c>
      <c r="BH456" s="142">
        <f>IF(N456="sníž. přenesená",J456,0)</f>
        <v>0</v>
      </c>
      <c r="BI456" s="142">
        <f>IF(N456="nulová",J456,0)</f>
        <v>0</v>
      </c>
      <c r="BJ456" s="17" t="s">
        <v>80</v>
      </c>
      <c r="BK456" s="142">
        <f>ROUND(I456*H456,2)</f>
        <v>0</v>
      </c>
      <c r="BL456" s="17" t="s">
        <v>222</v>
      </c>
      <c r="BM456" s="141" t="s">
        <v>659</v>
      </c>
    </row>
    <row r="457" spans="2:65" s="13" customFormat="1" ht="10.199999999999999">
      <c r="B457" s="150"/>
      <c r="D457" s="144" t="s">
        <v>137</v>
      </c>
      <c r="E457" s="151" t="s">
        <v>1</v>
      </c>
      <c r="F457" s="152" t="s">
        <v>660</v>
      </c>
      <c r="H457" s="153">
        <v>22.6</v>
      </c>
      <c r="I457" s="154"/>
      <c r="L457" s="150"/>
      <c r="M457" s="155"/>
      <c r="T457" s="156"/>
      <c r="AT457" s="151" t="s">
        <v>137</v>
      </c>
      <c r="AU457" s="151" t="s">
        <v>84</v>
      </c>
      <c r="AV457" s="13" t="s">
        <v>84</v>
      </c>
      <c r="AW457" s="13" t="s">
        <v>32</v>
      </c>
      <c r="AX457" s="13" t="s">
        <v>75</v>
      </c>
      <c r="AY457" s="151" t="s">
        <v>129</v>
      </c>
    </row>
    <row r="458" spans="2:65" s="14" customFormat="1" ht="10.199999999999999">
      <c r="B458" s="157"/>
      <c r="D458" s="144" t="s">
        <v>137</v>
      </c>
      <c r="E458" s="158" t="s">
        <v>1</v>
      </c>
      <c r="F458" s="159" t="s">
        <v>149</v>
      </c>
      <c r="H458" s="160">
        <v>22.6</v>
      </c>
      <c r="I458" s="161"/>
      <c r="L458" s="157"/>
      <c r="M458" s="162"/>
      <c r="T458" s="163"/>
      <c r="AT458" s="158" t="s">
        <v>137</v>
      </c>
      <c r="AU458" s="158" t="s">
        <v>84</v>
      </c>
      <c r="AV458" s="14" t="s">
        <v>135</v>
      </c>
      <c r="AW458" s="14" t="s">
        <v>32</v>
      </c>
      <c r="AX458" s="14" t="s">
        <v>80</v>
      </c>
      <c r="AY458" s="158" t="s">
        <v>129</v>
      </c>
    </row>
    <row r="459" spans="2:65" s="1" customFormat="1" ht="16.5" customHeight="1">
      <c r="B459" s="32"/>
      <c r="C459" s="164" t="s">
        <v>661</v>
      </c>
      <c r="D459" s="164" t="s">
        <v>185</v>
      </c>
      <c r="E459" s="165" t="s">
        <v>662</v>
      </c>
      <c r="F459" s="166" t="s">
        <v>663</v>
      </c>
      <c r="G459" s="167" t="s">
        <v>188</v>
      </c>
      <c r="H459" s="168">
        <v>21.47</v>
      </c>
      <c r="I459" s="169"/>
      <c r="J459" s="170">
        <f>ROUND(I459*H459,2)</f>
        <v>0</v>
      </c>
      <c r="K459" s="171"/>
      <c r="L459" s="172"/>
      <c r="M459" s="173" t="s">
        <v>1</v>
      </c>
      <c r="N459" s="174" t="s">
        <v>40</v>
      </c>
      <c r="P459" s="139">
        <f>O459*H459</f>
        <v>0</v>
      </c>
      <c r="Q459" s="139">
        <v>1E-3</v>
      </c>
      <c r="R459" s="139">
        <f>Q459*H459</f>
        <v>2.147E-2</v>
      </c>
      <c r="S459" s="139">
        <v>0</v>
      </c>
      <c r="T459" s="140">
        <f>S459*H459</f>
        <v>0</v>
      </c>
      <c r="AR459" s="141" t="s">
        <v>325</v>
      </c>
      <c r="AT459" s="141" t="s">
        <v>185</v>
      </c>
      <c r="AU459" s="141" t="s">
        <v>84</v>
      </c>
      <c r="AY459" s="17" t="s">
        <v>129</v>
      </c>
      <c r="BE459" s="142">
        <f>IF(N459="základní",J459,0)</f>
        <v>0</v>
      </c>
      <c r="BF459" s="142">
        <f>IF(N459="snížená",J459,0)</f>
        <v>0</v>
      </c>
      <c r="BG459" s="142">
        <f>IF(N459="zákl. přenesená",J459,0)</f>
        <v>0</v>
      </c>
      <c r="BH459" s="142">
        <f>IF(N459="sníž. přenesená",J459,0)</f>
        <v>0</v>
      </c>
      <c r="BI459" s="142">
        <f>IF(N459="nulová",J459,0)</f>
        <v>0</v>
      </c>
      <c r="BJ459" s="17" t="s">
        <v>80</v>
      </c>
      <c r="BK459" s="142">
        <f>ROUND(I459*H459,2)</f>
        <v>0</v>
      </c>
      <c r="BL459" s="17" t="s">
        <v>222</v>
      </c>
      <c r="BM459" s="141" t="s">
        <v>664</v>
      </c>
    </row>
    <row r="460" spans="2:65" s="1" customFormat="1" ht="21.75" customHeight="1">
      <c r="B460" s="32"/>
      <c r="C460" s="129" t="s">
        <v>665</v>
      </c>
      <c r="D460" s="129" t="s">
        <v>131</v>
      </c>
      <c r="E460" s="130" t="s">
        <v>666</v>
      </c>
      <c r="F460" s="131" t="s">
        <v>667</v>
      </c>
      <c r="G460" s="132" t="s">
        <v>472</v>
      </c>
      <c r="H460" s="133">
        <v>4</v>
      </c>
      <c r="I460" s="134"/>
      <c r="J460" s="135">
        <f>ROUND(I460*H460,2)</f>
        <v>0</v>
      </c>
      <c r="K460" s="136"/>
      <c r="L460" s="32"/>
      <c r="M460" s="137" t="s">
        <v>1</v>
      </c>
      <c r="N460" s="138" t="s">
        <v>40</v>
      </c>
      <c r="P460" s="139">
        <f>O460*H460</f>
        <v>0</v>
      </c>
      <c r="Q460" s="139">
        <v>0</v>
      </c>
      <c r="R460" s="139">
        <f>Q460*H460</f>
        <v>0</v>
      </c>
      <c r="S460" s="139">
        <v>0</v>
      </c>
      <c r="T460" s="140">
        <f>S460*H460</f>
        <v>0</v>
      </c>
      <c r="AR460" s="141" t="s">
        <v>222</v>
      </c>
      <c r="AT460" s="141" t="s">
        <v>131</v>
      </c>
      <c r="AU460" s="141" t="s">
        <v>84</v>
      </c>
      <c r="AY460" s="17" t="s">
        <v>129</v>
      </c>
      <c r="BE460" s="142">
        <f>IF(N460="základní",J460,0)</f>
        <v>0</v>
      </c>
      <c r="BF460" s="142">
        <f>IF(N460="snížená",J460,0)</f>
        <v>0</v>
      </c>
      <c r="BG460" s="142">
        <f>IF(N460="zákl. přenesená",J460,0)</f>
        <v>0</v>
      </c>
      <c r="BH460" s="142">
        <f>IF(N460="sníž. přenesená",J460,0)</f>
        <v>0</v>
      </c>
      <c r="BI460" s="142">
        <f>IF(N460="nulová",J460,0)</f>
        <v>0</v>
      </c>
      <c r="BJ460" s="17" t="s">
        <v>80</v>
      </c>
      <c r="BK460" s="142">
        <f>ROUND(I460*H460,2)</f>
        <v>0</v>
      </c>
      <c r="BL460" s="17" t="s">
        <v>222</v>
      </c>
      <c r="BM460" s="141" t="s">
        <v>668</v>
      </c>
    </row>
    <row r="461" spans="2:65" s="1" customFormat="1" ht="16.5" customHeight="1">
      <c r="B461" s="32"/>
      <c r="C461" s="164" t="s">
        <v>669</v>
      </c>
      <c r="D461" s="164" t="s">
        <v>185</v>
      </c>
      <c r="E461" s="165" t="s">
        <v>670</v>
      </c>
      <c r="F461" s="166" t="s">
        <v>671</v>
      </c>
      <c r="G461" s="167" t="s">
        <v>472</v>
      </c>
      <c r="H461" s="168">
        <v>4</v>
      </c>
      <c r="I461" s="169"/>
      <c r="J461" s="170">
        <f>ROUND(I461*H461,2)</f>
        <v>0</v>
      </c>
      <c r="K461" s="171"/>
      <c r="L461" s="172"/>
      <c r="M461" s="173" t="s">
        <v>1</v>
      </c>
      <c r="N461" s="174" t="s">
        <v>40</v>
      </c>
      <c r="P461" s="139">
        <f>O461*H461</f>
        <v>0</v>
      </c>
      <c r="Q461" s="139">
        <v>2E-3</v>
      </c>
      <c r="R461" s="139">
        <f>Q461*H461</f>
        <v>8.0000000000000002E-3</v>
      </c>
      <c r="S461" s="139">
        <v>0</v>
      </c>
      <c r="T461" s="140">
        <f>S461*H461</f>
        <v>0</v>
      </c>
      <c r="AR461" s="141" t="s">
        <v>325</v>
      </c>
      <c r="AT461" s="141" t="s">
        <v>185</v>
      </c>
      <c r="AU461" s="141" t="s">
        <v>84</v>
      </c>
      <c r="AY461" s="17" t="s">
        <v>129</v>
      </c>
      <c r="BE461" s="142">
        <f>IF(N461="základní",J461,0)</f>
        <v>0</v>
      </c>
      <c r="BF461" s="142">
        <f>IF(N461="snížená",J461,0)</f>
        <v>0</v>
      </c>
      <c r="BG461" s="142">
        <f>IF(N461="zákl. přenesená",J461,0)</f>
        <v>0</v>
      </c>
      <c r="BH461" s="142">
        <f>IF(N461="sníž. přenesená",J461,0)</f>
        <v>0</v>
      </c>
      <c r="BI461" s="142">
        <f>IF(N461="nulová",J461,0)</f>
        <v>0</v>
      </c>
      <c r="BJ461" s="17" t="s">
        <v>80</v>
      </c>
      <c r="BK461" s="142">
        <f>ROUND(I461*H461,2)</f>
        <v>0</v>
      </c>
      <c r="BL461" s="17" t="s">
        <v>222</v>
      </c>
      <c r="BM461" s="141" t="s">
        <v>672</v>
      </c>
    </row>
    <row r="462" spans="2:65" s="11" customFormat="1" ht="22.8" customHeight="1">
      <c r="B462" s="117"/>
      <c r="D462" s="118" t="s">
        <v>74</v>
      </c>
      <c r="E462" s="127" t="s">
        <v>673</v>
      </c>
      <c r="F462" s="127" t="s">
        <v>674</v>
      </c>
      <c r="I462" s="120"/>
      <c r="J462" s="128">
        <f>BK462</f>
        <v>0</v>
      </c>
      <c r="L462" s="117"/>
      <c r="M462" s="122"/>
      <c r="P462" s="123">
        <f>SUM(P463:P478)</f>
        <v>0</v>
      </c>
      <c r="R462" s="123">
        <f>SUM(R463:R478)</f>
        <v>0</v>
      </c>
      <c r="T462" s="124">
        <f>SUM(T463:T478)</f>
        <v>0</v>
      </c>
      <c r="AR462" s="118" t="s">
        <v>84</v>
      </c>
      <c r="AT462" s="125" t="s">
        <v>74</v>
      </c>
      <c r="AU462" s="125" t="s">
        <v>80</v>
      </c>
      <c r="AY462" s="118" t="s">
        <v>129</v>
      </c>
      <c r="BK462" s="126">
        <f>SUM(BK463:BK478)</f>
        <v>0</v>
      </c>
    </row>
    <row r="463" spans="2:65" s="1" customFormat="1" ht="24.15" customHeight="1">
      <c r="B463" s="32"/>
      <c r="C463" s="129" t="s">
        <v>675</v>
      </c>
      <c r="D463" s="129" t="s">
        <v>131</v>
      </c>
      <c r="E463" s="130" t="s">
        <v>676</v>
      </c>
      <c r="F463" s="131" t="s">
        <v>677</v>
      </c>
      <c r="G463" s="132" t="s">
        <v>678</v>
      </c>
      <c r="H463" s="133">
        <v>13</v>
      </c>
      <c r="I463" s="134"/>
      <c r="J463" s="135">
        <f t="shared" ref="J463:J478" si="0">ROUND(I463*H463,2)</f>
        <v>0</v>
      </c>
      <c r="K463" s="136"/>
      <c r="L463" s="32"/>
      <c r="M463" s="137" t="s">
        <v>1</v>
      </c>
      <c r="N463" s="138" t="s">
        <v>40</v>
      </c>
      <c r="P463" s="139">
        <f t="shared" ref="P463:P478" si="1">O463*H463</f>
        <v>0</v>
      </c>
      <c r="Q463" s="139">
        <v>0</v>
      </c>
      <c r="R463" s="139">
        <f t="shared" ref="R463:R478" si="2">Q463*H463</f>
        <v>0</v>
      </c>
      <c r="S463" s="139">
        <v>0</v>
      </c>
      <c r="T463" s="140">
        <f t="shared" ref="T463:T478" si="3">S463*H463</f>
        <v>0</v>
      </c>
      <c r="AR463" s="141" t="s">
        <v>222</v>
      </c>
      <c r="AT463" s="141" t="s">
        <v>131</v>
      </c>
      <c r="AU463" s="141" t="s">
        <v>84</v>
      </c>
      <c r="AY463" s="17" t="s">
        <v>129</v>
      </c>
      <c r="BE463" s="142">
        <f t="shared" ref="BE463:BE478" si="4">IF(N463="základní",J463,0)</f>
        <v>0</v>
      </c>
      <c r="BF463" s="142">
        <f t="shared" ref="BF463:BF478" si="5">IF(N463="snížená",J463,0)</f>
        <v>0</v>
      </c>
      <c r="BG463" s="142">
        <f t="shared" ref="BG463:BG478" si="6">IF(N463="zákl. přenesená",J463,0)</f>
        <v>0</v>
      </c>
      <c r="BH463" s="142">
        <f t="shared" ref="BH463:BH478" si="7">IF(N463="sníž. přenesená",J463,0)</f>
        <v>0</v>
      </c>
      <c r="BI463" s="142">
        <f t="shared" ref="BI463:BI478" si="8">IF(N463="nulová",J463,0)</f>
        <v>0</v>
      </c>
      <c r="BJ463" s="17" t="s">
        <v>80</v>
      </c>
      <c r="BK463" s="142">
        <f t="shared" ref="BK463:BK478" si="9">ROUND(I463*H463,2)</f>
        <v>0</v>
      </c>
      <c r="BL463" s="17" t="s">
        <v>222</v>
      </c>
      <c r="BM463" s="141" t="s">
        <v>679</v>
      </c>
    </row>
    <row r="464" spans="2:65" s="1" customFormat="1" ht="24.15" customHeight="1">
      <c r="B464" s="32"/>
      <c r="C464" s="129" t="s">
        <v>680</v>
      </c>
      <c r="D464" s="129" t="s">
        <v>131</v>
      </c>
      <c r="E464" s="130" t="s">
        <v>681</v>
      </c>
      <c r="F464" s="131" t="s">
        <v>682</v>
      </c>
      <c r="G464" s="132" t="s">
        <v>678</v>
      </c>
      <c r="H464" s="133">
        <v>11</v>
      </c>
      <c r="I464" s="134"/>
      <c r="J464" s="135">
        <f t="shared" si="0"/>
        <v>0</v>
      </c>
      <c r="K464" s="136"/>
      <c r="L464" s="32"/>
      <c r="M464" s="137" t="s">
        <v>1</v>
      </c>
      <c r="N464" s="138" t="s">
        <v>40</v>
      </c>
      <c r="P464" s="139">
        <f t="shared" si="1"/>
        <v>0</v>
      </c>
      <c r="Q464" s="139">
        <v>0</v>
      </c>
      <c r="R464" s="139">
        <f t="shared" si="2"/>
        <v>0</v>
      </c>
      <c r="S464" s="139">
        <v>0</v>
      </c>
      <c r="T464" s="140">
        <f t="shared" si="3"/>
        <v>0</v>
      </c>
      <c r="AR464" s="141" t="s">
        <v>222</v>
      </c>
      <c r="AT464" s="141" t="s">
        <v>131</v>
      </c>
      <c r="AU464" s="141" t="s">
        <v>84</v>
      </c>
      <c r="AY464" s="17" t="s">
        <v>129</v>
      </c>
      <c r="BE464" s="142">
        <f t="shared" si="4"/>
        <v>0</v>
      </c>
      <c r="BF464" s="142">
        <f t="shared" si="5"/>
        <v>0</v>
      </c>
      <c r="BG464" s="142">
        <f t="shared" si="6"/>
        <v>0</v>
      </c>
      <c r="BH464" s="142">
        <f t="shared" si="7"/>
        <v>0</v>
      </c>
      <c r="BI464" s="142">
        <f t="shared" si="8"/>
        <v>0</v>
      </c>
      <c r="BJ464" s="17" t="s">
        <v>80</v>
      </c>
      <c r="BK464" s="142">
        <f t="shared" si="9"/>
        <v>0</v>
      </c>
      <c r="BL464" s="17" t="s">
        <v>222</v>
      </c>
      <c r="BM464" s="141" t="s">
        <v>683</v>
      </c>
    </row>
    <row r="465" spans="2:65" s="1" customFormat="1" ht="24.15" customHeight="1">
      <c r="B465" s="32"/>
      <c r="C465" s="129" t="s">
        <v>684</v>
      </c>
      <c r="D465" s="129" t="s">
        <v>131</v>
      </c>
      <c r="E465" s="130" t="s">
        <v>685</v>
      </c>
      <c r="F465" s="131" t="s">
        <v>686</v>
      </c>
      <c r="G465" s="132" t="s">
        <v>678</v>
      </c>
      <c r="H465" s="133">
        <v>7.8</v>
      </c>
      <c r="I465" s="134"/>
      <c r="J465" s="135">
        <f t="shared" si="0"/>
        <v>0</v>
      </c>
      <c r="K465" s="136"/>
      <c r="L465" s="32"/>
      <c r="M465" s="137" t="s">
        <v>1</v>
      </c>
      <c r="N465" s="138" t="s">
        <v>40</v>
      </c>
      <c r="P465" s="139">
        <f t="shared" si="1"/>
        <v>0</v>
      </c>
      <c r="Q465" s="139">
        <v>0</v>
      </c>
      <c r="R465" s="139">
        <f t="shared" si="2"/>
        <v>0</v>
      </c>
      <c r="S465" s="139">
        <v>0</v>
      </c>
      <c r="T465" s="140">
        <f t="shared" si="3"/>
        <v>0</v>
      </c>
      <c r="AR465" s="141" t="s">
        <v>222</v>
      </c>
      <c r="AT465" s="141" t="s">
        <v>131</v>
      </c>
      <c r="AU465" s="141" t="s">
        <v>84</v>
      </c>
      <c r="AY465" s="17" t="s">
        <v>129</v>
      </c>
      <c r="BE465" s="142">
        <f t="shared" si="4"/>
        <v>0</v>
      </c>
      <c r="BF465" s="142">
        <f t="shared" si="5"/>
        <v>0</v>
      </c>
      <c r="BG465" s="142">
        <f t="shared" si="6"/>
        <v>0</v>
      </c>
      <c r="BH465" s="142">
        <f t="shared" si="7"/>
        <v>0</v>
      </c>
      <c r="BI465" s="142">
        <f t="shared" si="8"/>
        <v>0</v>
      </c>
      <c r="BJ465" s="17" t="s">
        <v>80</v>
      </c>
      <c r="BK465" s="142">
        <f t="shared" si="9"/>
        <v>0</v>
      </c>
      <c r="BL465" s="17" t="s">
        <v>222</v>
      </c>
      <c r="BM465" s="141" t="s">
        <v>687</v>
      </c>
    </row>
    <row r="466" spans="2:65" s="1" customFormat="1" ht="24.15" customHeight="1">
      <c r="B466" s="32"/>
      <c r="C466" s="129" t="s">
        <v>688</v>
      </c>
      <c r="D466" s="129" t="s">
        <v>131</v>
      </c>
      <c r="E466" s="130" t="s">
        <v>689</v>
      </c>
      <c r="F466" s="131" t="s">
        <v>690</v>
      </c>
      <c r="G466" s="132" t="s">
        <v>678</v>
      </c>
      <c r="H466" s="133">
        <v>3</v>
      </c>
      <c r="I466" s="134"/>
      <c r="J466" s="135">
        <f t="shared" si="0"/>
        <v>0</v>
      </c>
      <c r="K466" s="136"/>
      <c r="L466" s="32"/>
      <c r="M466" s="137" t="s">
        <v>1</v>
      </c>
      <c r="N466" s="138" t="s">
        <v>40</v>
      </c>
      <c r="P466" s="139">
        <f t="shared" si="1"/>
        <v>0</v>
      </c>
      <c r="Q466" s="139">
        <v>0</v>
      </c>
      <c r="R466" s="139">
        <f t="shared" si="2"/>
        <v>0</v>
      </c>
      <c r="S466" s="139">
        <v>0</v>
      </c>
      <c r="T466" s="140">
        <f t="shared" si="3"/>
        <v>0</v>
      </c>
      <c r="AR466" s="141" t="s">
        <v>222</v>
      </c>
      <c r="AT466" s="141" t="s">
        <v>131</v>
      </c>
      <c r="AU466" s="141" t="s">
        <v>84</v>
      </c>
      <c r="AY466" s="17" t="s">
        <v>129</v>
      </c>
      <c r="BE466" s="142">
        <f t="shared" si="4"/>
        <v>0</v>
      </c>
      <c r="BF466" s="142">
        <f t="shared" si="5"/>
        <v>0</v>
      </c>
      <c r="BG466" s="142">
        <f t="shared" si="6"/>
        <v>0</v>
      </c>
      <c r="BH466" s="142">
        <f t="shared" si="7"/>
        <v>0</v>
      </c>
      <c r="BI466" s="142">
        <f t="shared" si="8"/>
        <v>0</v>
      </c>
      <c r="BJ466" s="17" t="s">
        <v>80</v>
      </c>
      <c r="BK466" s="142">
        <f t="shared" si="9"/>
        <v>0</v>
      </c>
      <c r="BL466" s="17" t="s">
        <v>222</v>
      </c>
      <c r="BM466" s="141" t="s">
        <v>691</v>
      </c>
    </row>
    <row r="467" spans="2:65" s="1" customFormat="1" ht="24.15" customHeight="1">
      <c r="B467" s="32"/>
      <c r="C467" s="129" t="s">
        <v>692</v>
      </c>
      <c r="D467" s="129" t="s">
        <v>131</v>
      </c>
      <c r="E467" s="130" t="s">
        <v>693</v>
      </c>
      <c r="F467" s="131" t="s">
        <v>694</v>
      </c>
      <c r="G467" s="132" t="s">
        <v>678</v>
      </c>
      <c r="H467" s="133">
        <v>1</v>
      </c>
      <c r="I467" s="134"/>
      <c r="J467" s="135">
        <f t="shared" si="0"/>
        <v>0</v>
      </c>
      <c r="K467" s="136"/>
      <c r="L467" s="32"/>
      <c r="M467" s="137" t="s">
        <v>1</v>
      </c>
      <c r="N467" s="138" t="s">
        <v>40</v>
      </c>
      <c r="P467" s="139">
        <f t="shared" si="1"/>
        <v>0</v>
      </c>
      <c r="Q467" s="139">
        <v>0</v>
      </c>
      <c r="R467" s="139">
        <f t="shared" si="2"/>
        <v>0</v>
      </c>
      <c r="S467" s="139">
        <v>0</v>
      </c>
      <c r="T467" s="140">
        <f t="shared" si="3"/>
        <v>0</v>
      </c>
      <c r="AR467" s="141" t="s">
        <v>222</v>
      </c>
      <c r="AT467" s="141" t="s">
        <v>131</v>
      </c>
      <c r="AU467" s="141" t="s">
        <v>84</v>
      </c>
      <c r="AY467" s="17" t="s">
        <v>129</v>
      </c>
      <c r="BE467" s="142">
        <f t="shared" si="4"/>
        <v>0</v>
      </c>
      <c r="BF467" s="142">
        <f t="shared" si="5"/>
        <v>0</v>
      </c>
      <c r="BG467" s="142">
        <f t="shared" si="6"/>
        <v>0</v>
      </c>
      <c r="BH467" s="142">
        <f t="shared" si="7"/>
        <v>0</v>
      </c>
      <c r="BI467" s="142">
        <f t="shared" si="8"/>
        <v>0</v>
      </c>
      <c r="BJ467" s="17" t="s">
        <v>80</v>
      </c>
      <c r="BK467" s="142">
        <f t="shared" si="9"/>
        <v>0</v>
      </c>
      <c r="BL467" s="17" t="s">
        <v>222</v>
      </c>
      <c r="BM467" s="141" t="s">
        <v>695</v>
      </c>
    </row>
    <row r="468" spans="2:65" s="1" customFormat="1" ht="24.15" customHeight="1">
      <c r="B468" s="32"/>
      <c r="C468" s="129" t="s">
        <v>696</v>
      </c>
      <c r="D468" s="129" t="s">
        <v>131</v>
      </c>
      <c r="E468" s="130" t="s">
        <v>697</v>
      </c>
      <c r="F468" s="131" t="s">
        <v>698</v>
      </c>
      <c r="G468" s="132" t="s">
        <v>678</v>
      </c>
      <c r="H468" s="133">
        <v>3</v>
      </c>
      <c r="I468" s="134"/>
      <c r="J468" s="135">
        <f t="shared" si="0"/>
        <v>0</v>
      </c>
      <c r="K468" s="136"/>
      <c r="L468" s="32"/>
      <c r="M468" s="137" t="s">
        <v>1</v>
      </c>
      <c r="N468" s="138" t="s">
        <v>40</v>
      </c>
      <c r="P468" s="139">
        <f t="shared" si="1"/>
        <v>0</v>
      </c>
      <c r="Q468" s="139">
        <v>0</v>
      </c>
      <c r="R468" s="139">
        <f t="shared" si="2"/>
        <v>0</v>
      </c>
      <c r="S468" s="139">
        <v>0</v>
      </c>
      <c r="T468" s="140">
        <f t="shared" si="3"/>
        <v>0</v>
      </c>
      <c r="AR468" s="141" t="s">
        <v>222</v>
      </c>
      <c r="AT468" s="141" t="s">
        <v>131</v>
      </c>
      <c r="AU468" s="141" t="s">
        <v>84</v>
      </c>
      <c r="AY468" s="17" t="s">
        <v>129</v>
      </c>
      <c r="BE468" s="142">
        <f t="shared" si="4"/>
        <v>0</v>
      </c>
      <c r="BF468" s="142">
        <f t="shared" si="5"/>
        <v>0</v>
      </c>
      <c r="BG468" s="142">
        <f t="shared" si="6"/>
        <v>0</v>
      </c>
      <c r="BH468" s="142">
        <f t="shared" si="7"/>
        <v>0</v>
      </c>
      <c r="BI468" s="142">
        <f t="shared" si="8"/>
        <v>0</v>
      </c>
      <c r="BJ468" s="17" t="s">
        <v>80</v>
      </c>
      <c r="BK468" s="142">
        <f t="shared" si="9"/>
        <v>0</v>
      </c>
      <c r="BL468" s="17" t="s">
        <v>222</v>
      </c>
      <c r="BM468" s="141" t="s">
        <v>699</v>
      </c>
    </row>
    <row r="469" spans="2:65" s="1" customFormat="1" ht="24.15" customHeight="1">
      <c r="B469" s="32"/>
      <c r="C469" s="129" t="s">
        <v>700</v>
      </c>
      <c r="D469" s="129" t="s">
        <v>131</v>
      </c>
      <c r="E469" s="130" t="s">
        <v>701</v>
      </c>
      <c r="F469" s="131" t="s">
        <v>702</v>
      </c>
      <c r="G469" s="132" t="s">
        <v>678</v>
      </c>
      <c r="H469" s="133">
        <v>12</v>
      </c>
      <c r="I469" s="134"/>
      <c r="J469" s="135">
        <f t="shared" si="0"/>
        <v>0</v>
      </c>
      <c r="K469" s="136"/>
      <c r="L469" s="32"/>
      <c r="M469" s="137" t="s">
        <v>1</v>
      </c>
      <c r="N469" s="138" t="s">
        <v>40</v>
      </c>
      <c r="P469" s="139">
        <f t="shared" si="1"/>
        <v>0</v>
      </c>
      <c r="Q469" s="139">
        <v>0</v>
      </c>
      <c r="R469" s="139">
        <f t="shared" si="2"/>
        <v>0</v>
      </c>
      <c r="S469" s="139">
        <v>0</v>
      </c>
      <c r="T469" s="140">
        <f t="shared" si="3"/>
        <v>0</v>
      </c>
      <c r="AR469" s="141" t="s">
        <v>222</v>
      </c>
      <c r="AT469" s="141" t="s">
        <v>131</v>
      </c>
      <c r="AU469" s="141" t="s">
        <v>84</v>
      </c>
      <c r="AY469" s="17" t="s">
        <v>129</v>
      </c>
      <c r="BE469" s="142">
        <f t="shared" si="4"/>
        <v>0</v>
      </c>
      <c r="BF469" s="142">
        <f t="shared" si="5"/>
        <v>0</v>
      </c>
      <c r="BG469" s="142">
        <f t="shared" si="6"/>
        <v>0</v>
      </c>
      <c r="BH469" s="142">
        <f t="shared" si="7"/>
        <v>0</v>
      </c>
      <c r="BI469" s="142">
        <f t="shared" si="8"/>
        <v>0</v>
      </c>
      <c r="BJ469" s="17" t="s">
        <v>80</v>
      </c>
      <c r="BK469" s="142">
        <f t="shared" si="9"/>
        <v>0</v>
      </c>
      <c r="BL469" s="17" t="s">
        <v>222</v>
      </c>
      <c r="BM469" s="141" t="s">
        <v>703</v>
      </c>
    </row>
    <row r="470" spans="2:65" s="1" customFormat="1" ht="24.15" customHeight="1">
      <c r="B470" s="32"/>
      <c r="C470" s="129" t="s">
        <v>704</v>
      </c>
      <c r="D470" s="129" t="s">
        <v>131</v>
      </c>
      <c r="E470" s="130" t="s">
        <v>705</v>
      </c>
      <c r="F470" s="131" t="s">
        <v>706</v>
      </c>
      <c r="G470" s="132" t="s">
        <v>678</v>
      </c>
      <c r="H470" s="133">
        <v>45.2</v>
      </c>
      <c r="I470" s="134"/>
      <c r="J470" s="135">
        <f t="shared" si="0"/>
        <v>0</v>
      </c>
      <c r="K470" s="136"/>
      <c r="L470" s="32"/>
      <c r="M470" s="137" t="s">
        <v>1</v>
      </c>
      <c r="N470" s="138" t="s">
        <v>40</v>
      </c>
      <c r="P470" s="139">
        <f t="shared" si="1"/>
        <v>0</v>
      </c>
      <c r="Q470" s="139">
        <v>0</v>
      </c>
      <c r="R470" s="139">
        <f t="shared" si="2"/>
        <v>0</v>
      </c>
      <c r="S470" s="139">
        <v>0</v>
      </c>
      <c r="T470" s="140">
        <f t="shared" si="3"/>
        <v>0</v>
      </c>
      <c r="AR470" s="141" t="s">
        <v>222</v>
      </c>
      <c r="AT470" s="141" t="s">
        <v>131</v>
      </c>
      <c r="AU470" s="141" t="s">
        <v>84</v>
      </c>
      <c r="AY470" s="17" t="s">
        <v>129</v>
      </c>
      <c r="BE470" s="142">
        <f t="shared" si="4"/>
        <v>0</v>
      </c>
      <c r="BF470" s="142">
        <f t="shared" si="5"/>
        <v>0</v>
      </c>
      <c r="BG470" s="142">
        <f t="shared" si="6"/>
        <v>0</v>
      </c>
      <c r="BH470" s="142">
        <f t="shared" si="7"/>
        <v>0</v>
      </c>
      <c r="BI470" s="142">
        <f t="shared" si="8"/>
        <v>0</v>
      </c>
      <c r="BJ470" s="17" t="s">
        <v>80</v>
      </c>
      <c r="BK470" s="142">
        <f t="shared" si="9"/>
        <v>0</v>
      </c>
      <c r="BL470" s="17" t="s">
        <v>222</v>
      </c>
      <c r="BM470" s="141" t="s">
        <v>707</v>
      </c>
    </row>
    <row r="471" spans="2:65" s="1" customFormat="1" ht="24.15" customHeight="1">
      <c r="B471" s="32"/>
      <c r="C471" s="129" t="s">
        <v>708</v>
      </c>
      <c r="D471" s="129" t="s">
        <v>131</v>
      </c>
      <c r="E471" s="130" t="s">
        <v>709</v>
      </c>
      <c r="F471" s="131" t="s">
        <v>710</v>
      </c>
      <c r="G471" s="132" t="s">
        <v>472</v>
      </c>
      <c r="H471" s="133">
        <v>1</v>
      </c>
      <c r="I471" s="134"/>
      <c r="J471" s="135">
        <f t="shared" si="0"/>
        <v>0</v>
      </c>
      <c r="K471" s="136"/>
      <c r="L471" s="32"/>
      <c r="M471" s="137" t="s">
        <v>1</v>
      </c>
      <c r="N471" s="138" t="s">
        <v>40</v>
      </c>
      <c r="P471" s="139">
        <f t="shared" si="1"/>
        <v>0</v>
      </c>
      <c r="Q471" s="139">
        <v>0</v>
      </c>
      <c r="R471" s="139">
        <f t="shared" si="2"/>
        <v>0</v>
      </c>
      <c r="S471" s="139">
        <v>0</v>
      </c>
      <c r="T471" s="140">
        <f t="shared" si="3"/>
        <v>0</v>
      </c>
      <c r="AR471" s="141" t="s">
        <v>222</v>
      </c>
      <c r="AT471" s="141" t="s">
        <v>131</v>
      </c>
      <c r="AU471" s="141" t="s">
        <v>84</v>
      </c>
      <c r="AY471" s="17" t="s">
        <v>129</v>
      </c>
      <c r="BE471" s="142">
        <f t="shared" si="4"/>
        <v>0</v>
      </c>
      <c r="BF471" s="142">
        <f t="shared" si="5"/>
        <v>0</v>
      </c>
      <c r="BG471" s="142">
        <f t="shared" si="6"/>
        <v>0</v>
      </c>
      <c r="BH471" s="142">
        <f t="shared" si="7"/>
        <v>0</v>
      </c>
      <c r="BI471" s="142">
        <f t="shared" si="8"/>
        <v>0</v>
      </c>
      <c r="BJ471" s="17" t="s">
        <v>80</v>
      </c>
      <c r="BK471" s="142">
        <f t="shared" si="9"/>
        <v>0</v>
      </c>
      <c r="BL471" s="17" t="s">
        <v>222</v>
      </c>
      <c r="BM471" s="141" t="s">
        <v>711</v>
      </c>
    </row>
    <row r="472" spans="2:65" s="1" customFormat="1" ht="37.799999999999997" customHeight="1">
      <c r="B472" s="32"/>
      <c r="C472" s="129" t="s">
        <v>712</v>
      </c>
      <c r="D472" s="129" t="s">
        <v>131</v>
      </c>
      <c r="E472" s="130" t="s">
        <v>713</v>
      </c>
      <c r="F472" s="131" t="s">
        <v>714</v>
      </c>
      <c r="G472" s="132" t="s">
        <v>472</v>
      </c>
      <c r="H472" s="133">
        <v>7</v>
      </c>
      <c r="I472" s="134"/>
      <c r="J472" s="135">
        <f t="shared" si="0"/>
        <v>0</v>
      </c>
      <c r="K472" s="136"/>
      <c r="L472" s="32"/>
      <c r="M472" s="137" t="s">
        <v>1</v>
      </c>
      <c r="N472" s="138" t="s">
        <v>40</v>
      </c>
      <c r="P472" s="139">
        <f t="shared" si="1"/>
        <v>0</v>
      </c>
      <c r="Q472" s="139">
        <v>0</v>
      </c>
      <c r="R472" s="139">
        <f t="shared" si="2"/>
        <v>0</v>
      </c>
      <c r="S472" s="139">
        <v>0</v>
      </c>
      <c r="T472" s="140">
        <f t="shared" si="3"/>
        <v>0</v>
      </c>
      <c r="AR472" s="141" t="s">
        <v>222</v>
      </c>
      <c r="AT472" s="141" t="s">
        <v>131</v>
      </c>
      <c r="AU472" s="141" t="s">
        <v>84</v>
      </c>
      <c r="AY472" s="17" t="s">
        <v>129</v>
      </c>
      <c r="BE472" s="142">
        <f t="shared" si="4"/>
        <v>0</v>
      </c>
      <c r="BF472" s="142">
        <f t="shared" si="5"/>
        <v>0</v>
      </c>
      <c r="BG472" s="142">
        <f t="shared" si="6"/>
        <v>0</v>
      </c>
      <c r="BH472" s="142">
        <f t="shared" si="7"/>
        <v>0</v>
      </c>
      <c r="BI472" s="142">
        <f t="shared" si="8"/>
        <v>0</v>
      </c>
      <c r="BJ472" s="17" t="s">
        <v>80</v>
      </c>
      <c r="BK472" s="142">
        <f t="shared" si="9"/>
        <v>0</v>
      </c>
      <c r="BL472" s="17" t="s">
        <v>222</v>
      </c>
      <c r="BM472" s="141" t="s">
        <v>715</v>
      </c>
    </row>
    <row r="473" spans="2:65" s="1" customFormat="1" ht="24.15" customHeight="1">
      <c r="B473" s="32"/>
      <c r="C473" s="129" t="s">
        <v>716</v>
      </c>
      <c r="D473" s="129" t="s">
        <v>131</v>
      </c>
      <c r="E473" s="130" t="s">
        <v>717</v>
      </c>
      <c r="F473" s="131" t="s">
        <v>718</v>
      </c>
      <c r="G473" s="132" t="s">
        <v>472</v>
      </c>
      <c r="H473" s="133">
        <v>1</v>
      </c>
      <c r="I473" s="134"/>
      <c r="J473" s="135">
        <f t="shared" si="0"/>
        <v>0</v>
      </c>
      <c r="K473" s="136"/>
      <c r="L473" s="32"/>
      <c r="M473" s="137" t="s">
        <v>1</v>
      </c>
      <c r="N473" s="138" t="s">
        <v>40</v>
      </c>
      <c r="P473" s="139">
        <f t="shared" si="1"/>
        <v>0</v>
      </c>
      <c r="Q473" s="139">
        <v>0</v>
      </c>
      <c r="R473" s="139">
        <f t="shared" si="2"/>
        <v>0</v>
      </c>
      <c r="S473" s="139">
        <v>0</v>
      </c>
      <c r="T473" s="140">
        <f t="shared" si="3"/>
        <v>0</v>
      </c>
      <c r="AR473" s="141" t="s">
        <v>222</v>
      </c>
      <c r="AT473" s="141" t="s">
        <v>131</v>
      </c>
      <c r="AU473" s="141" t="s">
        <v>84</v>
      </c>
      <c r="AY473" s="17" t="s">
        <v>129</v>
      </c>
      <c r="BE473" s="142">
        <f t="shared" si="4"/>
        <v>0</v>
      </c>
      <c r="BF473" s="142">
        <f t="shared" si="5"/>
        <v>0</v>
      </c>
      <c r="BG473" s="142">
        <f t="shared" si="6"/>
        <v>0</v>
      </c>
      <c r="BH473" s="142">
        <f t="shared" si="7"/>
        <v>0</v>
      </c>
      <c r="BI473" s="142">
        <f t="shared" si="8"/>
        <v>0</v>
      </c>
      <c r="BJ473" s="17" t="s">
        <v>80</v>
      </c>
      <c r="BK473" s="142">
        <f t="shared" si="9"/>
        <v>0</v>
      </c>
      <c r="BL473" s="17" t="s">
        <v>222</v>
      </c>
      <c r="BM473" s="141" t="s">
        <v>719</v>
      </c>
    </row>
    <row r="474" spans="2:65" s="1" customFormat="1" ht="24.15" customHeight="1">
      <c r="B474" s="32"/>
      <c r="C474" s="129" t="s">
        <v>720</v>
      </c>
      <c r="D474" s="129" t="s">
        <v>131</v>
      </c>
      <c r="E474" s="130" t="s">
        <v>721</v>
      </c>
      <c r="F474" s="131" t="s">
        <v>722</v>
      </c>
      <c r="G474" s="132" t="s">
        <v>472</v>
      </c>
      <c r="H474" s="133">
        <v>35</v>
      </c>
      <c r="I474" s="134"/>
      <c r="J474" s="135">
        <f t="shared" si="0"/>
        <v>0</v>
      </c>
      <c r="K474" s="136"/>
      <c r="L474" s="32"/>
      <c r="M474" s="137" t="s">
        <v>1</v>
      </c>
      <c r="N474" s="138" t="s">
        <v>40</v>
      </c>
      <c r="P474" s="139">
        <f t="shared" si="1"/>
        <v>0</v>
      </c>
      <c r="Q474" s="139">
        <v>0</v>
      </c>
      <c r="R474" s="139">
        <f t="shared" si="2"/>
        <v>0</v>
      </c>
      <c r="S474" s="139">
        <v>0</v>
      </c>
      <c r="T474" s="140">
        <f t="shared" si="3"/>
        <v>0</v>
      </c>
      <c r="AR474" s="141" t="s">
        <v>222</v>
      </c>
      <c r="AT474" s="141" t="s">
        <v>131</v>
      </c>
      <c r="AU474" s="141" t="s">
        <v>84</v>
      </c>
      <c r="AY474" s="17" t="s">
        <v>129</v>
      </c>
      <c r="BE474" s="142">
        <f t="shared" si="4"/>
        <v>0</v>
      </c>
      <c r="BF474" s="142">
        <f t="shared" si="5"/>
        <v>0</v>
      </c>
      <c r="BG474" s="142">
        <f t="shared" si="6"/>
        <v>0</v>
      </c>
      <c r="BH474" s="142">
        <f t="shared" si="7"/>
        <v>0</v>
      </c>
      <c r="BI474" s="142">
        <f t="shared" si="8"/>
        <v>0</v>
      </c>
      <c r="BJ474" s="17" t="s">
        <v>80</v>
      </c>
      <c r="BK474" s="142">
        <f t="shared" si="9"/>
        <v>0</v>
      </c>
      <c r="BL474" s="17" t="s">
        <v>222</v>
      </c>
      <c r="BM474" s="141" t="s">
        <v>723</v>
      </c>
    </row>
    <row r="475" spans="2:65" s="1" customFormat="1" ht="24.15" customHeight="1">
      <c r="B475" s="32"/>
      <c r="C475" s="129" t="s">
        <v>724</v>
      </c>
      <c r="D475" s="129" t="s">
        <v>131</v>
      </c>
      <c r="E475" s="130" t="s">
        <v>725</v>
      </c>
      <c r="F475" s="131" t="s">
        <v>726</v>
      </c>
      <c r="G475" s="132" t="s">
        <v>472</v>
      </c>
      <c r="H475" s="133">
        <v>20</v>
      </c>
      <c r="I475" s="134"/>
      <c r="J475" s="135">
        <f t="shared" si="0"/>
        <v>0</v>
      </c>
      <c r="K475" s="136"/>
      <c r="L475" s="32"/>
      <c r="M475" s="137" t="s">
        <v>1</v>
      </c>
      <c r="N475" s="138" t="s">
        <v>40</v>
      </c>
      <c r="P475" s="139">
        <f t="shared" si="1"/>
        <v>0</v>
      </c>
      <c r="Q475" s="139">
        <v>0</v>
      </c>
      <c r="R475" s="139">
        <f t="shared" si="2"/>
        <v>0</v>
      </c>
      <c r="S475" s="139">
        <v>0</v>
      </c>
      <c r="T475" s="140">
        <f t="shared" si="3"/>
        <v>0</v>
      </c>
      <c r="AR475" s="141" t="s">
        <v>222</v>
      </c>
      <c r="AT475" s="141" t="s">
        <v>131</v>
      </c>
      <c r="AU475" s="141" t="s">
        <v>84</v>
      </c>
      <c r="AY475" s="17" t="s">
        <v>129</v>
      </c>
      <c r="BE475" s="142">
        <f t="shared" si="4"/>
        <v>0</v>
      </c>
      <c r="BF475" s="142">
        <f t="shared" si="5"/>
        <v>0</v>
      </c>
      <c r="BG475" s="142">
        <f t="shared" si="6"/>
        <v>0</v>
      </c>
      <c r="BH475" s="142">
        <f t="shared" si="7"/>
        <v>0</v>
      </c>
      <c r="BI475" s="142">
        <f t="shared" si="8"/>
        <v>0</v>
      </c>
      <c r="BJ475" s="17" t="s">
        <v>80</v>
      </c>
      <c r="BK475" s="142">
        <f t="shared" si="9"/>
        <v>0</v>
      </c>
      <c r="BL475" s="17" t="s">
        <v>222</v>
      </c>
      <c r="BM475" s="141" t="s">
        <v>727</v>
      </c>
    </row>
    <row r="476" spans="2:65" s="1" customFormat="1" ht="24.15" customHeight="1">
      <c r="B476" s="32"/>
      <c r="C476" s="129" t="s">
        <v>728</v>
      </c>
      <c r="D476" s="129" t="s">
        <v>131</v>
      </c>
      <c r="E476" s="130" t="s">
        <v>729</v>
      </c>
      <c r="F476" s="131" t="s">
        <v>730</v>
      </c>
      <c r="G476" s="132" t="s">
        <v>321</v>
      </c>
      <c r="H476" s="133">
        <v>69.5</v>
      </c>
      <c r="I476" s="134"/>
      <c r="J476" s="135">
        <f t="shared" si="0"/>
        <v>0</v>
      </c>
      <c r="K476" s="136"/>
      <c r="L476" s="32"/>
      <c r="M476" s="137" t="s">
        <v>1</v>
      </c>
      <c r="N476" s="138" t="s">
        <v>40</v>
      </c>
      <c r="P476" s="139">
        <f t="shared" si="1"/>
        <v>0</v>
      </c>
      <c r="Q476" s="139">
        <v>0</v>
      </c>
      <c r="R476" s="139">
        <f t="shared" si="2"/>
        <v>0</v>
      </c>
      <c r="S476" s="139">
        <v>0</v>
      </c>
      <c r="T476" s="140">
        <f t="shared" si="3"/>
        <v>0</v>
      </c>
      <c r="AR476" s="141" t="s">
        <v>222</v>
      </c>
      <c r="AT476" s="141" t="s">
        <v>131</v>
      </c>
      <c r="AU476" s="141" t="s">
        <v>84</v>
      </c>
      <c r="AY476" s="17" t="s">
        <v>129</v>
      </c>
      <c r="BE476" s="142">
        <f t="shared" si="4"/>
        <v>0</v>
      </c>
      <c r="BF476" s="142">
        <f t="shared" si="5"/>
        <v>0</v>
      </c>
      <c r="BG476" s="142">
        <f t="shared" si="6"/>
        <v>0</v>
      </c>
      <c r="BH476" s="142">
        <f t="shared" si="7"/>
        <v>0</v>
      </c>
      <c r="BI476" s="142">
        <f t="shared" si="8"/>
        <v>0</v>
      </c>
      <c r="BJ476" s="17" t="s">
        <v>80</v>
      </c>
      <c r="BK476" s="142">
        <f t="shared" si="9"/>
        <v>0</v>
      </c>
      <c r="BL476" s="17" t="s">
        <v>222</v>
      </c>
      <c r="BM476" s="141" t="s">
        <v>731</v>
      </c>
    </row>
    <row r="477" spans="2:65" s="1" customFormat="1" ht="24.15" customHeight="1">
      <c r="B477" s="32"/>
      <c r="C477" s="129" t="s">
        <v>732</v>
      </c>
      <c r="D477" s="129" t="s">
        <v>131</v>
      </c>
      <c r="E477" s="130" t="s">
        <v>733</v>
      </c>
      <c r="F477" s="131" t="s">
        <v>734</v>
      </c>
      <c r="G477" s="132" t="s">
        <v>321</v>
      </c>
      <c r="H477" s="133">
        <v>23.8</v>
      </c>
      <c r="I477" s="134"/>
      <c r="J477" s="135">
        <f t="shared" si="0"/>
        <v>0</v>
      </c>
      <c r="K477" s="136"/>
      <c r="L477" s="32"/>
      <c r="M477" s="137" t="s">
        <v>1</v>
      </c>
      <c r="N477" s="138" t="s">
        <v>40</v>
      </c>
      <c r="P477" s="139">
        <f t="shared" si="1"/>
        <v>0</v>
      </c>
      <c r="Q477" s="139">
        <v>0</v>
      </c>
      <c r="R477" s="139">
        <f t="shared" si="2"/>
        <v>0</v>
      </c>
      <c r="S477" s="139">
        <v>0</v>
      </c>
      <c r="T477" s="140">
        <f t="shared" si="3"/>
        <v>0</v>
      </c>
      <c r="AR477" s="141" t="s">
        <v>222</v>
      </c>
      <c r="AT477" s="141" t="s">
        <v>131</v>
      </c>
      <c r="AU477" s="141" t="s">
        <v>84</v>
      </c>
      <c r="AY477" s="17" t="s">
        <v>129</v>
      </c>
      <c r="BE477" s="142">
        <f t="shared" si="4"/>
        <v>0</v>
      </c>
      <c r="BF477" s="142">
        <f t="shared" si="5"/>
        <v>0</v>
      </c>
      <c r="BG477" s="142">
        <f t="shared" si="6"/>
        <v>0</v>
      </c>
      <c r="BH477" s="142">
        <f t="shared" si="7"/>
        <v>0</v>
      </c>
      <c r="BI477" s="142">
        <f t="shared" si="8"/>
        <v>0</v>
      </c>
      <c r="BJ477" s="17" t="s">
        <v>80</v>
      </c>
      <c r="BK477" s="142">
        <f t="shared" si="9"/>
        <v>0</v>
      </c>
      <c r="BL477" s="17" t="s">
        <v>222</v>
      </c>
      <c r="BM477" s="141" t="s">
        <v>735</v>
      </c>
    </row>
    <row r="478" spans="2:65" s="1" customFormat="1" ht="24.15" customHeight="1">
      <c r="B478" s="32"/>
      <c r="C478" s="129" t="s">
        <v>736</v>
      </c>
      <c r="D478" s="129" t="s">
        <v>131</v>
      </c>
      <c r="E478" s="130" t="s">
        <v>737</v>
      </c>
      <c r="F478" s="131" t="s">
        <v>738</v>
      </c>
      <c r="G478" s="132" t="s">
        <v>739</v>
      </c>
      <c r="H478" s="182"/>
      <c r="I478" s="134"/>
      <c r="J478" s="135">
        <f t="shared" si="0"/>
        <v>0</v>
      </c>
      <c r="K478" s="136"/>
      <c r="L478" s="32"/>
      <c r="M478" s="137" t="s">
        <v>1</v>
      </c>
      <c r="N478" s="138" t="s">
        <v>40</v>
      </c>
      <c r="P478" s="139">
        <f t="shared" si="1"/>
        <v>0</v>
      </c>
      <c r="Q478" s="139">
        <v>0</v>
      </c>
      <c r="R478" s="139">
        <f t="shared" si="2"/>
        <v>0</v>
      </c>
      <c r="S478" s="139">
        <v>0</v>
      </c>
      <c r="T478" s="140">
        <f t="shared" si="3"/>
        <v>0</v>
      </c>
      <c r="AR478" s="141" t="s">
        <v>222</v>
      </c>
      <c r="AT478" s="141" t="s">
        <v>131</v>
      </c>
      <c r="AU478" s="141" t="s">
        <v>84</v>
      </c>
      <c r="AY478" s="17" t="s">
        <v>129</v>
      </c>
      <c r="BE478" s="142">
        <f t="shared" si="4"/>
        <v>0</v>
      </c>
      <c r="BF478" s="142">
        <f t="shared" si="5"/>
        <v>0</v>
      </c>
      <c r="BG478" s="142">
        <f t="shared" si="6"/>
        <v>0</v>
      </c>
      <c r="BH478" s="142">
        <f t="shared" si="7"/>
        <v>0</v>
      </c>
      <c r="BI478" s="142">
        <f t="shared" si="8"/>
        <v>0</v>
      </c>
      <c r="BJ478" s="17" t="s">
        <v>80</v>
      </c>
      <c r="BK478" s="142">
        <f t="shared" si="9"/>
        <v>0</v>
      </c>
      <c r="BL478" s="17" t="s">
        <v>222</v>
      </c>
      <c r="BM478" s="141" t="s">
        <v>740</v>
      </c>
    </row>
    <row r="479" spans="2:65" s="11" customFormat="1" ht="22.8" customHeight="1">
      <c r="B479" s="117"/>
      <c r="D479" s="118" t="s">
        <v>74</v>
      </c>
      <c r="E479" s="127" t="s">
        <v>741</v>
      </c>
      <c r="F479" s="127" t="s">
        <v>742</v>
      </c>
      <c r="I479" s="120"/>
      <c r="J479" s="128">
        <f>BK479</f>
        <v>0</v>
      </c>
      <c r="L479" s="117"/>
      <c r="M479" s="122"/>
      <c r="P479" s="123">
        <f>SUM(P480:P516)</f>
        <v>0</v>
      </c>
      <c r="R479" s="123">
        <f>SUM(R480:R516)</f>
        <v>3.0498294999999995</v>
      </c>
      <c r="T479" s="124">
        <f>SUM(T480:T516)</f>
        <v>0</v>
      </c>
      <c r="AR479" s="118" t="s">
        <v>84</v>
      </c>
      <c r="AT479" s="125" t="s">
        <v>74</v>
      </c>
      <c r="AU479" s="125" t="s">
        <v>80</v>
      </c>
      <c r="AY479" s="118" t="s">
        <v>129</v>
      </c>
      <c r="BK479" s="126">
        <f>SUM(BK480:BK516)</f>
        <v>0</v>
      </c>
    </row>
    <row r="480" spans="2:65" s="1" customFormat="1" ht="21.75" customHeight="1">
      <c r="B480" s="32"/>
      <c r="C480" s="129" t="s">
        <v>743</v>
      </c>
      <c r="D480" s="129" t="s">
        <v>131</v>
      </c>
      <c r="E480" s="130" t="s">
        <v>744</v>
      </c>
      <c r="F480" s="131" t="s">
        <v>745</v>
      </c>
      <c r="G480" s="132" t="s">
        <v>134</v>
      </c>
      <c r="H480" s="133">
        <v>33.32</v>
      </c>
      <c r="I480" s="134"/>
      <c r="J480" s="135">
        <f>ROUND(I480*H480,2)</f>
        <v>0</v>
      </c>
      <c r="K480" s="136"/>
      <c r="L480" s="32"/>
      <c r="M480" s="137" t="s">
        <v>1</v>
      </c>
      <c r="N480" s="138" t="s">
        <v>40</v>
      </c>
      <c r="P480" s="139">
        <f>O480*H480</f>
        <v>0</v>
      </c>
      <c r="Q480" s="139">
        <v>4.5500000000000002E-3</v>
      </c>
      <c r="R480" s="139">
        <f>Q480*H480</f>
        <v>0.15160600000000002</v>
      </c>
      <c r="S480" s="139">
        <v>0</v>
      </c>
      <c r="T480" s="140">
        <f>S480*H480</f>
        <v>0</v>
      </c>
      <c r="AR480" s="141" t="s">
        <v>222</v>
      </c>
      <c r="AT480" s="141" t="s">
        <v>131</v>
      </c>
      <c r="AU480" s="141" t="s">
        <v>84</v>
      </c>
      <c r="AY480" s="17" t="s">
        <v>129</v>
      </c>
      <c r="BE480" s="142">
        <f>IF(N480="základní",J480,0)</f>
        <v>0</v>
      </c>
      <c r="BF480" s="142">
        <f>IF(N480="snížená",J480,0)</f>
        <v>0</v>
      </c>
      <c r="BG480" s="142">
        <f>IF(N480="zákl. přenesená",J480,0)</f>
        <v>0</v>
      </c>
      <c r="BH480" s="142">
        <f>IF(N480="sníž. přenesená",J480,0)</f>
        <v>0</v>
      </c>
      <c r="BI480" s="142">
        <f>IF(N480="nulová",J480,0)</f>
        <v>0</v>
      </c>
      <c r="BJ480" s="17" t="s">
        <v>80</v>
      </c>
      <c r="BK480" s="142">
        <f>ROUND(I480*H480,2)</f>
        <v>0</v>
      </c>
      <c r="BL480" s="17" t="s">
        <v>222</v>
      </c>
      <c r="BM480" s="141" t="s">
        <v>746</v>
      </c>
    </row>
    <row r="481" spans="2:65" s="12" customFormat="1" ht="10.199999999999999">
      <c r="B481" s="143"/>
      <c r="D481" s="144" t="s">
        <v>137</v>
      </c>
      <c r="E481" s="145" t="s">
        <v>1</v>
      </c>
      <c r="F481" s="146" t="s">
        <v>612</v>
      </c>
      <c r="H481" s="145" t="s">
        <v>1</v>
      </c>
      <c r="I481" s="147"/>
      <c r="L481" s="143"/>
      <c r="M481" s="148"/>
      <c r="T481" s="149"/>
      <c r="AT481" s="145" t="s">
        <v>137</v>
      </c>
      <c r="AU481" s="145" t="s">
        <v>84</v>
      </c>
      <c r="AV481" s="12" t="s">
        <v>80</v>
      </c>
      <c r="AW481" s="12" t="s">
        <v>32</v>
      </c>
      <c r="AX481" s="12" t="s">
        <v>75</v>
      </c>
      <c r="AY481" s="145" t="s">
        <v>129</v>
      </c>
    </row>
    <row r="482" spans="2:65" s="13" customFormat="1" ht="10.199999999999999">
      <c r="B482" s="150"/>
      <c r="D482" s="144" t="s">
        <v>137</v>
      </c>
      <c r="E482" s="151" t="s">
        <v>1</v>
      </c>
      <c r="F482" s="152" t="s">
        <v>613</v>
      </c>
      <c r="H482" s="153">
        <v>26.04</v>
      </c>
      <c r="I482" s="154"/>
      <c r="L482" s="150"/>
      <c r="M482" s="155"/>
      <c r="T482" s="156"/>
      <c r="AT482" s="151" t="s">
        <v>137</v>
      </c>
      <c r="AU482" s="151" t="s">
        <v>84</v>
      </c>
      <c r="AV482" s="13" t="s">
        <v>84</v>
      </c>
      <c r="AW482" s="13" t="s">
        <v>32</v>
      </c>
      <c r="AX482" s="13" t="s">
        <v>75</v>
      </c>
      <c r="AY482" s="151" t="s">
        <v>129</v>
      </c>
    </row>
    <row r="483" spans="2:65" s="12" customFormat="1" ht="10.199999999999999">
      <c r="B483" s="143"/>
      <c r="D483" s="144" t="s">
        <v>137</v>
      </c>
      <c r="E483" s="145" t="s">
        <v>1</v>
      </c>
      <c r="F483" s="146" t="s">
        <v>614</v>
      </c>
      <c r="H483" s="145" t="s">
        <v>1</v>
      </c>
      <c r="I483" s="147"/>
      <c r="L483" s="143"/>
      <c r="M483" s="148"/>
      <c r="T483" s="149"/>
      <c r="AT483" s="145" t="s">
        <v>137</v>
      </c>
      <c r="AU483" s="145" t="s">
        <v>84</v>
      </c>
      <c r="AV483" s="12" t="s">
        <v>80</v>
      </c>
      <c r="AW483" s="12" t="s">
        <v>32</v>
      </c>
      <c r="AX483" s="12" t="s">
        <v>75</v>
      </c>
      <c r="AY483" s="145" t="s">
        <v>129</v>
      </c>
    </row>
    <row r="484" spans="2:65" s="13" customFormat="1" ht="10.199999999999999">
      <c r="B484" s="150"/>
      <c r="D484" s="144" t="s">
        <v>137</v>
      </c>
      <c r="E484" s="151" t="s">
        <v>1</v>
      </c>
      <c r="F484" s="152" t="s">
        <v>615</v>
      </c>
      <c r="H484" s="153">
        <v>7.28</v>
      </c>
      <c r="I484" s="154"/>
      <c r="L484" s="150"/>
      <c r="M484" s="155"/>
      <c r="T484" s="156"/>
      <c r="AT484" s="151" t="s">
        <v>137</v>
      </c>
      <c r="AU484" s="151" t="s">
        <v>84</v>
      </c>
      <c r="AV484" s="13" t="s">
        <v>84</v>
      </c>
      <c r="AW484" s="13" t="s">
        <v>32</v>
      </c>
      <c r="AX484" s="13" t="s">
        <v>75</v>
      </c>
      <c r="AY484" s="151" t="s">
        <v>129</v>
      </c>
    </row>
    <row r="485" spans="2:65" s="14" customFormat="1" ht="10.199999999999999">
      <c r="B485" s="157"/>
      <c r="D485" s="144" t="s">
        <v>137</v>
      </c>
      <c r="E485" s="158" t="s">
        <v>1</v>
      </c>
      <c r="F485" s="159" t="s">
        <v>149</v>
      </c>
      <c r="H485" s="160">
        <v>33.32</v>
      </c>
      <c r="I485" s="161"/>
      <c r="L485" s="157"/>
      <c r="M485" s="162"/>
      <c r="T485" s="163"/>
      <c r="AT485" s="158" t="s">
        <v>137</v>
      </c>
      <c r="AU485" s="158" t="s">
        <v>84</v>
      </c>
      <c r="AV485" s="14" t="s">
        <v>135</v>
      </c>
      <c r="AW485" s="14" t="s">
        <v>32</v>
      </c>
      <c r="AX485" s="14" t="s">
        <v>80</v>
      </c>
      <c r="AY485" s="158" t="s">
        <v>129</v>
      </c>
    </row>
    <row r="486" spans="2:65" s="1" customFormat="1" ht="24.15" customHeight="1">
      <c r="B486" s="32"/>
      <c r="C486" s="129" t="s">
        <v>747</v>
      </c>
      <c r="D486" s="129" t="s">
        <v>131</v>
      </c>
      <c r="E486" s="130" t="s">
        <v>748</v>
      </c>
      <c r="F486" s="131" t="s">
        <v>749</v>
      </c>
      <c r="G486" s="132" t="s">
        <v>321</v>
      </c>
      <c r="H486" s="133">
        <v>32</v>
      </c>
      <c r="I486" s="134"/>
      <c r="J486" s="135">
        <f>ROUND(I486*H486,2)</f>
        <v>0</v>
      </c>
      <c r="K486" s="136"/>
      <c r="L486" s="32"/>
      <c r="M486" s="137" t="s">
        <v>1</v>
      </c>
      <c r="N486" s="138" t="s">
        <v>40</v>
      </c>
      <c r="P486" s="139">
        <f>O486*H486</f>
        <v>0</v>
      </c>
      <c r="Q486" s="139">
        <v>3.4000000000000002E-4</v>
      </c>
      <c r="R486" s="139">
        <f>Q486*H486</f>
        <v>1.0880000000000001E-2</v>
      </c>
      <c r="S486" s="139">
        <v>0</v>
      </c>
      <c r="T486" s="140">
        <f>S486*H486</f>
        <v>0</v>
      </c>
      <c r="AR486" s="141" t="s">
        <v>222</v>
      </c>
      <c r="AT486" s="141" t="s">
        <v>131</v>
      </c>
      <c r="AU486" s="141" t="s">
        <v>84</v>
      </c>
      <c r="AY486" s="17" t="s">
        <v>129</v>
      </c>
      <c r="BE486" s="142">
        <f>IF(N486="základní",J486,0)</f>
        <v>0</v>
      </c>
      <c r="BF486" s="142">
        <f>IF(N486="snížená",J486,0)</f>
        <v>0</v>
      </c>
      <c r="BG486" s="142">
        <f>IF(N486="zákl. přenesená",J486,0)</f>
        <v>0</v>
      </c>
      <c r="BH486" s="142">
        <f>IF(N486="sníž. přenesená",J486,0)</f>
        <v>0</v>
      </c>
      <c r="BI486" s="142">
        <f>IF(N486="nulová",J486,0)</f>
        <v>0</v>
      </c>
      <c r="BJ486" s="17" t="s">
        <v>80</v>
      </c>
      <c r="BK486" s="142">
        <f>ROUND(I486*H486,2)</f>
        <v>0</v>
      </c>
      <c r="BL486" s="17" t="s">
        <v>222</v>
      </c>
      <c r="BM486" s="141" t="s">
        <v>750</v>
      </c>
    </row>
    <row r="487" spans="2:65" s="12" customFormat="1" ht="10.199999999999999">
      <c r="B487" s="143"/>
      <c r="D487" s="144" t="s">
        <v>137</v>
      </c>
      <c r="E487" s="145" t="s">
        <v>1</v>
      </c>
      <c r="F487" s="146" t="s">
        <v>751</v>
      </c>
      <c r="H487" s="145" t="s">
        <v>1</v>
      </c>
      <c r="I487" s="147"/>
      <c r="L487" s="143"/>
      <c r="M487" s="148"/>
      <c r="T487" s="149"/>
      <c r="AT487" s="145" t="s">
        <v>137</v>
      </c>
      <c r="AU487" s="145" t="s">
        <v>84</v>
      </c>
      <c r="AV487" s="12" t="s">
        <v>80</v>
      </c>
      <c r="AW487" s="12" t="s">
        <v>32</v>
      </c>
      <c r="AX487" s="12" t="s">
        <v>75</v>
      </c>
      <c r="AY487" s="145" t="s">
        <v>129</v>
      </c>
    </row>
    <row r="488" spans="2:65" s="13" customFormat="1" ht="10.199999999999999">
      <c r="B488" s="150"/>
      <c r="D488" s="144" t="s">
        <v>137</v>
      </c>
      <c r="E488" s="151" t="s">
        <v>1</v>
      </c>
      <c r="F488" s="152" t="s">
        <v>324</v>
      </c>
      <c r="H488" s="153">
        <v>16</v>
      </c>
      <c r="I488" s="154"/>
      <c r="L488" s="150"/>
      <c r="M488" s="155"/>
      <c r="T488" s="156"/>
      <c r="AT488" s="151" t="s">
        <v>137</v>
      </c>
      <c r="AU488" s="151" t="s">
        <v>84</v>
      </c>
      <c r="AV488" s="13" t="s">
        <v>84</v>
      </c>
      <c r="AW488" s="13" t="s">
        <v>32</v>
      </c>
      <c r="AX488" s="13" t="s">
        <v>75</v>
      </c>
      <c r="AY488" s="151" t="s">
        <v>129</v>
      </c>
    </row>
    <row r="489" spans="2:65" s="12" customFormat="1" ht="10.199999999999999">
      <c r="B489" s="143"/>
      <c r="D489" s="144" t="s">
        <v>137</v>
      </c>
      <c r="E489" s="145" t="s">
        <v>1</v>
      </c>
      <c r="F489" s="146" t="s">
        <v>752</v>
      </c>
      <c r="H489" s="145" t="s">
        <v>1</v>
      </c>
      <c r="I489" s="147"/>
      <c r="L489" s="143"/>
      <c r="M489" s="148"/>
      <c r="T489" s="149"/>
      <c r="AT489" s="145" t="s">
        <v>137</v>
      </c>
      <c r="AU489" s="145" t="s">
        <v>84</v>
      </c>
      <c r="AV489" s="12" t="s">
        <v>80</v>
      </c>
      <c r="AW489" s="12" t="s">
        <v>32</v>
      </c>
      <c r="AX489" s="12" t="s">
        <v>75</v>
      </c>
      <c r="AY489" s="145" t="s">
        <v>129</v>
      </c>
    </row>
    <row r="490" spans="2:65" s="13" customFormat="1" ht="10.199999999999999">
      <c r="B490" s="150"/>
      <c r="D490" s="144" t="s">
        <v>137</v>
      </c>
      <c r="E490" s="151" t="s">
        <v>1</v>
      </c>
      <c r="F490" s="152" t="s">
        <v>324</v>
      </c>
      <c r="H490" s="153">
        <v>16</v>
      </c>
      <c r="I490" s="154"/>
      <c r="L490" s="150"/>
      <c r="M490" s="155"/>
      <c r="T490" s="156"/>
      <c r="AT490" s="151" t="s">
        <v>137</v>
      </c>
      <c r="AU490" s="151" t="s">
        <v>84</v>
      </c>
      <c r="AV490" s="13" t="s">
        <v>84</v>
      </c>
      <c r="AW490" s="13" t="s">
        <v>32</v>
      </c>
      <c r="AX490" s="13" t="s">
        <v>75</v>
      </c>
      <c r="AY490" s="151" t="s">
        <v>129</v>
      </c>
    </row>
    <row r="491" spans="2:65" s="14" customFormat="1" ht="10.199999999999999">
      <c r="B491" s="157"/>
      <c r="D491" s="144" t="s">
        <v>137</v>
      </c>
      <c r="E491" s="158" t="s">
        <v>1</v>
      </c>
      <c r="F491" s="159" t="s">
        <v>149</v>
      </c>
      <c r="H491" s="160">
        <v>32</v>
      </c>
      <c r="I491" s="161"/>
      <c r="L491" s="157"/>
      <c r="M491" s="162"/>
      <c r="T491" s="163"/>
      <c r="AT491" s="158" t="s">
        <v>137</v>
      </c>
      <c r="AU491" s="158" t="s">
        <v>84</v>
      </c>
      <c r="AV491" s="14" t="s">
        <v>135</v>
      </c>
      <c r="AW491" s="14" t="s">
        <v>32</v>
      </c>
      <c r="AX491" s="14" t="s">
        <v>80</v>
      </c>
      <c r="AY491" s="158" t="s">
        <v>129</v>
      </c>
    </row>
    <row r="492" spans="2:65" s="1" customFormat="1" ht="16.5" customHeight="1">
      <c r="B492" s="32"/>
      <c r="C492" s="164" t="s">
        <v>753</v>
      </c>
      <c r="D492" s="164" t="s">
        <v>185</v>
      </c>
      <c r="E492" s="165" t="s">
        <v>754</v>
      </c>
      <c r="F492" s="166" t="s">
        <v>755</v>
      </c>
      <c r="G492" s="167" t="s">
        <v>321</v>
      </c>
      <c r="H492" s="168">
        <v>35.200000000000003</v>
      </c>
      <c r="I492" s="169"/>
      <c r="J492" s="170">
        <f>ROUND(I492*H492,2)</f>
        <v>0</v>
      </c>
      <c r="K492" s="171"/>
      <c r="L492" s="172"/>
      <c r="M492" s="173" t="s">
        <v>1</v>
      </c>
      <c r="N492" s="174" t="s">
        <v>40</v>
      </c>
      <c r="P492" s="139">
        <f>O492*H492</f>
        <v>0</v>
      </c>
      <c r="Q492" s="139">
        <v>3.6000000000000002E-4</v>
      </c>
      <c r="R492" s="139">
        <f>Q492*H492</f>
        <v>1.2672000000000001E-2</v>
      </c>
      <c r="S492" s="139">
        <v>0</v>
      </c>
      <c r="T492" s="140">
        <f>S492*H492</f>
        <v>0</v>
      </c>
      <c r="AR492" s="141" t="s">
        <v>325</v>
      </c>
      <c r="AT492" s="141" t="s">
        <v>185</v>
      </c>
      <c r="AU492" s="141" t="s">
        <v>84</v>
      </c>
      <c r="AY492" s="17" t="s">
        <v>129</v>
      </c>
      <c r="BE492" s="142">
        <f>IF(N492="základní",J492,0)</f>
        <v>0</v>
      </c>
      <c r="BF492" s="142">
        <f>IF(N492="snížená",J492,0)</f>
        <v>0</v>
      </c>
      <c r="BG492" s="142">
        <f>IF(N492="zákl. přenesená",J492,0)</f>
        <v>0</v>
      </c>
      <c r="BH492" s="142">
        <f>IF(N492="sníž. přenesená",J492,0)</f>
        <v>0</v>
      </c>
      <c r="BI492" s="142">
        <f>IF(N492="nulová",J492,0)</f>
        <v>0</v>
      </c>
      <c r="BJ492" s="17" t="s">
        <v>80</v>
      </c>
      <c r="BK492" s="142">
        <f>ROUND(I492*H492,2)</f>
        <v>0</v>
      </c>
      <c r="BL492" s="17" t="s">
        <v>222</v>
      </c>
      <c r="BM492" s="141" t="s">
        <v>756</v>
      </c>
    </row>
    <row r="493" spans="2:65" s="13" customFormat="1" ht="10.199999999999999">
      <c r="B493" s="150"/>
      <c r="D493" s="144" t="s">
        <v>137</v>
      </c>
      <c r="F493" s="152" t="s">
        <v>757</v>
      </c>
      <c r="H493" s="153">
        <v>35.200000000000003</v>
      </c>
      <c r="I493" s="154"/>
      <c r="L493" s="150"/>
      <c r="M493" s="155"/>
      <c r="T493" s="156"/>
      <c r="AT493" s="151" t="s">
        <v>137</v>
      </c>
      <c r="AU493" s="151" t="s">
        <v>84</v>
      </c>
      <c r="AV493" s="13" t="s">
        <v>84</v>
      </c>
      <c r="AW493" s="13" t="s">
        <v>4</v>
      </c>
      <c r="AX493" s="13" t="s">
        <v>80</v>
      </c>
      <c r="AY493" s="151" t="s">
        <v>129</v>
      </c>
    </row>
    <row r="494" spans="2:65" s="1" customFormat="1" ht="49.05" customHeight="1">
      <c r="B494" s="32"/>
      <c r="C494" s="129" t="s">
        <v>758</v>
      </c>
      <c r="D494" s="129" t="s">
        <v>131</v>
      </c>
      <c r="E494" s="130" t="s">
        <v>759</v>
      </c>
      <c r="F494" s="131" t="s">
        <v>760</v>
      </c>
      <c r="G494" s="132" t="s">
        <v>321</v>
      </c>
      <c r="H494" s="133">
        <v>16</v>
      </c>
      <c r="I494" s="134"/>
      <c r="J494" s="135">
        <f>ROUND(I494*H494,2)</f>
        <v>0</v>
      </c>
      <c r="K494" s="136"/>
      <c r="L494" s="32"/>
      <c r="M494" s="137" t="s">
        <v>1</v>
      </c>
      <c r="N494" s="138" t="s">
        <v>40</v>
      </c>
      <c r="P494" s="139">
        <f>O494*H494</f>
        <v>0</v>
      </c>
      <c r="Q494" s="139">
        <v>1.7700000000000001E-3</v>
      </c>
      <c r="R494" s="139">
        <f>Q494*H494</f>
        <v>2.8320000000000001E-2</v>
      </c>
      <c r="S494" s="139">
        <v>0</v>
      </c>
      <c r="T494" s="140">
        <f>S494*H494</f>
        <v>0</v>
      </c>
      <c r="AR494" s="141" t="s">
        <v>222</v>
      </c>
      <c r="AT494" s="141" t="s">
        <v>131</v>
      </c>
      <c r="AU494" s="141" t="s">
        <v>84</v>
      </c>
      <c r="AY494" s="17" t="s">
        <v>129</v>
      </c>
      <c r="BE494" s="142">
        <f>IF(N494="základní",J494,0)</f>
        <v>0</v>
      </c>
      <c r="BF494" s="142">
        <f>IF(N494="snížená",J494,0)</f>
        <v>0</v>
      </c>
      <c r="BG494" s="142">
        <f>IF(N494="zákl. přenesená",J494,0)</f>
        <v>0</v>
      </c>
      <c r="BH494" s="142">
        <f>IF(N494="sníž. přenesená",J494,0)</f>
        <v>0</v>
      </c>
      <c r="BI494" s="142">
        <f>IF(N494="nulová",J494,0)</f>
        <v>0</v>
      </c>
      <c r="BJ494" s="17" t="s">
        <v>80</v>
      </c>
      <c r="BK494" s="142">
        <f>ROUND(I494*H494,2)</f>
        <v>0</v>
      </c>
      <c r="BL494" s="17" t="s">
        <v>222</v>
      </c>
      <c r="BM494" s="141" t="s">
        <v>761</v>
      </c>
    </row>
    <row r="495" spans="2:65" s="13" customFormat="1" ht="10.199999999999999">
      <c r="B495" s="150"/>
      <c r="D495" s="144" t="s">
        <v>137</v>
      </c>
      <c r="E495" s="151" t="s">
        <v>1</v>
      </c>
      <c r="F495" s="152" t="s">
        <v>324</v>
      </c>
      <c r="H495" s="153">
        <v>16</v>
      </c>
      <c r="I495" s="154"/>
      <c r="L495" s="150"/>
      <c r="M495" s="155"/>
      <c r="T495" s="156"/>
      <c r="AT495" s="151" t="s">
        <v>137</v>
      </c>
      <c r="AU495" s="151" t="s">
        <v>84</v>
      </c>
      <c r="AV495" s="13" t="s">
        <v>84</v>
      </c>
      <c r="AW495" s="13" t="s">
        <v>32</v>
      </c>
      <c r="AX495" s="13" t="s">
        <v>75</v>
      </c>
      <c r="AY495" s="151" t="s">
        <v>129</v>
      </c>
    </row>
    <row r="496" spans="2:65" s="14" customFormat="1" ht="10.199999999999999">
      <c r="B496" s="157"/>
      <c r="D496" s="144" t="s">
        <v>137</v>
      </c>
      <c r="E496" s="158" t="s">
        <v>1</v>
      </c>
      <c r="F496" s="159" t="s">
        <v>149</v>
      </c>
      <c r="H496" s="160">
        <v>16</v>
      </c>
      <c r="I496" s="161"/>
      <c r="L496" s="157"/>
      <c r="M496" s="162"/>
      <c r="T496" s="163"/>
      <c r="AT496" s="158" t="s">
        <v>137</v>
      </c>
      <c r="AU496" s="158" t="s">
        <v>84</v>
      </c>
      <c r="AV496" s="14" t="s">
        <v>135</v>
      </c>
      <c r="AW496" s="14" t="s">
        <v>32</v>
      </c>
      <c r="AX496" s="14" t="s">
        <v>80</v>
      </c>
      <c r="AY496" s="158" t="s">
        <v>129</v>
      </c>
    </row>
    <row r="497" spans="2:65" s="1" customFormat="1" ht="49.05" customHeight="1">
      <c r="B497" s="32"/>
      <c r="C497" s="129" t="s">
        <v>762</v>
      </c>
      <c r="D497" s="129" t="s">
        <v>131</v>
      </c>
      <c r="E497" s="130" t="s">
        <v>763</v>
      </c>
      <c r="F497" s="131" t="s">
        <v>764</v>
      </c>
      <c r="G497" s="132" t="s">
        <v>321</v>
      </c>
      <c r="H497" s="133">
        <v>16</v>
      </c>
      <c r="I497" s="134"/>
      <c r="J497" s="135">
        <f>ROUND(I497*H497,2)</f>
        <v>0</v>
      </c>
      <c r="K497" s="136"/>
      <c r="L497" s="32"/>
      <c r="M497" s="137" t="s">
        <v>1</v>
      </c>
      <c r="N497" s="138" t="s">
        <v>40</v>
      </c>
      <c r="P497" s="139">
        <f>O497*H497</f>
        <v>0</v>
      </c>
      <c r="Q497" s="139">
        <v>1.0200000000000001E-3</v>
      </c>
      <c r="R497" s="139">
        <f>Q497*H497</f>
        <v>1.6320000000000001E-2</v>
      </c>
      <c r="S497" s="139">
        <v>0</v>
      </c>
      <c r="T497" s="140">
        <f>S497*H497</f>
        <v>0</v>
      </c>
      <c r="AR497" s="141" t="s">
        <v>222</v>
      </c>
      <c r="AT497" s="141" t="s">
        <v>131</v>
      </c>
      <c r="AU497" s="141" t="s">
        <v>84</v>
      </c>
      <c r="AY497" s="17" t="s">
        <v>129</v>
      </c>
      <c r="BE497" s="142">
        <f>IF(N497="základní",J497,0)</f>
        <v>0</v>
      </c>
      <c r="BF497" s="142">
        <f>IF(N497="snížená",J497,0)</f>
        <v>0</v>
      </c>
      <c r="BG497" s="142">
        <f>IF(N497="zákl. přenesená",J497,0)</f>
        <v>0</v>
      </c>
      <c r="BH497" s="142">
        <f>IF(N497="sníž. přenesená",J497,0)</f>
        <v>0</v>
      </c>
      <c r="BI497" s="142">
        <f>IF(N497="nulová",J497,0)</f>
        <v>0</v>
      </c>
      <c r="BJ497" s="17" t="s">
        <v>80</v>
      </c>
      <c r="BK497" s="142">
        <f>ROUND(I497*H497,2)</f>
        <v>0</v>
      </c>
      <c r="BL497" s="17" t="s">
        <v>222</v>
      </c>
      <c r="BM497" s="141" t="s">
        <v>765</v>
      </c>
    </row>
    <row r="498" spans="2:65" s="1" customFormat="1" ht="24.15" customHeight="1">
      <c r="B498" s="32"/>
      <c r="C498" s="164" t="s">
        <v>766</v>
      </c>
      <c r="D498" s="164" t="s">
        <v>185</v>
      </c>
      <c r="E498" s="165" t="s">
        <v>767</v>
      </c>
      <c r="F498" s="166" t="s">
        <v>768</v>
      </c>
      <c r="G498" s="167" t="s">
        <v>321</v>
      </c>
      <c r="H498" s="168">
        <v>20</v>
      </c>
      <c r="I498" s="169"/>
      <c r="J498" s="170">
        <f>ROUND(I498*H498,2)</f>
        <v>0</v>
      </c>
      <c r="K498" s="171"/>
      <c r="L498" s="172"/>
      <c r="M498" s="173" t="s">
        <v>1</v>
      </c>
      <c r="N498" s="174" t="s">
        <v>40</v>
      </c>
      <c r="P498" s="139">
        <f>O498*H498</f>
        <v>0</v>
      </c>
      <c r="Q498" s="139">
        <v>5.3330000000000002E-2</v>
      </c>
      <c r="R498" s="139">
        <f>Q498*H498</f>
        <v>1.0666</v>
      </c>
      <c r="S498" s="139">
        <v>0</v>
      </c>
      <c r="T498" s="140">
        <f>S498*H498</f>
        <v>0</v>
      </c>
      <c r="AR498" s="141" t="s">
        <v>325</v>
      </c>
      <c r="AT498" s="141" t="s">
        <v>185</v>
      </c>
      <c r="AU498" s="141" t="s">
        <v>84</v>
      </c>
      <c r="AY498" s="17" t="s">
        <v>129</v>
      </c>
      <c r="BE498" s="142">
        <f>IF(N498="základní",J498,0)</f>
        <v>0</v>
      </c>
      <c r="BF498" s="142">
        <f>IF(N498="snížená",J498,0)</f>
        <v>0</v>
      </c>
      <c r="BG498" s="142">
        <f>IF(N498="zákl. přenesená",J498,0)</f>
        <v>0</v>
      </c>
      <c r="BH498" s="142">
        <f>IF(N498="sníž. přenesená",J498,0)</f>
        <v>0</v>
      </c>
      <c r="BI498" s="142">
        <f>IF(N498="nulová",J498,0)</f>
        <v>0</v>
      </c>
      <c r="BJ498" s="17" t="s">
        <v>80</v>
      </c>
      <c r="BK498" s="142">
        <f>ROUND(I498*H498,2)</f>
        <v>0</v>
      </c>
      <c r="BL498" s="17" t="s">
        <v>222</v>
      </c>
      <c r="BM498" s="141" t="s">
        <v>769</v>
      </c>
    </row>
    <row r="499" spans="2:65" s="12" customFormat="1" ht="10.199999999999999">
      <c r="B499" s="143"/>
      <c r="D499" s="144" t="s">
        <v>137</v>
      </c>
      <c r="E499" s="145" t="s">
        <v>1</v>
      </c>
      <c r="F499" s="146" t="s">
        <v>770</v>
      </c>
      <c r="H499" s="145" t="s">
        <v>1</v>
      </c>
      <c r="I499" s="147"/>
      <c r="L499" s="143"/>
      <c r="M499" s="148"/>
      <c r="T499" s="149"/>
      <c r="AT499" s="145" t="s">
        <v>137</v>
      </c>
      <c r="AU499" s="145" t="s">
        <v>84</v>
      </c>
      <c r="AV499" s="12" t="s">
        <v>80</v>
      </c>
      <c r="AW499" s="12" t="s">
        <v>32</v>
      </c>
      <c r="AX499" s="12" t="s">
        <v>75</v>
      </c>
      <c r="AY499" s="145" t="s">
        <v>129</v>
      </c>
    </row>
    <row r="500" spans="2:65" s="13" customFormat="1" ht="10.199999999999999">
      <c r="B500" s="150"/>
      <c r="D500" s="144" t="s">
        <v>137</v>
      </c>
      <c r="E500" s="151" t="s">
        <v>1</v>
      </c>
      <c r="F500" s="152" t="s">
        <v>324</v>
      </c>
      <c r="H500" s="153">
        <v>16</v>
      </c>
      <c r="I500" s="154"/>
      <c r="L500" s="150"/>
      <c r="M500" s="155"/>
      <c r="T500" s="156"/>
      <c r="AT500" s="151" t="s">
        <v>137</v>
      </c>
      <c r="AU500" s="151" t="s">
        <v>84</v>
      </c>
      <c r="AV500" s="13" t="s">
        <v>84</v>
      </c>
      <c r="AW500" s="13" t="s">
        <v>32</v>
      </c>
      <c r="AX500" s="13" t="s">
        <v>80</v>
      </c>
      <c r="AY500" s="151" t="s">
        <v>129</v>
      </c>
    </row>
    <row r="501" spans="2:65" s="13" customFormat="1" ht="10.199999999999999">
      <c r="B501" s="150"/>
      <c r="D501" s="144" t="s">
        <v>137</v>
      </c>
      <c r="F501" s="152" t="s">
        <v>771</v>
      </c>
      <c r="H501" s="153">
        <v>20</v>
      </c>
      <c r="I501" s="154"/>
      <c r="L501" s="150"/>
      <c r="M501" s="155"/>
      <c r="T501" s="156"/>
      <c r="AT501" s="151" t="s">
        <v>137</v>
      </c>
      <c r="AU501" s="151" t="s">
        <v>84</v>
      </c>
      <c r="AV501" s="13" t="s">
        <v>84</v>
      </c>
      <c r="AW501" s="13" t="s">
        <v>4</v>
      </c>
      <c r="AX501" s="13" t="s">
        <v>80</v>
      </c>
      <c r="AY501" s="151" t="s">
        <v>129</v>
      </c>
    </row>
    <row r="502" spans="2:65" s="1" customFormat="1" ht="33" customHeight="1">
      <c r="B502" s="32"/>
      <c r="C502" s="129" t="s">
        <v>772</v>
      </c>
      <c r="D502" s="129" t="s">
        <v>131</v>
      </c>
      <c r="E502" s="130" t="s">
        <v>773</v>
      </c>
      <c r="F502" s="131" t="s">
        <v>774</v>
      </c>
      <c r="G502" s="132" t="s">
        <v>321</v>
      </c>
      <c r="H502" s="133">
        <v>12.901</v>
      </c>
      <c r="I502" s="134"/>
      <c r="J502" s="135">
        <f>ROUND(I502*H502,2)</f>
        <v>0</v>
      </c>
      <c r="K502" s="136"/>
      <c r="L502" s="32"/>
      <c r="M502" s="137" t="s">
        <v>1</v>
      </c>
      <c r="N502" s="138" t="s">
        <v>40</v>
      </c>
      <c r="P502" s="139">
        <f>O502*H502</f>
        <v>0</v>
      </c>
      <c r="Q502" s="139">
        <v>5.8E-4</v>
      </c>
      <c r="R502" s="139">
        <f>Q502*H502</f>
        <v>7.48258E-3</v>
      </c>
      <c r="S502" s="139">
        <v>0</v>
      </c>
      <c r="T502" s="140">
        <f>S502*H502</f>
        <v>0</v>
      </c>
      <c r="AR502" s="141" t="s">
        <v>222</v>
      </c>
      <c r="AT502" s="141" t="s">
        <v>131</v>
      </c>
      <c r="AU502" s="141" t="s">
        <v>84</v>
      </c>
      <c r="AY502" s="17" t="s">
        <v>129</v>
      </c>
      <c r="BE502" s="142">
        <f>IF(N502="základní",J502,0)</f>
        <v>0</v>
      </c>
      <c r="BF502" s="142">
        <f>IF(N502="snížená",J502,0)</f>
        <v>0</v>
      </c>
      <c r="BG502" s="142">
        <f>IF(N502="zákl. přenesená",J502,0)</f>
        <v>0</v>
      </c>
      <c r="BH502" s="142">
        <f>IF(N502="sníž. přenesená",J502,0)</f>
        <v>0</v>
      </c>
      <c r="BI502" s="142">
        <f>IF(N502="nulová",J502,0)</f>
        <v>0</v>
      </c>
      <c r="BJ502" s="17" t="s">
        <v>80</v>
      </c>
      <c r="BK502" s="142">
        <f>ROUND(I502*H502,2)</f>
        <v>0</v>
      </c>
      <c r="BL502" s="17" t="s">
        <v>222</v>
      </c>
      <c r="BM502" s="141" t="s">
        <v>775</v>
      </c>
    </row>
    <row r="503" spans="2:65" s="13" customFormat="1" ht="10.199999999999999">
      <c r="B503" s="150"/>
      <c r="D503" s="144" t="s">
        <v>137</v>
      </c>
      <c r="E503" s="151" t="s">
        <v>1</v>
      </c>
      <c r="F503" s="152" t="s">
        <v>776</v>
      </c>
      <c r="H503" s="153">
        <v>12.901</v>
      </c>
      <c r="I503" s="154"/>
      <c r="L503" s="150"/>
      <c r="M503" s="155"/>
      <c r="T503" s="156"/>
      <c r="AT503" s="151" t="s">
        <v>137</v>
      </c>
      <c r="AU503" s="151" t="s">
        <v>84</v>
      </c>
      <c r="AV503" s="13" t="s">
        <v>84</v>
      </c>
      <c r="AW503" s="13" t="s">
        <v>32</v>
      </c>
      <c r="AX503" s="13" t="s">
        <v>75</v>
      </c>
      <c r="AY503" s="151" t="s">
        <v>129</v>
      </c>
    </row>
    <row r="504" spans="2:65" s="14" customFormat="1" ht="10.199999999999999">
      <c r="B504" s="157"/>
      <c r="D504" s="144" t="s">
        <v>137</v>
      </c>
      <c r="E504" s="158" t="s">
        <v>1</v>
      </c>
      <c r="F504" s="159" t="s">
        <v>149</v>
      </c>
      <c r="H504" s="160">
        <v>12.901</v>
      </c>
      <c r="I504" s="161"/>
      <c r="L504" s="157"/>
      <c r="M504" s="162"/>
      <c r="T504" s="163"/>
      <c r="AT504" s="158" t="s">
        <v>137</v>
      </c>
      <c r="AU504" s="158" t="s">
        <v>84</v>
      </c>
      <c r="AV504" s="14" t="s">
        <v>135</v>
      </c>
      <c r="AW504" s="14" t="s">
        <v>32</v>
      </c>
      <c r="AX504" s="14" t="s">
        <v>80</v>
      </c>
      <c r="AY504" s="158" t="s">
        <v>129</v>
      </c>
    </row>
    <row r="505" spans="2:65" s="1" customFormat="1" ht="33" customHeight="1">
      <c r="B505" s="32"/>
      <c r="C505" s="129" t="s">
        <v>777</v>
      </c>
      <c r="D505" s="129" t="s">
        <v>131</v>
      </c>
      <c r="E505" s="130" t="s">
        <v>778</v>
      </c>
      <c r="F505" s="131" t="s">
        <v>779</v>
      </c>
      <c r="G505" s="132" t="s">
        <v>134</v>
      </c>
      <c r="H505" s="133">
        <v>26.04</v>
      </c>
      <c r="I505" s="134"/>
      <c r="J505" s="135">
        <f>ROUND(I505*H505,2)</f>
        <v>0</v>
      </c>
      <c r="K505" s="136"/>
      <c r="L505" s="32"/>
      <c r="M505" s="137" t="s">
        <v>1</v>
      </c>
      <c r="N505" s="138" t="s">
        <v>40</v>
      </c>
      <c r="P505" s="139">
        <f>O505*H505</f>
        <v>0</v>
      </c>
      <c r="Q505" s="139">
        <v>9.1299999999999992E-3</v>
      </c>
      <c r="R505" s="139">
        <f>Q505*H505</f>
        <v>0.23774519999999996</v>
      </c>
      <c r="S505" s="139">
        <v>0</v>
      </c>
      <c r="T505" s="140">
        <f>S505*H505</f>
        <v>0</v>
      </c>
      <c r="AR505" s="141" t="s">
        <v>222</v>
      </c>
      <c r="AT505" s="141" t="s">
        <v>131</v>
      </c>
      <c r="AU505" s="141" t="s">
        <v>84</v>
      </c>
      <c r="AY505" s="17" t="s">
        <v>129</v>
      </c>
      <c r="BE505" s="142">
        <f>IF(N505="základní",J505,0)</f>
        <v>0</v>
      </c>
      <c r="BF505" s="142">
        <f>IF(N505="snížená",J505,0)</f>
        <v>0</v>
      </c>
      <c r="BG505" s="142">
        <f>IF(N505="zákl. přenesená",J505,0)</f>
        <v>0</v>
      </c>
      <c r="BH505" s="142">
        <f>IF(N505="sníž. přenesená",J505,0)</f>
        <v>0</v>
      </c>
      <c r="BI505" s="142">
        <f>IF(N505="nulová",J505,0)</f>
        <v>0</v>
      </c>
      <c r="BJ505" s="17" t="s">
        <v>80</v>
      </c>
      <c r="BK505" s="142">
        <f>ROUND(I505*H505,2)</f>
        <v>0</v>
      </c>
      <c r="BL505" s="17" t="s">
        <v>222</v>
      </c>
      <c r="BM505" s="141" t="s">
        <v>780</v>
      </c>
    </row>
    <row r="506" spans="2:65" s="12" customFormat="1" ht="10.199999999999999">
      <c r="B506" s="143"/>
      <c r="D506" s="144" t="s">
        <v>137</v>
      </c>
      <c r="E506" s="145" t="s">
        <v>1</v>
      </c>
      <c r="F506" s="146" t="s">
        <v>612</v>
      </c>
      <c r="H506" s="145" t="s">
        <v>1</v>
      </c>
      <c r="I506" s="147"/>
      <c r="L506" s="143"/>
      <c r="M506" s="148"/>
      <c r="T506" s="149"/>
      <c r="AT506" s="145" t="s">
        <v>137</v>
      </c>
      <c r="AU506" s="145" t="s">
        <v>84</v>
      </c>
      <c r="AV506" s="12" t="s">
        <v>80</v>
      </c>
      <c r="AW506" s="12" t="s">
        <v>32</v>
      </c>
      <c r="AX506" s="12" t="s">
        <v>75</v>
      </c>
      <c r="AY506" s="145" t="s">
        <v>129</v>
      </c>
    </row>
    <row r="507" spans="2:65" s="13" customFormat="1" ht="10.199999999999999">
      <c r="B507" s="150"/>
      <c r="D507" s="144" t="s">
        <v>137</v>
      </c>
      <c r="E507" s="151" t="s">
        <v>1</v>
      </c>
      <c r="F507" s="152" t="s">
        <v>613</v>
      </c>
      <c r="H507" s="153">
        <v>26.04</v>
      </c>
      <c r="I507" s="154"/>
      <c r="L507" s="150"/>
      <c r="M507" s="155"/>
      <c r="T507" s="156"/>
      <c r="AT507" s="151" t="s">
        <v>137</v>
      </c>
      <c r="AU507" s="151" t="s">
        <v>84</v>
      </c>
      <c r="AV507" s="13" t="s">
        <v>84</v>
      </c>
      <c r="AW507" s="13" t="s">
        <v>32</v>
      </c>
      <c r="AX507" s="13" t="s">
        <v>75</v>
      </c>
      <c r="AY507" s="151" t="s">
        <v>129</v>
      </c>
    </row>
    <row r="508" spans="2:65" s="14" customFormat="1" ht="10.199999999999999">
      <c r="B508" s="157"/>
      <c r="D508" s="144" t="s">
        <v>137</v>
      </c>
      <c r="E508" s="158" t="s">
        <v>1</v>
      </c>
      <c r="F508" s="159" t="s">
        <v>149</v>
      </c>
      <c r="H508" s="160">
        <v>26.04</v>
      </c>
      <c r="I508" s="161"/>
      <c r="L508" s="157"/>
      <c r="M508" s="162"/>
      <c r="T508" s="163"/>
      <c r="AT508" s="158" t="s">
        <v>137</v>
      </c>
      <c r="AU508" s="158" t="s">
        <v>84</v>
      </c>
      <c r="AV508" s="14" t="s">
        <v>135</v>
      </c>
      <c r="AW508" s="14" t="s">
        <v>32</v>
      </c>
      <c r="AX508" s="14" t="s">
        <v>80</v>
      </c>
      <c r="AY508" s="158" t="s">
        <v>129</v>
      </c>
    </row>
    <row r="509" spans="2:65" s="1" customFormat="1" ht="24.15" customHeight="1">
      <c r="B509" s="32"/>
      <c r="C509" s="164" t="s">
        <v>781</v>
      </c>
      <c r="D509" s="164" t="s">
        <v>185</v>
      </c>
      <c r="E509" s="165" t="s">
        <v>426</v>
      </c>
      <c r="F509" s="166" t="s">
        <v>427</v>
      </c>
      <c r="G509" s="167" t="s">
        <v>134</v>
      </c>
      <c r="H509" s="168">
        <v>34.162999999999997</v>
      </c>
      <c r="I509" s="169"/>
      <c r="J509" s="170">
        <f>ROUND(I509*H509,2)</f>
        <v>0</v>
      </c>
      <c r="K509" s="171"/>
      <c r="L509" s="172"/>
      <c r="M509" s="173" t="s">
        <v>1</v>
      </c>
      <c r="N509" s="174" t="s">
        <v>40</v>
      </c>
      <c r="P509" s="139">
        <f>O509*H509</f>
        <v>0</v>
      </c>
      <c r="Q509" s="139">
        <v>4.444E-2</v>
      </c>
      <c r="R509" s="139">
        <f>Q509*H509</f>
        <v>1.5182037199999998</v>
      </c>
      <c r="S509" s="139">
        <v>0</v>
      </c>
      <c r="T509" s="140">
        <f>S509*H509</f>
        <v>0</v>
      </c>
      <c r="AR509" s="141" t="s">
        <v>428</v>
      </c>
      <c r="AT509" s="141" t="s">
        <v>185</v>
      </c>
      <c r="AU509" s="141" t="s">
        <v>84</v>
      </c>
      <c r="AY509" s="17" t="s">
        <v>129</v>
      </c>
      <c r="BE509" s="142">
        <f>IF(N509="základní",J509,0)</f>
        <v>0</v>
      </c>
      <c r="BF509" s="142">
        <f>IF(N509="snížená",J509,0)</f>
        <v>0</v>
      </c>
      <c r="BG509" s="142">
        <f>IF(N509="zákl. přenesená",J509,0)</f>
        <v>0</v>
      </c>
      <c r="BH509" s="142">
        <f>IF(N509="sníž. přenesená",J509,0)</f>
        <v>0</v>
      </c>
      <c r="BI509" s="142">
        <f>IF(N509="nulová",J509,0)</f>
        <v>0</v>
      </c>
      <c r="BJ509" s="17" t="s">
        <v>80</v>
      </c>
      <c r="BK509" s="142">
        <f>ROUND(I509*H509,2)</f>
        <v>0</v>
      </c>
      <c r="BL509" s="17" t="s">
        <v>428</v>
      </c>
      <c r="BM509" s="141" t="s">
        <v>782</v>
      </c>
    </row>
    <row r="510" spans="2:65" s="12" customFormat="1" ht="10.199999999999999">
      <c r="B510" s="143"/>
      <c r="D510" s="144" t="s">
        <v>137</v>
      </c>
      <c r="E510" s="145" t="s">
        <v>1</v>
      </c>
      <c r="F510" s="146" t="s">
        <v>612</v>
      </c>
      <c r="H510" s="145" t="s">
        <v>1</v>
      </c>
      <c r="I510" s="147"/>
      <c r="L510" s="143"/>
      <c r="M510" s="148"/>
      <c r="T510" s="149"/>
      <c r="AT510" s="145" t="s">
        <v>137</v>
      </c>
      <c r="AU510" s="145" t="s">
        <v>84</v>
      </c>
      <c r="AV510" s="12" t="s">
        <v>80</v>
      </c>
      <c r="AW510" s="12" t="s">
        <v>32</v>
      </c>
      <c r="AX510" s="12" t="s">
        <v>75</v>
      </c>
      <c r="AY510" s="145" t="s">
        <v>129</v>
      </c>
    </row>
    <row r="511" spans="2:65" s="13" customFormat="1" ht="10.199999999999999">
      <c r="B511" s="150"/>
      <c r="D511" s="144" t="s">
        <v>137</v>
      </c>
      <c r="E511" s="151" t="s">
        <v>1</v>
      </c>
      <c r="F511" s="152" t="s">
        <v>613</v>
      </c>
      <c r="H511" s="153">
        <v>26.04</v>
      </c>
      <c r="I511" s="154"/>
      <c r="L511" s="150"/>
      <c r="M511" s="155"/>
      <c r="T511" s="156"/>
      <c r="AT511" s="151" t="s">
        <v>137</v>
      </c>
      <c r="AU511" s="151" t="s">
        <v>84</v>
      </c>
      <c r="AV511" s="13" t="s">
        <v>84</v>
      </c>
      <c r="AW511" s="13" t="s">
        <v>32</v>
      </c>
      <c r="AX511" s="13" t="s">
        <v>75</v>
      </c>
      <c r="AY511" s="151" t="s">
        <v>129</v>
      </c>
    </row>
    <row r="512" spans="2:65" s="12" customFormat="1" ht="10.199999999999999">
      <c r="B512" s="143"/>
      <c r="D512" s="144" t="s">
        <v>137</v>
      </c>
      <c r="E512" s="145" t="s">
        <v>1</v>
      </c>
      <c r="F512" s="146" t="s">
        <v>783</v>
      </c>
      <c r="H512" s="145" t="s">
        <v>1</v>
      </c>
      <c r="I512" s="147"/>
      <c r="L512" s="143"/>
      <c r="M512" s="148"/>
      <c r="T512" s="149"/>
      <c r="AT512" s="145" t="s">
        <v>137</v>
      </c>
      <c r="AU512" s="145" t="s">
        <v>84</v>
      </c>
      <c r="AV512" s="12" t="s">
        <v>80</v>
      </c>
      <c r="AW512" s="12" t="s">
        <v>32</v>
      </c>
      <c r="AX512" s="12" t="s">
        <v>75</v>
      </c>
      <c r="AY512" s="145" t="s">
        <v>129</v>
      </c>
    </row>
    <row r="513" spans="2:65" s="13" customFormat="1" ht="10.199999999999999">
      <c r="B513" s="150"/>
      <c r="D513" s="144" t="s">
        <v>137</v>
      </c>
      <c r="E513" s="151" t="s">
        <v>1</v>
      </c>
      <c r="F513" s="152" t="s">
        <v>784</v>
      </c>
      <c r="H513" s="153">
        <v>1.29</v>
      </c>
      <c r="I513" s="154"/>
      <c r="L513" s="150"/>
      <c r="M513" s="155"/>
      <c r="T513" s="156"/>
      <c r="AT513" s="151" t="s">
        <v>137</v>
      </c>
      <c r="AU513" s="151" t="s">
        <v>84</v>
      </c>
      <c r="AV513" s="13" t="s">
        <v>84</v>
      </c>
      <c r="AW513" s="13" t="s">
        <v>32</v>
      </c>
      <c r="AX513" s="13" t="s">
        <v>75</v>
      </c>
      <c r="AY513" s="151" t="s">
        <v>129</v>
      </c>
    </row>
    <row r="514" spans="2:65" s="14" customFormat="1" ht="10.199999999999999">
      <c r="B514" s="157"/>
      <c r="D514" s="144" t="s">
        <v>137</v>
      </c>
      <c r="E514" s="158" t="s">
        <v>1</v>
      </c>
      <c r="F514" s="159" t="s">
        <v>149</v>
      </c>
      <c r="H514" s="160">
        <v>27.33</v>
      </c>
      <c r="I514" s="161"/>
      <c r="L514" s="157"/>
      <c r="M514" s="162"/>
      <c r="T514" s="163"/>
      <c r="AT514" s="158" t="s">
        <v>137</v>
      </c>
      <c r="AU514" s="158" t="s">
        <v>84</v>
      </c>
      <c r="AV514" s="14" t="s">
        <v>135</v>
      </c>
      <c r="AW514" s="14" t="s">
        <v>32</v>
      </c>
      <c r="AX514" s="14" t="s">
        <v>80</v>
      </c>
      <c r="AY514" s="158" t="s">
        <v>129</v>
      </c>
    </row>
    <row r="515" spans="2:65" s="13" customFormat="1" ht="10.199999999999999">
      <c r="B515" s="150"/>
      <c r="D515" s="144" t="s">
        <v>137</v>
      </c>
      <c r="F515" s="152" t="s">
        <v>785</v>
      </c>
      <c r="H515" s="153">
        <v>34.162999999999997</v>
      </c>
      <c r="I515" s="154"/>
      <c r="L515" s="150"/>
      <c r="M515" s="155"/>
      <c r="T515" s="156"/>
      <c r="AT515" s="151" t="s">
        <v>137</v>
      </c>
      <c r="AU515" s="151" t="s">
        <v>84</v>
      </c>
      <c r="AV515" s="13" t="s">
        <v>84</v>
      </c>
      <c r="AW515" s="13" t="s">
        <v>4</v>
      </c>
      <c r="AX515" s="13" t="s">
        <v>80</v>
      </c>
      <c r="AY515" s="151" t="s">
        <v>129</v>
      </c>
    </row>
    <row r="516" spans="2:65" s="1" customFormat="1" ht="24.15" customHeight="1">
      <c r="B516" s="32"/>
      <c r="C516" s="129" t="s">
        <v>786</v>
      </c>
      <c r="D516" s="129" t="s">
        <v>131</v>
      </c>
      <c r="E516" s="130" t="s">
        <v>787</v>
      </c>
      <c r="F516" s="131" t="s">
        <v>788</v>
      </c>
      <c r="G516" s="132" t="s">
        <v>172</v>
      </c>
      <c r="H516" s="133">
        <v>1.532</v>
      </c>
      <c r="I516" s="134"/>
      <c r="J516" s="135">
        <f>ROUND(I516*H516,2)</f>
        <v>0</v>
      </c>
      <c r="K516" s="136"/>
      <c r="L516" s="32"/>
      <c r="M516" s="137" t="s">
        <v>1</v>
      </c>
      <c r="N516" s="138" t="s">
        <v>40</v>
      </c>
      <c r="P516" s="139">
        <f>O516*H516</f>
        <v>0</v>
      </c>
      <c r="Q516" s="139">
        <v>0</v>
      </c>
      <c r="R516" s="139">
        <f>Q516*H516</f>
        <v>0</v>
      </c>
      <c r="S516" s="139">
        <v>0</v>
      </c>
      <c r="T516" s="140">
        <f>S516*H516</f>
        <v>0</v>
      </c>
      <c r="AR516" s="141" t="s">
        <v>222</v>
      </c>
      <c r="AT516" s="141" t="s">
        <v>131</v>
      </c>
      <c r="AU516" s="141" t="s">
        <v>84</v>
      </c>
      <c r="AY516" s="17" t="s">
        <v>129</v>
      </c>
      <c r="BE516" s="142">
        <f>IF(N516="základní",J516,0)</f>
        <v>0</v>
      </c>
      <c r="BF516" s="142">
        <f>IF(N516="snížená",J516,0)</f>
        <v>0</v>
      </c>
      <c r="BG516" s="142">
        <f>IF(N516="zákl. přenesená",J516,0)</f>
        <v>0</v>
      </c>
      <c r="BH516" s="142">
        <f>IF(N516="sníž. přenesená",J516,0)</f>
        <v>0</v>
      </c>
      <c r="BI516" s="142">
        <f>IF(N516="nulová",J516,0)</f>
        <v>0</v>
      </c>
      <c r="BJ516" s="17" t="s">
        <v>80</v>
      </c>
      <c r="BK516" s="142">
        <f>ROUND(I516*H516,2)</f>
        <v>0</v>
      </c>
      <c r="BL516" s="17" t="s">
        <v>222</v>
      </c>
      <c r="BM516" s="141" t="s">
        <v>789</v>
      </c>
    </row>
    <row r="517" spans="2:65" s="11" customFormat="1" ht="22.8" customHeight="1">
      <c r="B517" s="117"/>
      <c r="D517" s="118" t="s">
        <v>74</v>
      </c>
      <c r="E517" s="127" t="s">
        <v>790</v>
      </c>
      <c r="F517" s="127" t="s">
        <v>791</v>
      </c>
      <c r="I517" s="120"/>
      <c r="J517" s="128">
        <f>BK517</f>
        <v>0</v>
      </c>
      <c r="L517" s="117"/>
      <c r="M517" s="122"/>
      <c r="P517" s="123">
        <f>SUM(P518:P525)</f>
        <v>0</v>
      </c>
      <c r="R517" s="123">
        <f>SUM(R518:R525)</f>
        <v>2.4301879999999998E-2</v>
      </c>
      <c r="T517" s="124">
        <f>SUM(T518:T525)</f>
        <v>0</v>
      </c>
      <c r="AR517" s="118" t="s">
        <v>84</v>
      </c>
      <c r="AT517" s="125" t="s">
        <v>74</v>
      </c>
      <c r="AU517" s="125" t="s">
        <v>80</v>
      </c>
      <c r="AY517" s="118" t="s">
        <v>129</v>
      </c>
      <c r="BK517" s="126">
        <f>SUM(BK518:BK525)</f>
        <v>0</v>
      </c>
    </row>
    <row r="518" spans="2:65" s="1" customFormat="1" ht="49.05" customHeight="1">
      <c r="B518" s="32"/>
      <c r="C518" s="129" t="s">
        <v>792</v>
      </c>
      <c r="D518" s="129" t="s">
        <v>131</v>
      </c>
      <c r="E518" s="130" t="s">
        <v>793</v>
      </c>
      <c r="F518" s="131" t="s">
        <v>794</v>
      </c>
      <c r="G518" s="132" t="s">
        <v>134</v>
      </c>
      <c r="H518" s="133">
        <v>14.129</v>
      </c>
      <c r="I518" s="134"/>
      <c r="J518" s="135">
        <f>ROUND(I518*H518,2)</f>
        <v>0</v>
      </c>
      <c r="K518" s="136"/>
      <c r="L518" s="32"/>
      <c r="M518" s="137" t="s">
        <v>1</v>
      </c>
      <c r="N518" s="138" t="s">
        <v>40</v>
      </c>
      <c r="P518" s="139">
        <f>O518*H518</f>
        <v>0</v>
      </c>
      <c r="Q518" s="139">
        <v>0</v>
      </c>
      <c r="R518" s="139">
        <f>Q518*H518</f>
        <v>0</v>
      </c>
      <c r="S518" s="139">
        <v>0</v>
      </c>
      <c r="T518" s="140">
        <f>S518*H518</f>
        <v>0</v>
      </c>
      <c r="AR518" s="141" t="s">
        <v>222</v>
      </c>
      <c r="AT518" s="141" t="s">
        <v>131</v>
      </c>
      <c r="AU518" s="141" t="s">
        <v>84</v>
      </c>
      <c r="AY518" s="17" t="s">
        <v>129</v>
      </c>
      <c r="BE518" s="142">
        <f>IF(N518="základní",J518,0)</f>
        <v>0</v>
      </c>
      <c r="BF518" s="142">
        <f>IF(N518="snížená",J518,0)</f>
        <v>0</v>
      </c>
      <c r="BG518" s="142">
        <f>IF(N518="zákl. přenesená",J518,0)</f>
        <v>0</v>
      </c>
      <c r="BH518" s="142">
        <f>IF(N518="sníž. přenesená",J518,0)</f>
        <v>0</v>
      </c>
      <c r="BI518" s="142">
        <f>IF(N518="nulová",J518,0)</f>
        <v>0</v>
      </c>
      <c r="BJ518" s="17" t="s">
        <v>80</v>
      </c>
      <c r="BK518" s="142">
        <f>ROUND(I518*H518,2)</f>
        <v>0</v>
      </c>
      <c r="BL518" s="17" t="s">
        <v>222</v>
      </c>
      <c r="BM518" s="141" t="s">
        <v>795</v>
      </c>
    </row>
    <row r="519" spans="2:65" s="12" customFormat="1" ht="10.199999999999999">
      <c r="B519" s="143"/>
      <c r="D519" s="144" t="s">
        <v>137</v>
      </c>
      <c r="E519" s="145" t="s">
        <v>1</v>
      </c>
      <c r="F519" s="146" t="s">
        <v>369</v>
      </c>
      <c r="H519" s="145" t="s">
        <v>1</v>
      </c>
      <c r="I519" s="147"/>
      <c r="L519" s="143"/>
      <c r="M519" s="148"/>
      <c r="T519" s="149"/>
      <c r="AT519" s="145" t="s">
        <v>137</v>
      </c>
      <c r="AU519" s="145" t="s">
        <v>84</v>
      </c>
      <c r="AV519" s="12" t="s">
        <v>80</v>
      </c>
      <c r="AW519" s="12" t="s">
        <v>32</v>
      </c>
      <c r="AX519" s="12" t="s">
        <v>75</v>
      </c>
      <c r="AY519" s="145" t="s">
        <v>129</v>
      </c>
    </row>
    <row r="520" spans="2:65" s="13" customFormat="1" ht="10.199999999999999">
      <c r="B520" s="150"/>
      <c r="D520" s="144" t="s">
        <v>137</v>
      </c>
      <c r="E520" s="151" t="s">
        <v>1</v>
      </c>
      <c r="F520" s="152" t="s">
        <v>370</v>
      </c>
      <c r="H520" s="153">
        <v>14.129</v>
      </c>
      <c r="I520" s="154"/>
      <c r="L520" s="150"/>
      <c r="M520" s="155"/>
      <c r="T520" s="156"/>
      <c r="AT520" s="151" t="s">
        <v>137</v>
      </c>
      <c r="AU520" s="151" t="s">
        <v>84</v>
      </c>
      <c r="AV520" s="13" t="s">
        <v>84</v>
      </c>
      <c r="AW520" s="13" t="s">
        <v>32</v>
      </c>
      <c r="AX520" s="13" t="s">
        <v>75</v>
      </c>
      <c r="AY520" s="151" t="s">
        <v>129</v>
      </c>
    </row>
    <row r="521" spans="2:65" s="14" customFormat="1" ht="10.199999999999999">
      <c r="B521" s="157"/>
      <c r="D521" s="144" t="s">
        <v>137</v>
      </c>
      <c r="E521" s="158" t="s">
        <v>1</v>
      </c>
      <c r="F521" s="159" t="s">
        <v>149</v>
      </c>
      <c r="H521" s="160">
        <v>14.129</v>
      </c>
      <c r="I521" s="161"/>
      <c r="L521" s="157"/>
      <c r="M521" s="162"/>
      <c r="T521" s="163"/>
      <c r="AT521" s="158" t="s">
        <v>137</v>
      </c>
      <c r="AU521" s="158" t="s">
        <v>84</v>
      </c>
      <c r="AV521" s="14" t="s">
        <v>135</v>
      </c>
      <c r="AW521" s="14" t="s">
        <v>32</v>
      </c>
      <c r="AX521" s="14" t="s">
        <v>80</v>
      </c>
      <c r="AY521" s="158" t="s">
        <v>129</v>
      </c>
    </row>
    <row r="522" spans="2:65" s="1" customFormat="1" ht="24.15" customHeight="1">
      <c r="B522" s="32"/>
      <c r="C522" s="164" t="s">
        <v>796</v>
      </c>
      <c r="D522" s="164" t="s">
        <v>185</v>
      </c>
      <c r="E522" s="165" t="s">
        <v>797</v>
      </c>
      <c r="F522" s="166" t="s">
        <v>798</v>
      </c>
      <c r="G522" s="167" t="s">
        <v>188</v>
      </c>
      <c r="H522" s="168">
        <v>14.129</v>
      </c>
      <c r="I522" s="169"/>
      <c r="J522" s="170">
        <f>ROUND(I522*H522,2)</f>
        <v>0</v>
      </c>
      <c r="K522" s="171"/>
      <c r="L522" s="172"/>
      <c r="M522" s="173" t="s">
        <v>1</v>
      </c>
      <c r="N522" s="174" t="s">
        <v>40</v>
      </c>
      <c r="P522" s="139">
        <f>O522*H522</f>
        <v>0</v>
      </c>
      <c r="Q522" s="139">
        <v>1E-3</v>
      </c>
      <c r="R522" s="139">
        <f>Q522*H522</f>
        <v>1.4128999999999999E-2</v>
      </c>
      <c r="S522" s="139">
        <v>0</v>
      </c>
      <c r="T522" s="140">
        <f>S522*H522</f>
        <v>0</v>
      </c>
      <c r="AR522" s="141" t="s">
        <v>325</v>
      </c>
      <c r="AT522" s="141" t="s">
        <v>185</v>
      </c>
      <c r="AU522" s="141" t="s">
        <v>84</v>
      </c>
      <c r="AY522" s="17" t="s">
        <v>129</v>
      </c>
      <c r="BE522" s="142">
        <f>IF(N522="základní",J522,0)</f>
        <v>0</v>
      </c>
      <c r="BF522" s="142">
        <f>IF(N522="snížená",J522,0)</f>
        <v>0</v>
      </c>
      <c r="BG522" s="142">
        <f>IF(N522="zákl. přenesená",J522,0)</f>
        <v>0</v>
      </c>
      <c r="BH522" s="142">
        <f>IF(N522="sníž. přenesená",J522,0)</f>
        <v>0</v>
      </c>
      <c r="BI522" s="142">
        <f>IF(N522="nulová",J522,0)</f>
        <v>0</v>
      </c>
      <c r="BJ522" s="17" t="s">
        <v>80</v>
      </c>
      <c r="BK522" s="142">
        <f>ROUND(I522*H522,2)</f>
        <v>0</v>
      </c>
      <c r="BL522" s="17" t="s">
        <v>222</v>
      </c>
      <c r="BM522" s="141" t="s">
        <v>799</v>
      </c>
    </row>
    <row r="523" spans="2:65" s="1" customFormat="1" ht="24.15" customHeight="1">
      <c r="B523" s="32"/>
      <c r="C523" s="129" t="s">
        <v>800</v>
      </c>
      <c r="D523" s="129" t="s">
        <v>131</v>
      </c>
      <c r="E523" s="130" t="s">
        <v>801</v>
      </c>
      <c r="F523" s="131" t="s">
        <v>802</v>
      </c>
      <c r="G523" s="132" t="s">
        <v>134</v>
      </c>
      <c r="H523" s="133">
        <v>14.129</v>
      </c>
      <c r="I523" s="134"/>
      <c r="J523" s="135">
        <f>ROUND(I523*H523,2)</f>
        <v>0</v>
      </c>
      <c r="K523" s="136"/>
      <c r="L523" s="32"/>
      <c r="M523" s="137" t="s">
        <v>1</v>
      </c>
      <c r="N523" s="138" t="s">
        <v>40</v>
      </c>
      <c r="P523" s="139">
        <f>O523*H523</f>
        <v>0</v>
      </c>
      <c r="Q523" s="139">
        <v>7.2000000000000005E-4</v>
      </c>
      <c r="R523" s="139">
        <f>Q523*H523</f>
        <v>1.017288E-2</v>
      </c>
      <c r="S523" s="139">
        <v>0</v>
      </c>
      <c r="T523" s="140">
        <f>S523*H523</f>
        <v>0</v>
      </c>
      <c r="AR523" s="141" t="s">
        <v>222</v>
      </c>
      <c r="AT523" s="141" t="s">
        <v>131</v>
      </c>
      <c r="AU523" s="141" t="s">
        <v>84</v>
      </c>
      <c r="AY523" s="17" t="s">
        <v>129</v>
      </c>
      <c r="BE523" s="142">
        <f>IF(N523="základní",J523,0)</f>
        <v>0</v>
      </c>
      <c r="BF523" s="142">
        <f>IF(N523="snížená",J523,0)</f>
        <v>0</v>
      </c>
      <c r="BG523" s="142">
        <f>IF(N523="zákl. přenesená",J523,0)</f>
        <v>0</v>
      </c>
      <c r="BH523" s="142">
        <f>IF(N523="sníž. přenesená",J523,0)</f>
        <v>0</v>
      </c>
      <c r="BI523" s="142">
        <f>IF(N523="nulová",J523,0)</f>
        <v>0</v>
      </c>
      <c r="BJ523" s="17" t="s">
        <v>80</v>
      </c>
      <c r="BK523" s="142">
        <f>ROUND(I523*H523,2)</f>
        <v>0</v>
      </c>
      <c r="BL523" s="17" t="s">
        <v>222</v>
      </c>
      <c r="BM523" s="141" t="s">
        <v>803</v>
      </c>
    </row>
    <row r="524" spans="2:65" s="13" customFormat="1" ht="10.199999999999999">
      <c r="B524" s="150"/>
      <c r="D524" s="144" t="s">
        <v>137</v>
      </c>
      <c r="E524" s="151" t="s">
        <v>1</v>
      </c>
      <c r="F524" s="152" t="s">
        <v>370</v>
      </c>
      <c r="H524" s="153">
        <v>14.129</v>
      </c>
      <c r="I524" s="154"/>
      <c r="L524" s="150"/>
      <c r="M524" s="155"/>
      <c r="T524" s="156"/>
      <c r="AT524" s="151" t="s">
        <v>137</v>
      </c>
      <c r="AU524" s="151" t="s">
        <v>84</v>
      </c>
      <c r="AV524" s="13" t="s">
        <v>84</v>
      </c>
      <c r="AW524" s="13" t="s">
        <v>32</v>
      </c>
      <c r="AX524" s="13" t="s">
        <v>75</v>
      </c>
      <c r="AY524" s="151" t="s">
        <v>129</v>
      </c>
    </row>
    <row r="525" spans="2:65" s="14" customFormat="1" ht="10.199999999999999">
      <c r="B525" s="157"/>
      <c r="D525" s="144" t="s">
        <v>137</v>
      </c>
      <c r="E525" s="158" t="s">
        <v>1</v>
      </c>
      <c r="F525" s="159" t="s">
        <v>149</v>
      </c>
      <c r="H525" s="160">
        <v>14.129</v>
      </c>
      <c r="I525" s="161"/>
      <c r="L525" s="157"/>
      <c r="M525" s="162"/>
      <c r="T525" s="163"/>
      <c r="AT525" s="158" t="s">
        <v>137</v>
      </c>
      <c r="AU525" s="158" t="s">
        <v>84</v>
      </c>
      <c r="AV525" s="14" t="s">
        <v>135</v>
      </c>
      <c r="AW525" s="14" t="s">
        <v>32</v>
      </c>
      <c r="AX525" s="14" t="s">
        <v>80</v>
      </c>
      <c r="AY525" s="158" t="s">
        <v>129</v>
      </c>
    </row>
    <row r="526" spans="2:65" s="11" customFormat="1" ht="25.95" customHeight="1">
      <c r="B526" s="117"/>
      <c r="D526" s="118" t="s">
        <v>74</v>
      </c>
      <c r="E526" s="119" t="s">
        <v>804</v>
      </c>
      <c r="F526" s="119" t="s">
        <v>805</v>
      </c>
      <c r="I526" s="120"/>
      <c r="J526" s="121">
        <f>BK526</f>
        <v>0</v>
      </c>
      <c r="L526" s="117"/>
      <c r="M526" s="122"/>
      <c r="P526" s="123">
        <f>P527+P532+P542+P545</f>
        <v>0</v>
      </c>
      <c r="R526" s="123">
        <f>R527+R532+R542+R545</f>
        <v>0</v>
      </c>
      <c r="T526" s="124">
        <f>T527+T532+T542+T545</f>
        <v>0</v>
      </c>
      <c r="AR526" s="118" t="s">
        <v>139</v>
      </c>
      <c r="AT526" s="125" t="s">
        <v>74</v>
      </c>
      <c r="AU526" s="125" t="s">
        <v>75</v>
      </c>
      <c r="AY526" s="118" t="s">
        <v>129</v>
      </c>
      <c r="BK526" s="126">
        <f>BK527+BK532+BK542+BK545</f>
        <v>0</v>
      </c>
    </row>
    <row r="527" spans="2:65" s="11" customFormat="1" ht="22.8" customHeight="1">
      <c r="B527" s="117"/>
      <c r="D527" s="118" t="s">
        <v>74</v>
      </c>
      <c r="E527" s="127" t="s">
        <v>806</v>
      </c>
      <c r="F527" s="127" t="s">
        <v>807</v>
      </c>
      <c r="I527" s="120"/>
      <c r="J527" s="128">
        <f>BK527</f>
        <v>0</v>
      </c>
      <c r="L527" s="117"/>
      <c r="M527" s="122"/>
      <c r="P527" s="123">
        <f>SUM(P528:P531)</f>
        <v>0</v>
      </c>
      <c r="R527" s="123">
        <f>SUM(R528:R531)</f>
        <v>0</v>
      </c>
      <c r="T527" s="124">
        <f>SUM(T528:T531)</f>
        <v>0</v>
      </c>
      <c r="AR527" s="118" t="s">
        <v>139</v>
      </c>
      <c r="AT527" s="125" t="s">
        <v>74</v>
      </c>
      <c r="AU527" s="125" t="s">
        <v>80</v>
      </c>
      <c r="AY527" s="118" t="s">
        <v>129</v>
      </c>
      <c r="BK527" s="126">
        <f>SUM(BK528:BK531)</f>
        <v>0</v>
      </c>
    </row>
    <row r="528" spans="2:65" s="1" customFormat="1" ht="24.15" customHeight="1">
      <c r="B528" s="32"/>
      <c r="C528" s="129" t="s">
        <v>808</v>
      </c>
      <c r="D528" s="129" t="s">
        <v>131</v>
      </c>
      <c r="E528" s="130" t="s">
        <v>809</v>
      </c>
      <c r="F528" s="131" t="s">
        <v>810</v>
      </c>
      <c r="G528" s="132" t="s">
        <v>811</v>
      </c>
      <c r="H528" s="133">
        <v>1</v>
      </c>
      <c r="I528" s="134"/>
      <c r="J528" s="135">
        <f>ROUND(I528*H528,2)</f>
        <v>0</v>
      </c>
      <c r="K528" s="136"/>
      <c r="L528" s="32"/>
      <c r="M528" s="137" t="s">
        <v>1</v>
      </c>
      <c r="N528" s="138" t="s">
        <v>40</v>
      </c>
      <c r="P528" s="139">
        <f>O528*H528</f>
        <v>0</v>
      </c>
      <c r="Q528" s="139">
        <v>0</v>
      </c>
      <c r="R528" s="139">
        <f>Q528*H528</f>
        <v>0</v>
      </c>
      <c r="S528" s="139">
        <v>0</v>
      </c>
      <c r="T528" s="140">
        <f>S528*H528</f>
        <v>0</v>
      </c>
      <c r="AR528" s="141" t="s">
        <v>812</v>
      </c>
      <c r="AT528" s="141" t="s">
        <v>131</v>
      </c>
      <c r="AU528" s="141" t="s">
        <v>84</v>
      </c>
      <c r="AY528" s="17" t="s">
        <v>129</v>
      </c>
      <c r="BE528" s="142">
        <f>IF(N528="základní",J528,0)</f>
        <v>0</v>
      </c>
      <c r="BF528" s="142">
        <f>IF(N528="snížená",J528,0)</f>
        <v>0</v>
      </c>
      <c r="BG528" s="142">
        <f>IF(N528="zákl. přenesená",J528,0)</f>
        <v>0</v>
      </c>
      <c r="BH528" s="142">
        <f>IF(N528="sníž. přenesená",J528,0)</f>
        <v>0</v>
      </c>
      <c r="BI528" s="142">
        <f>IF(N528="nulová",J528,0)</f>
        <v>0</v>
      </c>
      <c r="BJ528" s="17" t="s">
        <v>80</v>
      </c>
      <c r="BK528" s="142">
        <f>ROUND(I528*H528,2)</f>
        <v>0</v>
      </c>
      <c r="BL528" s="17" t="s">
        <v>812</v>
      </c>
      <c r="BM528" s="141" t="s">
        <v>813</v>
      </c>
    </row>
    <row r="529" spans="2:65" s="1" customFormat="1" ht="16.5" customHeight="1">
      <c r="B529" s="32"/>
      <c r="C529" s="129" t="s">
        <v>428</v>
      </c>
      <c r="D529" s="129" t="s">
        <v>131</v>
      </c>
      <c r="E529" s="130" t="s">
        <v>814</v>
      </c>
      <c r="F529" s="131" t="s">
        <v>815</v>
      </c>
      <c r="G529" s="132" t="s">
        <v>811</v>
      </c>
      <c r="H529" s="133">
        <v>1</v>
      </c>
      <c r="I529" s="134"/>
      <c r="J529" s="135">
        <f>ROUND(I529*H529,2)</f>
        <v>0</v>
      </c>
      <c r="K529" s="136"/>
      <c r="L529" s="32"/>
      <c r="M529" s="137" t="s">
        <v>1</v>
      </c>
      <c r="N529" s="138" t="s">
        <v>40</v>
      </c>
      <c r="P529" s="139">
        <f>O529*H529</f>
        <v>0</v>
      </c>
      <c r="Q529" s="139">
        <v>0</v>
      </c>
      <c r="R529" s="139">
        <f>Q529*H529</f>
        <v>0</v>
      </c>
      <c r="S529" s="139">
        <v>0</v>
      </c>
      <c r="T529" s="140">
        <f>S529*H529</f>
        <v>0</v>
      </c>
      <c r="AR529" s="141" t="s">
        <v>812</v>
      </c>
      <c r="AT529" s="141" t="s">
        <v>131</v>
      </c>
      <c r="AU529" s="141" t="s">
        <v>84</v>
      </c>
      <c r="AY529" s="17" t="s">
        <v>129</v>
      </c>
      <c r="BE529" s="142">
        <f>IF(N529="základní",J529,0)</f>
        <v>0</v>
      </c>
      <c r="BF529" s="142">
        <f>IF(N529="snížená",J529,0)</f>
        <v>0</v>
      </c>
      <c r="BG529" s="142">
        <f>IF(N529="zákl. přenesená",J529,0)</f>
        <v>0</v>
      </c>
      <c r="BH529" s="142">
        <f>IF(N529="sníž. přenesená",J529,0)</f>
        <v>0</v>
      </c>
      <c r="BI529" s="142">
        <f>IF(N529="nulová",J529,0)</f>
        <v>0</v>
      </c>
      <c r="BJ529" s="17" t="s">
        <v>80</v>
      </c>
      <c r="BK529" s="142">
        <f>ROUND(I529*H529,2)</f>
        <v>0</v>
      </c>
      <c r="BL529" s="17" t="s">
        <v>812</v>
      </c>
      <c r="BM529" s="141" t="s">
        <v>816</v>
      </c>
    </row>
    <row r="530" spans="2:65" s="1" customFormat="1" ht="16.5" customHeight="1">
      <c r="B530" s="32"/>
      <c r="C530" s="129" t="s">
        <v>817</v>
      </c>
      <c r="D530" s="129" t="s">
        <v>131</v>
      </c>
      <c r="E530" s="130" t="s">
        <v>818</v>
      </c>
      <c r="F530" s="131" t="s">
        <v>819</v>
      </c>
      <c r="G530" s="132" t="s">
        <v>811</v>
      </c>
      <c r="H530" s="133">
        <v>1</v>
      </c>
      <c r="I530" s="134"/>
      <c r="J530" s="135">
        <f>ROUND(I530*H530,2)</f>
        <v>0</v>
      </c>
      <c r="K530" s="136"/>
      <c r="L530" s="32"/>
      <c r="M530" s="137" t="s">
        <v>1</v>
      </c>
      <c r="N530" s="138" t="s">
        <v>40</v>
      </c>
      <c r="P530" s="139">
        <f>O530*H530</f>
        <v>0</v>
      </c>
      <c r="Q530" s="139">
        <v>0</v>
      </c>
      <c r="R530" s="139">
        <f>Q530*H530</f>
        <v>0</v>
      </c>
      <c r="S530" s="139">
        <v>0</v>
      </c>
      <c r="T530" s="140">
        <f>S530*H530</f>
        <v>0</v>
      </c>
      <c r="AR530" s="141" t="s">
        <v>812</v>
      </c>
      <c r="AT530" s="141" t="s">
        <v>131</v>
      </c>
      <c r="AU530" s="141" t="s">
        <v>84</v>
      </c>
      <c r="AY530" s="17" t="s">
        <v>129</v>
      </c>
      <c r="BE530" s="142">
        <f>IF(N530="základní",J530,0)</f>
        <v>0</v>
      </c>
      <c r="BF530" s="142">
        <f>IF(N530="snížená",J530,0)</f>
        <v>0</v>
      </c>
      <c r="BG530" s="142">
        <f>IF(N530="zákl. přenesená",J530,0)</f>
        <v>0</v>
      </c>
      <c r="BH530" s="142">
        <f>IF(N530="sníž. přenesená",J530,0)</f>
        <v>0</v>
      </c>
      <c r="BI530" s="142">
        <f>IF(N530="nulová",J530,0)</f>
        <v>0</v>
      </c>
      <c r="BJ530" s="17" t="s">
        <v>80</v>
      </c>
      <c r="BK530" s="142">
        <f>ROUND(I530*H530,2)</f>
        <v>0</v>
      </c>
      <c r="BL530" s="17" t="s">
        <v>812</v>
      </c>
      <c r="BM530" s="141" t="s">
        <v>820</v>
      </c>
    </row>
    <row r="531" spans="2:65" s="1" customFormat="1" ht="16.5" customHeight="1">
      <c r="B531" s="32"/>
      <c r="C531" s="129" t="s">
        <v>821</v>
      </c>
      <c r="D531" s="129" t="s">
        <v>131</v>
      </c>
      <c r="E531" s="130" t="s">
        <v>822</v>
      </c>
      <c r="F531" s="131" t="s">
        <v>823</v>
      </c>
      <c r="G531" s="132" t="s">
        <v>811</v>
      </c>
      <c r="H531" s="133">
        <v>1</v>
      </c>
      <c r="I531" s="134"/>
      <c r="J531" s="135">
        <f>ROUND(I531*H531,2)</f>
        <v>0</v>
      </c>
      <c r="K531" s="136"/>
      <c r="L531" s="32"/>
      <c r="M531" s="137" t="s">
        <v>1</v>
      </c>
      <c r="N531" s="138" t="s">
        <v>40</v>
      </c>
      <c r="P531" s="139">
        <f>O531*H531</f>
        <v>0</v>
      </c>
      <c r="Q531" s="139">
        <v>0</v>
      </c>
      <c r="R531" s="139">
        <f>Q531*H531</f>
        <v>0</v>
      </c>
      <c r="S531" s="139">
        <v>0</v>
      </c>
      <c r="T531" s="140">
        <f>S531*H531</f>
        <v>0</v>
      </c>
      <c r="AR531" s="141" t="s">
        <v>812</v>
      </c>
      <c r="AT531" s="141" t="s">
        <v>131</v>
      </c>
      <c r="AU531" s="141" t="s">
        <v>84</v>
      </c>
      <c r="AY531" s="17" t="s">
        <v>129</v>
      </c>
      <c r="BE531" s="142">
        <f>IF(N531="základní",J531,0)</f>
        <v>0</v>
      </c>
      <c r="BF531" s="142">
        <f>IF(N531="snížená",J531,0)</f>
        <v>0</v>
      </c>
      <c r="BG531" s="142">
        <f>IF(N531="zákl. přenesená",J531,0)</f>
        <v>0</v>
      </c>
      <c r="BH531" s="142">
        <f>IF(N531="sníž. přenesená",J531,0)</f>
        <v>0</v>
      </c>
      <c r="BI531" s="142">
        <f>IF(N531="nulová",J531,0)</f>
        <v>0</v>
      </c>
      <c r="BJ531" s="17" t="s">
        <v>80</v>
      </c>
      <c r="BK531" s="142">
        <f>ROUND(I531*H531,2)</f>
        <v>0</v>
      </c>
      <c r="BL531" s="17" t="s">
        <v>812</v>
      </c>
      <c r="BM531" s="141" t="s">
        <v>824</v>
      </c>
    </row>
    <row r="532" spans="2:65" s="11" customFormat="1" ht="22.8" customHeight="1">
      <c r="B532" s="117"/>
      <c r="D532" s="118" t="s">
        <v>74</v>
      </c>
      <c r="E532" s="127" t="s">
        <v>825</v>
      </c>
      <c r="F532" s="127" t="s">
        <v>826</v>
      </c>
      <c r="I532" s="120"/>
      <c r="J532" s="128">
        <f>BK532</f>
        <v>0</v>
      </c>
      <c r="L532" s="117"/>
      <c r="M532" s="122"/>
      <c r="P532" s="123">
        <f>SUM(P533:P541)</f>
        <v>0</v>
      </c>
      <c r="R532" s="123">
        <f>SUM(R533:R541)</f>
        <v>0</v>
      </c>
      <c r="T532" s="124">
        <f>SUM(T533:T541)</f>
        <v>0</v>
      </c>
      <c r="AR532" s="118" t="s">
        <v>139</v>
      </c>
      <c r="AT532" s="125" t="s">
        <v>74</v>
      </c>
      <c r="AU532" s="125" t="s">
        <v>80</v>
      </c>
      <c r="AY532" s="118" t="s">
        <v>129</v>
      </c>
      <c r="BK532" s="126">
        <f>SUM(BK533:BK541)</f>
        <v>0</v>
      </c>
    </row>
    <row r="533" spans="2:65" s="1" customFormat="1" ht="16.5" customHeight="1">
      <c r="B533" s="32"/>
      <c r="C533" s="129" t="s">
        <v>827</v>
      </c>
      <c r="D533" s="129" t="s">
        <v>131</v>
      </c>
      <c r="E533" s="130" t="s">
        <v>828</v>
      </c>
      <c r="F533" s="131" t="s">
        <v>826</v>
      </c>
      <c r="G533" s="132" t="s">
        <v>811</v>
      </c>
      <c r="H533" s="133">
        <v>1</v>
      </c>
      <c r="I533" s="134"/>
      <c r="J533" s="135">
        <f t="shared" ref="J533:J541" si="10">ROUND(I533*H533,2)</f>
        <v>0</v>
      </c>
      <c r="K533" s="136"/>
      <c r="L533" s="32"/>
      <c r="M533" s="137" t="s">
        <v>1</v>
      </c>
      <c r="N533" s="138" t="s">
        <v>40</v>
      </c>
      <c r="P533" s="139">
        <f t="shared" ref="P533:P541" si="11">O533*H533</f>
        <v>0</v>
      </c>
      <c r="Q533" s="139">
        <v>0</v>
      </c>
      <c r="R533" s="139">
        <f t="shared" ref="R533:R541" si="12">Q533*H533</f>
        <v>0</v>
      </c>
      <c r="S533" s="139">
        <v>0</v>
      </c>
      <c r="T533" s="140">
        <f t="shared" ref="T533:T541" si="13">S533*H533</f>
        <v>0</v>
      </c>
      <c r="AR533" s="141" t="s">
        <v>812</v>
      </c>
      <c r="AT533" s="141" t="s">
        <v>131</v>
      </c>
      <c r="AU533" s="141" t="s">
        <v>84</v>
      </c>
      <c r="AY533" s="17" t="s">
        <v>129</v>
      </c>
      <c r="BE533" s="142">
        <f t="shared" ref="BE533:BE541" si="14">IF(N533="základní",J533,0)</f>
        <v>0</v>
      </c>
      <c r="BF533" s="142">
        <f t="shared" ref="BF533:BF541" si="15">IF(N533="snížená",J533,0)</f>
        <v>0</v>
      </c>
      <c r="BG533" s="142">
        <f t="shared" ref="BG533:BG541" si="16">IF(N533="zákl. přenesená",J533,0)</f>
        <v>0</v>
      </c>
      <c r="BH533" s="142">
        <f t="shared" ref="BH533:BH541" si="17">IF(N533="sníž. přenesená",J533,0)</f>
        <v>0</v>
      </c>
      <c r="BI533" s="142">
        <f t="shared" ref="BI533:BI541" si="18">IF(N533="nulová",J533,0)</f>
        <v>0</v>
      </c>
      <c r="BJ533" s="17" t="s">
        <v>80</v>
      </c>
      <c r="BK533" s="142">
        <f t="shared" ref="BK533:BK541" si="19">ROUND(I533*H533,2)</f>
        <v>0</v>
      </c>
      <c r="BL533" s="17" t="s">
        <v>812</v>
      </c>
      <c r="BM533" s="141" t="s">
        <v>829</v>
      </c>
    </row>
    <row r="534" spans="2:65" s="1" customFormat="1" ht="16.5" customHeight="1">
      <c r="B534" s="32"/>
      <c r="C534" s="129" t="s">
        <v>830</v>
      </c>
      <c r="D534" s="129" t="s">
        <v>131</v>
      </c>
      <c r="E534" s="130" t="s">
        <v>831</v>
      </c>
      <c r="F534" s="131" t="s">
        <v>832</v>
      </c>
      <c r="G534" s="132" t="s">
        <v>811</v>
      </c>
      <c r="H534" s="133">
        <v>1</v>
      </c>
      <c r="I534" s="134"/>
      <c r="J534" s="135">
        <f t="shared" si="10"/>
        <v>0</v>
      </c>
      <c r="K534" s="136"/>
      <c r="L534" s="32"/>
      <c r="M534" s="137" t="s">
        <v>1</v>
      </c>
      <c r="N534" s="138" t="s">
        <v>40</v>
      </c>
      <c r="P534" s="139">
        <f t="shared" si="11"/>
        <v>0</v>
      </c>
      <c r="Q534" s="139">
        <v>0</v>
      </c>
      <c r="R534" s="139">
        <f t="shared" si="12"/>
        <v>0</v>
      </c>
      <c r="S534" s="139">
        <v>0</v>
      </c>
      <c r="T534" s="140">
        <f t="shared" si="13"/>
        <v>0</v>
      </c>
      <c r="AR534" s="141" t="s">
        <v>812</v>
      </c>
      <c r="AT534" s="141" t="s">
        <v>131</v>
      </c>
      <c r="AU534" s="141" t="s">
        <v>84</v>
      </c>
      <c r="AY534" s="17" t="s">
        <v>129</v>
      </c>
      <c r="BE534" s="142">
        <f t="shared" si="14"/>
        <v>0</v>
      </c>
      <c r="BF534" s="142">
        <f t="shared" si="15"/>
        <v>0</v>
      </c>
      <c r="BG534" s="142">
        <f t="shared" si="16"/>
        <v>0</v>
      </c>
      <c r="BH534" s="142">
        <f t="shared" si="17"/>
        <v>0</v>
      </c>
      <c r="BI534" s="142">
        <f t="shared" si="18"/>
        <v>0</v>
      </c>
      <c r="BJ534" s="17" t="s">
        <v>80</v>
      </c>
      <c r="BK534" s="142">
        <f t="shared" si="19"/>
        <v>0</v>
      </c>
      <c r="BL534" s="17" t="s">
        <v>812</v>
      </c>
      <c r="BM534" s="141" t="s">
        <v>833</v>
      </c>
    </row>
    <row r="535" spans="2:65" s="1" customFormat="1" ht="16.5" customHeight="1">
      <c r="B535" s="32"/>
      <c r="C535" s="129" t="s">
        <v>834</v>
      </c>
      <c r="D535" s="129" t="s">
        <v>131</v>
      </c>
      <c r="E535" s="130" t="s">
        <v>835</v>
      </c>
      <c r="F535" s="131" t="s">
        <v>836</v>
      </c>
      <c r="G535" s="132" t="s">
        <v>811</v>
      </c>
      <c r="H535" s="133">
        <v>1</v>
      </c>
      <c r="I535" s="134"/>
      <c r="J535" s="135">
        <f t="shared" si="10"/>
        <v>0</v>
      </c>
      <c r="K535" s="136"/>
      <c r="L535" s="32"/>
      <c r="M535" s="137" t="s">
        <v>1</v>
      </c>
      <c r="N535" s="138" t="s">
        <v>40</v>
      </c>
      <c r="P535" s="139">
        <f t="shared" si="11"/>
        <v>0</v>
      </c>
      <c r="Q535" s="139">
        <v>0</v>
      </c>
      <c r="R535" s="139">
        <f t="shared" si="12"/>
        <v>0</v>
      </c>
      <c r="S535" s="139">
        <v>0</v>
      </c>
      <c r="T535" s="140">
        <f t="shared" si="13"/>
        <v>0</v>
      </c>
      <c r="AR535" s="141" t="s">
        <v>812</v>
      </c>
      <c r="AT535" s="141" t="s">
        <v>131</v>
      </c>
      <c r="AU535" s="141" t="s">
        <v>84</v>
      </c>
      <c r="AY535" s="17" t="s">
        <v>129</v>
      </c>
      <c r="BE535" s="142">
        <f t="shared" si="14"/>
        <v>0</v>
      </c>
      <c r="BF535" s="142">
        <f t="shared" si="15"/>
        <v>0</v>
      </c>
      <c r="BG535" s="142">
        <f t="shared" si="16"/>
        <v>0</v>
      </c>
      <c r="BH535" s="142">
        <f t="shared" si="17"/>
        <v>0</v>
      </c>
      <c r="BI535" s="142">
        <f t="shared" si="18"/>
        <v>0</v>
      </c>
      <c r="BJ535" s="17" t="s">
        <v>80</v>
      </c>
      <c r="BK535" s="142">
        <f t="shared" si="19"/>
        <v>0</v>
      </c>
      <c r="BL535" s="17" t="s">
        <v>812</v>
      </c>
      <c r="BM535" s="141" t="s">
        <v>837</v>
      </c>
    </row>
    <row r="536" spans="2:65" s="1" customFormat="1" ht="16.5" customHeight="1">
      <c r="B536" s="32"/>
      <c r="C536" s="129" t="s">
        <v>838</v>
      </c>
      <c r="D536" s="129" t="s">
        <v>131</v>
      </c>
      <c r="E536" s="130" t="s">
        <v>839</v>
      </c>
      <c r="F536" s="131" t="s">
        <v>840</v>
      </c>
      <c r="G536" s="132" t="s">
        <v>811</v>
      </c>
      <c r="H536" s="133">
        <v>1</v>
      </c>
      <c r="I536" s="134"/>
      <c r="J536" s="135">
        <f t="shared" si="10"/>
        <v>0</v>
      </c>
      <c r="K536" s="136"/>
      <c r="L536" s="32"/>
      <c r="M536" s="137" t="s">
        <v>1</v>
      </c>
      <c r="N536" s="138" t="s">
        <v>40</v>
      </c>
      <c r="P536" s="139">
        <f t="shared" si="11"/>
        <v>0</v>
      </c>
      <c r="Q536" s="139">
        <v>0</v>
      </c>
      <c r="R536" s="139">
        <f t="shared" si="12"/>
        <v>0</v>
      </c>
      <c r="S536" s="139">
        <v>0</v>
      </c>
      <c r="T536" s="140">
        <f t="shared" si="13"/>
        <v>0</v>
      </c>
      <c r="AR536" s="141" t="s">
        <v>812</v>
      </c>
      <c r="AT536" s="141" t="s">
        <v>131</v>
      </c>
      <c r="AU536" s="141" t="s">
        <v>84</v>
      </c>
      <c r="AY536" s="17" t="s">
        <v>129</v>
      </c>
      <c r="BE536" s="142">
        <f t="shared" si="14"/>
        <v>0</v>
      </c>
      <c r="BF536" s="142">
        <f t="shared" si="15"/>
        <v>0</v>
      </c>
      <c r="BG536" s="142">
        <f t="shared" si="16"/>
        <v>0</v>
      </c>
      <c r="BH536" s="142">
        <f t="shared" si="17"/>
        <v>0</v>
      </c>
      <c r="BI536" s="142">
        <f t="shared" si="18"/>
        <v>0</v>
      </c>
      <c r="BJ536" s="17" t="s">
        <v>80</v>
      </c>
      <c r="BK536" s="142">
        <f t="shared" si="19"/>
        <v>0</v>
      </c>
      <c r="BL536" s="17" t="s">
        <v>812</v>
      </c>
      <c r="BM536" s="141" t="s">
        <v>841</v>
      </c>
    </row>
    <row r="537" spans="2:65" s="1" customFormat="1" ht="16.5" customHeight="1">
      <c r="B537" s="32"/>
      <c r="C537" s="129" t="s">
        <v>842</v>
      </c>
      <c r="D537" s="129" t="s">
        <v>131</v>
      </c>
      <c r="E537" s="130" t="s">
        <v>843</v>
      </c>
      <c r="F537" s="131" t="s">
        <v>844</v>
      </c>
      <c r="G537" s="132" t="s">
        <v>811</v>
      </c>
      <c r="H537" s="133">
        <v>1</v>
      </c>
      <c r="I537" s="134"/>
      <c r="J537" s="135">
        <f t="shared" si="10"/>
        <v>0</v>
      </c>
      <c r="K537" s="136"/>
      <c r="L537" s="32"/>
      <c r="M537" s="137" t="s">
        <v>1</v>
      </c>
      <c r="N537" s="138" t="s">
        <v>40</v>
      </c>
      <c r="P537" s="139">
        <f t="shared" si="11"/>
        <v>0</v>
      </c>
      <c r="Q537" s="139">
        <v>0</v>
      </c>
      <c r="R537" s="139">
        <f t="shared" si="12"/>
        <v>0</v>
      </c>
      <c r="S537" s="139">
        <v>0</v>
      </c>
      <c r="T537" s="140">
        <f t="shared" si="13"/>
        <v>0</v>
      </c>
      <c r="AR537" s="141" t="s">
        <v>812</v>
      </c>
      <c r="AT537" s="141" t="s">
        <v>131</v>
      </c>
      <c r="AU537" s="141" t="s">
        <v>84</v>
      </c>
      <c r="AY537" s="17" t="s">
        <v>129</v>
      </c>
      <c r="BE537" s="142">
        <f t="shared" si="14"/>
        <v>0</v>
      </c>
      <c r="BF537" s="142">
        <f t="shared" si="15"/>
        <v>0</v>
      </c>
      <c r="BG537" s="142">
        <f t="shared" si="16"/>
        <v>0</v>
      </c>
      <c r="BH537" s="142">
        <f t="shared" si="17"/>
        <v>0</v>
      </c>
      <c r="BI537" s="142">
        <f t="shared" si="18"/>
        <v>0</v>
      </c>
      <c r="BJ537" s="17" t="s">
        <v>80</v>
      </c>
      <c r="BK537" s="142">
        <f t="shared" si="19"/>
        <v>0</v>
      </c>
      <c r="BL537" s="17" t="s">
        <v>812</v>
      </c>
      <c r="BM537" s="141" t="s">
        <v>845</v>
      </c>
    </row>
    <row r="538" spans="2:65" s="1" customFormat="1" ht="16.5" customHeight="1">
      <c r="B538" s="32"/>
      <c r="C538" s="129" t="s">
        <v>846</v>
      </c>
      <c r="D538" s="129" t="s">
        <v>131</v>
      </c>
      <c r="E538" s="130" t="s">
        <v>847</v>
      </c>
      <c r="F538" s="131" t="s">
        <v>848</v>
      </c>
      <c r="G538" s="132" t="s">
        <v>811</v>
      </c>
      <c r="H538" s="133">
        <v>1</v>
      </c>
      <c r="I538" s="134"/>
      <c r="J538" s="135">
        <f t="shared" si="10"/>
        <v>0</v>
      </c>
      <c r="K538" s="136"/>
      <c r="L538" s="32"/>
      <c r="M538" s="137" t="s">
        <v>1</v>
      </c>
      <c r="N538" s="138" t="s">
        <v>40</v>
      </c>
      <c r="P538" s="139">
        <f t="shared" si="11"/>
        <v>0</v>
      </c>
      <c r="Q538" s="139">
        <v>0</v>
      </c>
      <c r="R538" s="139">
        <f t="shared" si="12"/>
        <v>0</v>
      </c>
      <c r="S538" s="139">
        <v>0</v>
      </c>
      <c r="T538" s="140">
        <f t="shared" si="13"/>
        <v>0</v>
      </c>
      <c r="AR538" s="141" t="s">
        <v>812</v>
      </c>
      <c r="AT538" s="141" t="s">
        <v>131</v>
      </c>
      <c r="AU538" s="141" t="s">
        <v>84</v>
      </c>
      <c r="AY538" s="17" t="s">
        <v>129</v>
      </c>
      <c r="BE538" s="142">
        <f t="shared" si="14"/>
        <v>0</v>
      </c>
      <c r="BF538" s="142">
        <f t="shared" si="15"/>
        <v>0</v>
      </c>
      <c r="BG538" s="142">
        <f t="shared" si="16"/>
        <v>0</v>
      </c>
      <c r="BH538" s="142">
        <f t="shared" si="17"/>
        <v>0</v>
      </c>
      <c r="BI538" s="142">
        <f t="shared" si="18"/>
        <v>0</v>
      </c>
      <c r="BJ538" s="17" t="s">
        <v>80</v>
      </c>
      <c r="BK538" s="142">
        <f t="shared" si="19"/>
        <v>0</v>
      </c>
      <c r="BL538" s="17" t="s">
        <v>812</v>
      </c>
      <c r="BM538" s="141" t="s">
        <v>849</v>
      </c>
    </row>
    <row r="539" spans="2:65" s="1" customFormat="1" ht="24.15" customHeight="1">
      <c r="B539" s="32"/>
      <c r="C539" s="129" t="s">
        <v>850</v>
      </c>
      <c r="D539" s="129" t="s">
        <v>131</v>
      </c>
      <c r="E539" s="130" t="s">
        <v>851</v>
      </c>
      <c r="F539" s="131" t="s">
        <v>852</v>
      </c>
      <c r="G539" s="132" t="s">
        <v>811</v>
      </c>
      <c r="H539" s="133">
        <v>1</v>
      </c>
      <c r="I539" s="134"/>
      <c r="J539" s="135">
        <f t="shared" si="10"/>
        <v>0</v>
      </c>
      <c r="K539" s="136"/>
      <c r="L539" s="32"/>
      <c r="M539" s="137" t="s">
        <v>1</v>
      </c>
      <c r="N539" s="138" t="s">
        <v>40</v>
      </c>
      <c r="P539" s="139">
        <f t="shared" si="11"/>
        <v>0</v>
      </c>
      <c r="Q539" s="139">
        <v>0</v>
      </c>
      <c r="R539" s="139">
        <f t="shared" si="12"/>
        <v>0</v>
      </c>
      <c r="S539" s="139">
        <v>0</v>
      </c>
      <c r="T539" s="140">
        <f t="shared" si="13"/>
        <v>0</v>
      </c>
      <c r="AR539" s="141" t="s">
        <v>812</v>
      </c>
      <c r="AT539" s="141" t="s">
        <v>131</v>
      </c>
      <c r="AU539" s="141" t="s">
        <v>84</v>
      </c>
      <c r="AY539" s="17" t="s">
        <v>129</v>
      </c>
      <c r="BE539" s="142">
        <f t="shared" si="14"/>
        <v>0</v>
      </c>
      <c r="BF539" s="142">
        <f t="shared" si="15"/>
        <v>0</v>
      </c>
      <c r="BG539" s="142">
        <f t="shared" si="16"/>
        <v>0</v>
      </c>
      <c r="BH539" s="142">
        <f t="shared" si="17"/>
        <v>0</v>
      </c>
      <c r="BI539" s="142">
        <f t="shared" si="18"/>
        <v>0</v>
      </c>
      <c r="BJ539" s="17" t="s">
        <v>80</v>
      </c>
      <c r="BK539" s="142">
        <f t="shared" si="19"/>
        <v>0</v>
      </c>
      <c r="BL539" s="17" t="s">
        <v>812</v>
      </c>
      <c r="BM539" s="141" t="s">
        <v>853</v>
      </c>
    </row>
    <row r="540" spans="2:65" s="1" customFormat="1" ht="16.5" customHeight="1">
      <c r="B540" s="32"/>
      <c r="C540" s="129" t="s">
        <v>854</v>
      </c>
      <c r="D540" s="129" t="s">
        <v>131</v>
      </c>
      <c r="E540" s="130" t="s">
        <v>855</v>
      </c>
      <c r="F540" s="131" t="s">
        <v>856</v>
      </c>
      <c r="G540" s="132" t="s">
        <v>811</v>
      </c>
      <c r="H540" s="133">
        <v>1</v>
      </c>
      <c r="I540" s="134"/>
      <c r="J540" s="135">
        <f t="shared" si="10"/>
        <v>0</v>
      </c>
      <c r="K540" s="136"/>
      <c r="L540" s="32"/>
      <c r="M540" s="137" t="s">
        <v>1</v>
      </c>
      <c r="N540" s="138" t="s">
        <v>40</v>
      </c>
      <c r="P540" s="139">
        <f t="shared" si="11"/>
        <v>0</v>
      </c>
      <c r="Q540" s="139">
        <v>0</v>
      </c>
      <c r="R540" s="139">
        <f t="shared" si="12"/>
        <v>0</v>
      </c>
      <c r="S540" s="139">
        <v>0</v>
      </c>
      <c r="T540" s="140">
        <f t="shared" si="13"/>
        <v>0</v>
      </c>
      <c r="AR540" s="141" t="s">
        <v>812</v>
      </c>
      <c r="AT540" s="141" t="s">
        <v>131</v>
      </c>
      <c r="AU540" s="141" t="s">
        <v>84</v>
      </c>
      <c r="AY540" s="17" t="s">
        <v>129</v>
      </c>
      <c r="BE540" s="142">
        <f t="shared" si="14"/>
        <v>0</v>
      </c>
      <c r="BF540" s="142">
        <f t="shared" si="15"/>
        <v>0</v>
      </c>
      <c r="BG540" s="142">
        <f t="shared" si="16"/>
        <v>0</v>
      </c>
      <c r="BH540" s="142">
        <f t="shared" si="17"/>
        <v>0</v>
      </c>
      <c r="BI540" s="142">
        <f t="shared" si="18"/>
        <v>0</v>
      </c>
      <c r="BJ540" s="17" t="s">
        <v>80</v>
      </c>
      <c r="BK540" s="142">
        <f t="shared" si="19"/>
        <v>0</v>
      </c>
      <c r="BL540" s="17" t="s">
        <v>812</v>
      </c>
      <c r="BM540" s="141" t="s">
        <v>857</v>
      </c>
    </row>
    <row r="541" spans="2:65" s="1" customFormat="1" ht="16.5" customHeight="1">
      <c r="B541" s="32"/>
      <c r="C541" s="129" t="s">
        <v>858</v>
      </c>
      <c r="D541" s="129" t="s">
        <v>131</v>
      </c>
      <c r="E541" s="130" t="s">
        <v>859</v>
      </c>
      <c r="F541" s="131" t="s">
        <v>860</v>
      </c>
      <c r="G541" s="132" t="s">
        <v>811</v>
      </c>
      <c r="H541" s="133">
        <v>1</v>
      </c>
      <c r="I541" s="134"/>
      <c r="J541" s="135">
        <f t="shared" si="10"/>
        <v>0</v>
      </c>
      <c r="K541" s="136"/>
      <c r="L541" s="32"/>
      <c r="M541" s="137" t="s">
        <v>1</v>
      </c>
      <c r="N541" s="138" t="s">
        <v>40</v>
      </c>
      <c r="P541" s="139">
        <f t="shared" si="11"/>
        <v>0</v>
      </c>
      <c r="Q541" s="139">
        <v>0</v>
      </c>
      <c r="R541" s="139">
        <f t="shared" si="12"/>
        <v>0</v>
      </c>
      <c r="S541" s="139">
        <v>0</v>
      </c>
      <c r="T541" s="140">
        <f t="shared" si="13"/>
        <v>0</v>
      </c>
      <c r="AR541" s="141" t="s">
        <v>812</v>
      </c>
      <c r="AT541" s="141" t="s">
        <v>131</v>
      </c>
      <c r="AU541" s="141" t="s">
        <v>84</v>
      </c>
      <c r="AY541" s="17" t="s">
        <v>129</v>
      </c>
      <c r="BE541" s="142">
        <f t="shared" si="14"/>
        <v>0</v>
      </c>
      <c r="BF541" s="142">
        <f t="shared" si="15"/>
        <v>0</v>
      </c>
      <c r="BG541" s="142">
        <f t="shared" si="16"/>
        <v>0</v>
      </c>
      <c r="BH541" s="142">
        <f t="shared" si="17"/>
        <v>0</v>
      </c>
      <c r="BI541" s="142">
        <f t="shared" si="18"/>
        <v>0</v>
      </c>
      <c r="BJ541" s="17" t="s">
        <v>80</v>
      </c>
      <c r="BK541" s="142">
        <f t="shared" si="19"/>
        <v>0</v>
      </c>
      <c r="BL541" s="17" t="s">
        <v>812</v>
      </c>
      <c r="BM541" s="141" t="s">
        <v>861</v>
      </c>
    </row>
    <row r="542" spans="2:65" s="11" customFormat="1" ht="22.8" customHeight="1">
      <c r="B542" s="117"/>
      <c r="D542" s="118" t="s">
        <v>74</v>
      </c>
      <c r="E542" s="127" t="s">
        <v>862</v>
      </c>
      <c r="F542" s="127" t="s">
        <v>863</v>
      </c>
      <c r="I542" s="120"/>
      <c r="J542" s="128">
        <f>BK542</f>
        <v>0</v>
      </c>
      <c r="L542" s="117"/>
      <c r="M542" s="122"/>
      <c r="P542" s="123">
        <f>SUM(P543:P544)</f>
        <v>0</v>
      </c>
      <c r="R542" s="123">
        <f>SUM(R543:R544)</f>
        <v>0</v>
      </c>
      <c r="T542" s="124">
        <f>SUM(T543:T544)</f>
        <v>0</v>
      </c>
      <c r="AR542" s="118" t="s">
        <v>139</v>
      </c>
      <c r="AT542" s="125" t="s">
        <v>74</v>
      </c>
      <c r="AU542" s="125" t="s">
        <v>80</v>
      </c>
      <c r="AY542" s="118" t="s">
        <v>129</v>
      </c>
      <c r="BK542" s="126">
        <f>SUM(BK543:BK544)</f>
        <v>0</v>
      </c>
    </row>
    <row r="543" spans="2:65" s="1" customFormat="1" ht="16.5" customHeight="1">
      <c r="B543" s="32"/>
      <c r="C543" s="129" t="s">
        <v>864</v>
      </c>
      <c r="D543" s="129" t="s">
        <v>131</v>
      </c>
      <c r="E543" s="130" t="s">
        <v>865</v>
      </c>
      <c r="F543" s="131" t="s">
        <v>866</v>
      </c>
      <c r="G543" s="132" t="s">
        <v>811</v>
      </c>
      <c r="H543" s="133">
        <v>1</v>
      </c>
      <c r="I543" s="134"/>
      <c r="J543" s="135">
        <f>ROUND(I543*H543,2)</f>
        <v>0</v>
      </c>
      <c r="K543" s="136"/>
      <c r="L543" s="32"/>
      <c r="M543" s="137" t="s">
        <v>1</v>
      </c>
      <c r="N543" s="138" t="s">
        <v>40</v>
      </c>
      <c r="P543" s="139">
        <f>O543*H543</f>
        <v>0</v>
      </c>
      <c r="Q543" s="139">
        <v>0</v>
      </c>
      <c r="R543" s="139">
        <f>Q543*H543</f>
        <v>0</v>
      </c>
      <c r="S543" s="139">
        <v>0</v>
      </c>
      <c r="T543" s="140">
        <f>S543*H543</f>
        <v>0</v>
      </c>
      <c r="AR543" s="141" t="s">
        <v>812</v>
      </c>
      <c r="AT543" s="141" t="s">
        <v>131</v>
      </c>
      <c r="AU543" s="141" t="s">
        <v>84</v>
      </c>
      <c r="AY543" s="17" t="s">
        <v>129</v>
      </c>
      <c r="BE543" s="142">
        <f>IF(N543="základní",J543,0)</f>
        <v>0</v>
      </c>
      <c r="BF543" s="142">
        <f>IF(N543="snížená",J543,0)</f>
        <v>0</v>
      </c>
      <c r="BG543" s="142">
        <f>IF(N543="zákl. přenesená",J543,0)</f>
        <v>0</v>
      </c>
      <c r="BH543" s="142">
        <f>IF(N543="sníž. přenesená",J543,0)</f>
        <v>0</v>
      </c>
      <c r="BI543" s="142">
        <f>IF(N543="nulová",J543,0)</f>
        <v>0</v>
      </c>
      <c r="BJ543" s="17" t="s">
        <v>80</v>
      </c>
      <c r="BK543" s="142">
        <f>ROUND(I543*H543,2)</f>
        <v>0</v>
      </c>
      <c r="BL543" s="17" t="s">
        <v>812</v>
      </c>
      <c r="BM543" s="141" t="s">
        <v>867</v>
      </c>
    </row>
    <row r="544" spans="2:65" s="1" customFormat="1" ht="37.799999999999997" customHeight="1">
      <c r="B544" s="32"/>
      <c r="C544" s="129" t="s">
        <v>868</v>
      </c>
      <c r="D544" s="129" t="s">
        <v>131</v>
      </c>
      <c r="E544" s="130" t="s">
        <v>869</v>
      </c>
      <c r="F544" s="131" t="s">
        <v>870</v>
      </c>
      <c r="G544" s="132" t="s">
        <v>811</v>
      </c>
      <c r="H544" s="133">
        <v>1</v>
      </c>
      <c r="I544" s="134"/>
      <c r="J544" s="135">
        <f>ROUND(I544*H544,2)</f>
        <v>0</v>
      </c>
      <c r="K544" s="136"/>
      <c r="L544" s="32"/>
      <c r="M544" s="137" t="s">
        <v>1</v>
      </c>
      <c r="N544" s="138" t="s">
        <v>40</v>
      </c>
      <c r="P544" s="139">
        <f>O544*H544</f>
        <v>0</v>
      </c>
      <c r="Q544" s="139">
        <v>0</v>
      </c>
      <c r="R544" s="139">
        <f>Q544*H544</f>
        <v>0</v>
      </c>
      <c r="S544" s="139">
        <v>0</v>
      </c>
      <c r="T544" s="140">
        <f>S544*H544</f>
        <v>0</v>
      </c>
      <c r="AR544" s="141" t="s">
        <v>812</v>
      </c>
      <c r="AT544" s="141" t="s">
        <v>131</v>
      </c>
      <c r="AU544" s="141" t="s">
        <v>84</v>
      </c>
      <c r="AY544" s="17" t="s">
        <v>129</v>
      </c>
      <c r="BE544" s="142">
        <f>IF(N544="základní",J544,0)</f>
        <v>0</v>
      </c>
      <c r="BF544" s="142">
        <f>IF(N544="snížená",J544,0)</f>
        <v>0</v>
      </c>
      <c r="BG544" s="142">
        <f>IF(N544="zákl. přenesená",J544,0)</f>
        <v>0</v>
      </c>
      <c r="BH544" s="142">
        <f>IF(N544="sníž. přenesená",J544,0)</f>
        <v>0</v>
      </c>
      <c r="BI544" s="142">
        <f>IF(N544="nulová",J544,0)</f>
        <v>0</v>
      </c>
      <c r="BJ544" s="17" t="s">
        <v>80</v>
      </c>
      <c r="BK544" s="142">
        <f>ROUND(I544*H544,2)</f>
        <v>0</v>
      </c>
      <c r="BL544" s="17" t="s">
        <v>812</v>
      </c>
      <c r="BM544" s="141" t="s">
        <v>871</v>
      </c>
    </row>
    <row r="545" spans="2:65" s="11" customFormat="1" ht="22.8" customHeight="1">
      <c r="B545" s="117"/>
      <c r="D545" s="118" t="s">
        <v>74</v>
      </c>
      <c r="E545" s="127" t="s">
        <v>872</v>
      </c>
      <c r="F545" s="127" t="s">
        <v>873</v>
      </c>
      <c r="I545" s="120"/>
      <c r="J545" s="128">
        <f>BK545</f>
        <v>0</v>
      </c>
      <c r="L545" s="117"/>
      <c r="M545" s="122"/>
      <c r="P545" s="123">
        <f>P546</f>
        <v>0</v>
      </c>
      <c r="R545" s="123">
        <f>R546</f>
        <v>0</v>
      </c>
      <c r="T545" s="124">
        <f>T546</f>
        <v>0</v>
      </c>
      <c r="AR545" s="118" t="s">
        <v>139</v>
      </c>
      <c r="AT545" s="125" t="s">
        <v>74</v>
      </c>
      <c r="AU545" s="125" t="s">
        <v>80</v>
      </c>
      <c r="AY545" s="118" t="s">
        <v>129</v>
      </c>
      <c r="BK545" s="126">
        <f>BK546</f>
        <v>0</v>
      </c>
    </row>
    <row r="546" spans="2:65" s="1" customFormat="1" ht="16.5" customHeight="1">
      <c r="B546" s="32"/>
      <c r="C546" s="129" t="s">
        <v>874</v>
      </c>
      <c r="D546" s="129" t="s">
        <v>131</v>
      </c>
      <c r="E546" s="130" t="s">
        <v>875</v>
      </c>
      <c r="F546" s="131" t="s">
        <v>876</v>
      </c>
      <c r="G546" s="132" t="s">
        <v>811</v>
      </c>
      <c r="H546" s="133">
        <v>1</v>
      </c>
      <c r="I546" s="134"/>
      <c r="J546" s="135">
        <f>ROUND(I546*H546,2)</f>
        <v>0</v>
      </c>
      <c r="K546" s="136"/>
      <c r="L546" s="32"/>
      <c r="M546" s="183" t="s">
        <v>1</v>
      </c>
      <c r="N546" s="184" t="s">
        <v>40</v>
      </c>
      <c r="O546" s="185"/>
      <c r="P546" s="186">
        <f>O546*H546</f>
        <v>0</v>
      </c>
      <c r="Q546" s="186">
        <v>0</v>
      </c>
      <c r="R546" s="186">
        <f>Q546*H546</f>
        <v>0</v>
      </c>
      <c r="S546" s="186">
        <v>0</v>
      </c>
      <c r="T546" s="187">
        <f>S546*H546</f>
        <v>0</v>
      </c>
      <c r="AR546" s="141" t="s">
        <v>812</v>
      </c>
      <c r="AT546" s="141" t="s">
        <v>131</v>
      </c>
      <c r="AU546" s="141" t="s">
        <v>84</v>
      </c>
      <c r="AY546" s="17" t="s">
        <v>129</v>
      </c>
      <c r="BE546" s="142">
        <f>IF(N546="základní",J546,0)</f>
        <v>0</v>
      </c>
      <c r="BF546" s="142">
        <f>IF(N546="snížená",J546,0)</f>
        <v>0</v>
      </c>
      <c r="BG546" s="142">
        <f>IF(N546="zákl. přenesená",J546,0)</f>
        <v>0</v>
      </c>
      <c r="BH546" s="142">
        <f>IF(N546="sníž. přenesená",J546,0)</f>
        <v>0</v>
      </c>
      <c r="BI546" s="142">
        <f>IF(N546="nulová",J546,0)</f>
        <v>0</v>
      </c>
      <c r="BJ546" s="17" t="s">
        <v>80</v>
      </c>
      <c r="BK546" s="142">
        <f>ROUND(I546*H546,2)</f>
        <v>0</v>
      </c>
      <c r="BL546" s="17" t="s">
        <v>812</v>
      </c>
      <c r="BM546" s="141" t="s">
        <v>877</v>
      </c>
    </row>
    <row r="547" spans="2:65" s="1" customFormat="1" ht="6.9" customHeight="1">
      <c r="B547" s="44"/>
      <c r="C547" s="45"/>
      <c r="D547" s="45"/>
      <c r="E547" s="45"/>
      <c r="F547" s="45"/>
      <c r="G547" s="45"/>
      <c r="H547" s="45"/>
      <c r="I547" s="45"/>
      <c r="J547" s="45"/>
      <c r="K547" s="45"/>
      <c r="L547" s="32"/>
    </row>
  </sheetData>
  <sheetProtection algorithmName="SHA-512" hashValue="jxgIAN1M8iv/Ofz9l9qQLzJpWB+kGzL9LQgHdz2Edfq54W4Y8Zgfjc28kt3OJClfvwswrwcauH1B32nrVmA0NA==" saltValue="uPra0pXFbGeSmvGkzWnwXCkOImwoKJAjPv4cgdyDB4/mFLUjrQVN0RK2Wym4xc7C0EQxGZ+iXS4U5BfY4g85Eg==" spinCount="100000" sheet="1" objects="1" scenarios="1" formatColumns="0" formatRows="0" autoFilter="0"/>
  <autoFilter ref="C136:K546" xr:uid="{00000000-0009-0000-0000-000001000000}"/>
  <mergeCells count="9">
    <mergeCell ref="E87:H87"/>
    <mergeCell ref="E127:H127"/>
    <mergeCell ref="E129:H12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1 - Stavební práce</vt:lpstr>
      <vt:lpstr>'1 - Stavební práce'!Názvy_tisku</vt:lpstr>
      <vt:lpstr>'Rekapitulace stavby'!Názvy_tisku</vt:lpstr>
      <vt:lpstr>'1 - Stavební práce'!Oblast_tisku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Štěpánka Stezková</dc:creator>
  <cp:lastModifiedBy>Štěpánka Stezková</cp:lastModifiedBy>
  <dcterms:created xsi:type="dcterms:W3CDTF">2025-02-18T07:16:52Z</dcterms:created>
  <dcterms:modified xsi:type="dcterms:W3CDTF">2025-02-18T07:18:07Z</dcterms:modified>
</cp:coreProperties>
</file>